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BA48EA81-5A78-477B-83B6-CE897FB08D23}" xr6:coauthVersionLast="46" xr6:coauthVersionMax="46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natjecanje!$CB$13:$CB$412</definedName>
    <definedName name="nat_kategorija">natjecanje!$Q$13:$Q$412</definedName>
    <definedName name="nat_katnatid">natjecanje!$R$13:$R$412</definedName>
    <definedName name="nat_klubAliasId">natjecanje!$CI$13:$CI$412</definedName>
    <definedName name="nat_kluboviAliasi">natjecanje!$CQ$13:$CQ$412</definedName>
    <definedName name="nat_noviKluboviAliasi">natjecanje!$BZ$13:$BZ$412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412" i="1" l="1"/>
  <c r="BH412" i="1"/>
  <c r="BG412" i="1"/>
  <c r="BF412" i="1"/>
  <c r="BI411" i="1"/>
  <c r="BH411" i="1"/>
  <c r="BG411" i="1"/>
  <c r="BF411" i="1"/>
  <c r="BI410" i="1"/>
  <c r="BH410" i="1"/>
  <c r="BG410" i="1"/>
  <c r="BF410" i="1"/>
  <c r="BI409" i="1"/>
  <c r="BH409" i="1"/>
  <c r="BG409" i="1"/>
  <c r="BF409" i="1"/>
  <c r="BI408" i="1"/>
  <c r="BH408" i="1"/>
  <c r="BG408" i="1"/>
  <c r="BF408" i="1"/>
  <c r="BI407" i="1"/>
  <c r="BH407" i="1"/>
  <c r="BG407" i="1"/>
  <c r="BF407" i="1"/>
  <c r="BI406" i="1"/>
  <c r="BH406" i="1"/>
  <c r="BG406" i="1"/>
  <c r="BF406" i="1"/>
  <c r="BI405" i="1"/>
  <c r="BH405" i="1"/>
  <c r="BG405" i="1"/>
  <c r="BF405" i="1"/>
  <c r="BI404" i="1"/>
  <c r="BH404" i="1"/>
  <c r="BG404" i="1"/>
  <c r="BF404" i="1"/>
  <c r="BI403" i="1"/>
  <c r="BH403" i="1"/>
  <c r="BG403" i="1"/>
  <c r="BF403" i="1"/>
  <c r="BI402" i="1"/>
  <c r="BH402" i="1"/>
  <c r="BG402" i="1"/>
  <c r="BF402" i="1"/>
  <c r="BI401" i="1"/>
  <c r="BH401" i="1"/>
  <c r="BG401" i="1"/>
  <c r="BF401" i="1"/>
  <c r="BI400" i="1"/>
  <c r="BH400" i="1"/>
  <c r="BG400" i="1"/>
  <c r="BF400" i="1"/>
  <c r="BI399" i="1"/>
  <c r="BH399" i="1"/>
  <c r="BG399" i="1"/>
  <c r="BF399" i="1"/>
  <c r="BI398" i="1"/>
  <c r="BH398" i="1"/>
  <c r="BG398" i="1"/>
  <c r="BF398" i="1"/>
  <c r="BI397" i="1"/>
  <c r="BH397" i="1"/>
  <c r="BG397" i="1"/>
  <c r="BF397" i="1"/>
  <c r="BI396" i="1"/>
  <c r="BH396" i="1"/>
  <c r="BG396" i="1"/>
  <c r="BF396" i="1"/>
  <c r="BI395" i="1"/>
  <c r="BH395" i="1"/>
  <c r="BG395" i="1"/>
  <c r="BF395" i="1"/>
  <c r="BI394" i="1"/>
  <c r="BH394" i="1"/>
  <c r="BG394" i="1"/>
  <c r="BF394" i="1"/>
  <c r="BI393" i="1"/>
  <c r="BH393" i="1"/>
  <c r="BG393" i="1"/>
  <c r="BF393" i="1"/>
  <c r="BI392" i="1"/>
  <c r="BH392" i="1"/>
  <c r="BG392" i="1"/>
  <c r="BF392" i="1"/>
  <c r="BI391" i="1"/>
  <c r="BH391" i="1"/>
  <c r="BG391" i="1"/>
  <c r="BF391" i="1"/>
  <c r="BI390" i="1"/>
  <c r="BH390" i="1"/>
  <c r="BG390" i="1"/>
  <c r="BF390" i="1"/>
  <c r="BI389" i="1"/>
  <c r="BH389" i="1"/>
  <c r="BG389" i="1"/>
  <c r="BF389" i="1"/>
  <c r="BI388" i="1"/>
  <c r="BH388" i="1"/>
  <c r="BG388" i="1"/>
  <c r="BF388" i="1"/>
  <c r="BI387" i="1"/>
  <c r="BH387" i="1"/>
  <c r="BG387" i="1"/>
  <c r="BF387" i="1"/>
  <c r="BI386" i="1"/>
  <c r="BH386" i="1"/>
  <c r="BG386" i="1"/>
  <c r="BF386" i="1"/>
  <c r="BI385" i="1"/>
  <c r="BH385" i="1"/>
  <c r="BG385" i="1"/>
  <c r="BF385" i="1"/>
  <c r="BI384" i="1"/>
  <c r="BH384" i="1"/>
  <c r="BG384" i="1"/>
  <c r="BF384" i="1"/>
  <c r="BI383" i="1"/>
  <c r="BH383" i="1"/>
  <c r="BG383" i="1"/>
  <c r="BF383" i="1"/>
  <c r="BI382" i="1"/>
  <c r="BH382" i="1"/>
  <c r="BG382" i="1"/>
  <c r="BF382" i="1"/>
  <c r="BI381" i="1"/>
  <c r="BH381" i="1"/>
  <c r="BG381" i="1"/>
  <c r="BF381" i="1"/>
  <c r="BI380" i="1"/>
  <c r="BH380" i="1"/>
  <c r="BG380" i="1"/>
  <c r="BF380" i="1"/>
  <c r="BI379" i="1"/>
  <c r="BH379" i="1"/>
  <c r="BG379" i="1"/>
  <c r="BF379" i="1"/>
  <c r="BI378" i="1"/>
  <c r="BH378" i="1"/>
  <c r="BG378" i="1"/>
  <c r="BF378" i="1"/>
  <c r="BI377" i="1"/>
  <c r="BH377" i="1"/>
  <c r="BG377" i="1"/>
  <c r="BF377" i="1"/>
  <c r="BI376" i="1"/>
  <c r="BH376" i="1"/>
  <c r="BG376" i="1"/>
  <c r="BF376" i="1"/>
  <c r="BI375" i="1"/>
  <c r="BH375" i="1"/>
  <c r="BG375" i="1"/>
  <c r="BF375" i="1"/>
  <c r="BI374" i="1"/>
  <c r="BH374" i="1"/>
  <c r="BG374" i="1"/>
  <c r="BF374" i="1"/>
  <c r="BI373" i="1"/>
  <c r="BH373" i="1"/>
  <c r="BG373" i="1"/>
  <c r="BF373" i="1"/>
  <c r="BI372" i="1"/>
  <c r="BH372" i="1"/>
  <c r="BG372" i="1"/>
  <c r="BF372" i="1"/>
  <c r="BI371" i="1"/>
  <c r="BH371" i="1"/>
  <c r="BG371" i="1"/>
  <c r="BF371" i="1"/>
  <c r="BI370" i="1"/>
  <c r="BH370" i="1"/>
  <c r="BG370" i="1"/>
  <c r="BF370" i="1"/>
  <c r="BI369" i="1"/>
  <c r="BH369" i="1"/>
  <c r="BG369" i="1"/>
  <c r="BF369" i="1"/>
  <c r="BI368" i="1"/>
  <c r="BH368" i="1"/>
  <c r="BG368" i="1"/>
  <c r="BF368" i="1"/>
  <c r="BI367" i="1"/>
  <c r="BH367" i="1"/>
  <c r="BG367" i="1"/>
  <c r="BF367" i="1"/>
  <c r="BI366" i="1"/>
  <c r="BH366" i="1"/>
  <c r="BG366" i="1"/>
  <c r="BF366" i="1"/>
  <c r="BI365" i="1"/>
  <c r="BH365" i="1"/>
  <c r="BG365" i="1"/>
  <c r="BF365" i="1"/>
  <c r="BI364" i="1"/>
  <c r="BH364" i="1"/>
  <c r="BG364" i="1"/>
  <c r="BF364" i="1"/>
  <c r="BI363" i="1"/>
  <c r="BH363" i="1"/>
  <c r="BG363" i="1"/>
  <c r="BF363" i="1"/>
  <c r="BI362" i="1"/>
  <c r="BH362" i="1"/>
  <c r="BG362" i="1"/>
  <c r="BF362" i="1"/>
  <c r="BI361" i="1"/>
  <c r="BH361" i="1"/>
  <c r="BG361" i="1"/>
  <c r="BF361" i="1"/>
  <c r="BI360" i="1"/>
  <c r="BH360" i="1"/>
  <c r="BG360" i="1"/>
  <c r="BF360" i="1"/>
  <c r="BI359" i="1"/>
  <c r="BH359" i="1"/>
  <c r="BG359" i="1"/>
  <c r="BF359" i="1"/>
  <c r="BI358" i="1"/>
  <c r="BH358" i="1"/>
  <c r="BG358" i="1"/>
  <c r="BF358" i="1"/>
  <c r="BI357" i="1"/>
  <c r="BH357" i="1"/>
  <c r="BG357" i="1"/>
  <c r="BF357" i="1"/>
  <c r="BI356" i="1"/>
  <c r="BH356" i="1"/>
  <c r="BG356" i="1"/>
  <c r="BF356" i="1"/>
  <c r="BI355" i="1"/>
  <c r="BH355" i="1"/>
  <c r="BG355" i="1"/>
  <c r="BF355" i="1"/>
  <c r="BI354" i="1"/>
  <c r="BH354" i="1"/>
  <c r="BG354" i="1"/>
  <c r="BF354" i="1"/>
  <c r="BI353" i="1"/>
  <c r="BH353" i="1"/>
  <c r="BG353" i="1"/>
  <c r="BF353" i="1"/>
  <c r="BI352" i="1"/>
  <c r="BH352" i="1"/>
  <c r="BG352" i="1"/>
  <c r="BF352" i="1"/>
  <c r="BI351" i="1"/>
  <c r="BH351" i="1"/>
  <c r="BG351" i="1"/>
  <c r="BF351" i="1"/>
  <c r="BI350" i="1"/>
  <c r="BH350" i="1"/>
  <c r="BG350" i="1"/>
  <c r="BF350" i="1"/>
  <c r="BI349" i="1"/>
  <c r="BH349" i="1"/>
  <c r="BG349" i="1"/>
  <c r="BF349" i="1"/>
  <c r="BI348" i="1"/>
  <c r="BH348" i="1"/>
  <c r="BG348" i="1"/>
  <c r="BF348" i="1"/>
  <c r="BI347" i="1"/>
  <c r="BH347" i="1"/>
  <c r="BG347" i="1"/>
  <c r="BF347" i="1"/>
  <c r="BI346" i="1"/>
  <c r="BH346" i="1"/>
  <c r="BG346" i="1"/>
  <c r="BF346" i="1"/>
  <c r="BI345" i="1"/>
  <c r="BH345" i="1"/>
  <c r="BG345" i="1"/>
  <c r="BF345" i="1"/>
  <c r="BI344" i="1"/>
  <c r="BH344" i="1"/>
  <c r="BG344" i="1"/>
  <c r="BF344" i="1"/>
  <c r="BI343" i="1"/>
  <c r="BH343" i="1"/>
  <c r="BG343" i="1"/>
  <c r="BF343" i="1"/>
  <c r="BI342" i="1"/>
  <c r="BH342" i="1"/>
  <c r="BG342" i="1"/>
  <c r="BF342" i="1"/>
  <c r="BI341" i="1"/>
  <c r="BH341" i="1"/>
  <c r="BG341" i="1"/>
  <c r="BF341" i="1"/>
  <c r="BI340" i="1"/>
  <c r="BH340" i="1"/>
  <c r="BG340" i="1"/>
  <c r="BF340" i="1"/>
  <c r="BI339" i="1"/>
  <c r="BH339" i="1"/>
  <c r="BG339" i="1"/>
  <c r="BF339" i="1"/>
  <c r="BI338" i="1"/>
  <c r="BH338" i="1"/>
  <c r="BG338" i="1"/>
  <c r="BF338" i="1"/>
  <c r="BI337" i="1"/>
  <c r="BH337" i="1"/>
  <c r="BG337" i="1"/>
  <c r="BF337" i="1"/>
  <c r="BI336" i="1"/>
  <c r="BH336" i="1"/>
  <c r="BG336" i="1"/>
  <c r="BF336" i="1"/>
  <c r="BI335" i="1"/>
  <c r="BH335" i="1"/>
  <c r="BG335" i="1"/>
  <c r="BF335" i="1"/>
  <c r="BI334" i="1"/>
  <c r="BH334" i="1"/>
  <c r="BG334" i="1"/>
  <c r="BF334" i="1"/>
  <c r="BI333" i="1"/>
  <c r="BH333" i="1"/>
  <c r="BG333" i="1"/>
  <c r="BF333" i="1"/>
  <c r="BI332" i="1"/>
  <c r="BH332" i="1"/>
  <c r="BG332" i="1"/>
  <c r="BF332" i="1"/>
  <c r="BI331" i="1"/>
  <c r="BH331" i="1"/>
  <c r="BG331" i="1"/>
  <c r="BF331" i="1"/>
  <c r="BI330" i="1"/>
  <c r="BH330" i="1"/>
  <c r="BG330" i="1"/>
  <c r="BF330" i="1"/>
  <c r="BI329" i="1"/>
  <c r="BH329" i="1"/>
  <c r="BG329" i="1"/>
  <c r="BF329" i="1"/>
  <c r="BI328" i="1"/>
  <c r="BH328" i="1"/>
  <c r="BG328" i="1"/>
  <c r="BF328" i="1"/>
  <c r="BI327" i="1"/>
  <c r="BH327" i="1"/>
  <c r="BG327" i="1"/>
  <c r="BF327" i="1"/>
  <c r="BI326" i="1"/>
  <c r="BH326" i="1"/>
  <c r="BG326" i="1"/>
  <c r="BF326" i="1"/>
  <c r="BI325" i="1"/>
  <c r="BH325" i="1"/>
  <c r="BG325" i="1"/>
  <c r="BF325" i="1"/>
  <c r="BI324" i="1"/>
  <c r="BH324" i="1"/>
  <c r="BG324" i="1"/>
  <c r="BF324" i="1"/>
  <c r="BI323" i="1"/>
  <c r="BH323" i="1"/>
  <c r="BG323" i="1"/>
  <c r="BF323" i="1"/>
  <c r="BI322" i="1"/>
  <c r="BH322" i="1"/>
  <c r="BG322" i="1"/>
  <c r="BF322" i="1"/>
  <c r="BI321" i="1"/>
  <c r="BH321" i="1"/>
  <c r="BG321" i="1"/>
  <c r="BF321" i="1"/>
  <c r="BI320" i="1"/>
  <c r="BH320" i="1"/>
  <c r="BG320" i="1"/>
  <c r="BF320" i="1"/>
  <c r="BI319" i="1"/>
  <c r="BH319" i="1"/>
  <c r="BG319" i="1"/>
  <c r="BF319" i="1"/>
  <c r="BI318" i="1"/>
  <c r="BH318" i="1"/>
  <c r="BG318" i="1"/>
  <c r="BF318" i="1"/>
  <c r="BI317" i="1"/>
  <c r="BH317" i="1"/>
  <c r="BG317" i="1"/>
  <c r="BF317" i="1"/>
  <c r="BI316" i="1"/>
  <c r="BH316" i="1"/>
  <c r="BG316" i="1"/>
  <c r="BF316" i="1"/>
  <c r="BI315" i="1"/>
  <c r="BH315" i="1"/>
  <c r="BG315" i="1"/>
  <c r="BF315" i="1"/>
  <c r="BI314" i="1"/>
  <c r="BH314" i="1"/>
  <c r="BG314" i="1"/>
  <c r="BF314" i="1"/>
  <c r="BI313" i="1"/>
  <c r="BH313" i="1"/>
  <c r="BG313" i="1"/>
  <c r="BF313" i="1"/>
  <c r="BI312" i="1"/>
  <c r="BH312" i="1"/>
  <c r="BG312" i="1"/>
  <c r="BF312" i="1"/>
  <c r="BI311" i="1"/>
  <c r="BH311" i="1"/>
  <c r="BG311" i="1"/>
  <c r="BF311" i="1"/>
  <c r="BI310" i="1"/>
  <c r="BH310" i="1"/>
  <c r="BG310" i="1"/>
  <c r="BF310" i="1"/>
  <c r="BI309" i="1"/>
  <c r="BH309" i="1"/>
  <c r="BG309" i="1"/>
  <c r="BF309" i="1"/>
  <c r="BI308" i="1"/>
  <c r="BH308" i="1"/>
  <c r="BG308" i="1"/>
  <c r="BF308" i="1"/>
  <c r="BI307" i="1"/>
  <c r="BH307" i="1"/>
  <c r="BG307" i="1"/>
  <c r="BF307" i="1"/>
  <c r="BI306" i="1"/>
  <c r="BH306" i="1"/>
  <c r="BG306" i="1"/>
  <c r="BF306" i="1"/>
  <c r="BI305" i="1"/>
  <c r="BH305" i="1"/>
  <c r="BG305" i="1"/>
  <c r="BF305" i="1"/>
  <c r="BI304" i="1"/>
  <c r="BH304" i="1"/>
  <c r="BG304" i="1"/>
  <c r="BF304" i="1"/>
  <c r="BI303" i="1"/>
  <c r="BH303" i="1"/>
  <c r="BG303" i="1"/>
  <c r="BF303" i="1"/>
  <c r="BI302" i="1"/>
  <c r="BH302" i="1"/>
  <c r="BG302" i="1"/>
  <c r="BF302" i="1"/>
  <c r="BI301" i="1"/>
  <c r="BH301" i="1"/>
  <c r="BG301" i="1"/>
  <c r="BF301" i="1"/>
  <c r="BI300" i="1"/>
  <c r="BH300" i="1"/>
  <c r="BG300" i="1"/>
  <c r="BF300" i="1"/>
  <c r="BI299" i="1"/>
  <c r="BH299" i="1"/>
  <c r="BG299" i="1"/>
  <c r="BF299" i="1"/>
  <c r="BI298" i="1"/>
  <c r="BH298" i="1"/>
  <c r="BG298" i="1"/>
  <c r="BF298" i="1"/>
  <c r="BI297" i="1"/>
  <c r="BH297" i="1"/>
  <c r="BG297" i="1"/>
  <c r="BF297" i="1"/>
  <c r="BI296" i="1"/>
  <c r="BH296" i="1"/>
  <c r="BG296" i="1"/>
  <c r="BF296" i="1"/>
  <c r="BI295" i="1"/>
  <c r="BH295" i="1"/>
  <c r="BG295" i="1"/>
  <c r="BF295" i="1"/>
  <c r="BI294" i="1"/>
  <c r="BH294" i="1"/>
  <c r="BG294" i="1"/>
  <c r="BF294" i="1"/>
  <c r="BI293" i="1"/>
  <c r="BH293" i="1"/>
  <c r="BG293" i="1"/>
  <c r="BF293" i="1"/>
  <c r="BI292" i="1"/>
  <c r="BH292" i="1"/>
  <c r="BG292" i="1"/>
  <c r="BF292" i="1"/>
  <c r="BI291" i="1"/>
  <c r="BH291" i="1"/>
  <c r="BG291" i="1"/>
  <c r="BF291" i="1"/>
  <c r="BI290" i="1"/>
  <c r="BH290" i="1"/>
  <c r="BG290" i="1"/>
  <c r="BF290" i="1"/>
  <c r="BI289" i="1"/>
  <c r="BH289" i="1"/>
  <c r="BG289" i="1"/>
  <c r="BF289" i="1"/>
  <c r="BI288" i="1"/>
  <c r="BH288" i="1"/>
  <c r="BG288" i="1"/>
  <c r="BF288" i="1"/>
  <c r="BI287" i="1"/>
  <c r="BH287" i="1"/>
  <c r="BG287" i="1"/>
  <c r="BF287" i="1"/>
  <c r="BI286" i="1"/>
  <c r="BH286" i="1"/>
  <c r="BG286" i="1"/>
  <c r="BF286" i="1"/>
  <c r="BI285" i="1"/>
  <c r="BH285" i="1"/>
  <c r="BG285" i="1"/>
  <c r="BF285" i="1"/>
  <c r="BI284" i="1"/>
  <c r="BH284" i="1"/>
  <c r="BG284" i="1"/>
  <c r="BF284" i="1"/>
  <c r="BI283" i="1"/>
  <c r="BH283" i="1"/>
  <c r="BG283" i="1"/>
  <c r="BF283" i="1"/>
  <c r="BI282" i="1"/>
  <c r="BH282" i="1"/>
  <c r="BG282" i="1"/>
  <c r="BF282" i="1"/>
  <c r="BI281" i="1"/>
  <c r="BH281" i="1"/>
  <c r="BG281" i="1"/>
  <c r="BF281" i="1"/>
  <c r="BI280" i="1"/>
  <c r="BH280" i="1"/>
  <c r="BG280" i="1"/>
  <c r="BF280" i="1"/>
  <c r="BI279" i="1"/>
  <c r="BH279" i="1"/>
  <c r="BG279" i="1"/>
  <c r="BF279" i="1"/>
  <c r="BI278" i="1"/>
  <c r="BH278" i="1"/>
  <c r="BG278" i="1"/>
  <c r="BF278" i="1"/>
  <c r="BI277" i="1"/>
  <c r="BH277" i="1"/>
  <c r="BG277" i="1"/>
  <c r="BF277" i="1"/>
  <c r="BI276" i="1"/>
  <c r="BH276" i="1"/>
  <c r="BG276" i="1"/>
  <c r="BF276" i="1"/>
  <c r="BI275" i="1"/>
  <c r="BH275" i="1"/>
  <c r="BG275" i="1"/>
  <c r="BF275" i="1"/>
  <c r="BI274" i="1"/>
  <c r="BH274" i="1"/>
  <c r="BG274" i="1"/>
  <c r="BF274" i="1"/>
  <c r="BI273" i="1"/>
  <c r="BH273" i="1"/>
  <c r="BG273" i="1"/>
  <c r="BF273" i="1"/>
  <c r="BI272" i="1"/>
  <c r="BH272" i="1"/>
  <c r="BG272" i="1"/>
  <c r="BF272" i="1"/>
  <c r="BI271" i="1"/>
  <c r="BH271" i="1"/>
  <c r="BG271" i="1"/>
  <c r="BF271" i="1"/>
  <c r="BI270" i="1"/>
  <c r="BH270" i="1"/>
  <c r="BG270" i="1"/>
  <c r="BF270" i="1"/>
  <c r="BI269" i="1"/>
  <c r="BH269" i="1"/>
  <c r="BG269" i="1"/>
  <c r="BF269" i="1"/>
  <c r="BI268" i="1"/>
  <c r="BH268" i="1"/>
  <c r="BG268" i="1"/>
  <c r="BF268" i="1"/>
  <c r="BI267" i="1"/>
  <c r="BH267" i="1"/>
  <c r="BG267" i="1"/>
  <c r="BF267" i="1"/>
  <c r="BI266" i="1"/>
  <c r="BH266" i="1"/>
  <c r="BG266" i="1"/>
  <c r="BF266" i="1"/>
  <c r="BI265" i="1"/>
  <c r="BH265" i="1"/>
  <c r="BG265" i="1"/>
  <c r="BF265" i="1"/>
  <c r="BI264" i="1"/>
  <c r="BH264" i="1"/>
  <c r="BG264" i="1"/>
  <c r="BF264" i="1"/>
  <c r="BI263" i="1"/>
  <c r="BH263" i="1"/>
  <c r="BG263" i="1"/>
  <c r="BF263" i="1"/>
  <c r="BI262" i="1"/>
  <c r="BH262" i="1"/>
  <c r="BG262" i="1"/>
  <c r="BF262" i="1"/>
  <c r="BI261" i="1"/>
  <c r="BH261" i="1"/>
  <c r="BG261" i="1"/>
  <c r="BF261" i="1"/>
  <c r="BI260" i="1"/>
  <c r="BH260" i="1"/>
  <c r="BG260" i="1"/>
  <c r="BF260" i="1"/>
  <c r="BI259" i="1"/>
  <c r="BH259" i="1"/>
  <c r="BG259" i="1"/>
  <c r="BF259" i="1"/>
  <c r="BI258" i="1"/>
  <c r="BH258" i="1"/>
  <c r="BG258" i="1"/>
  <c r="BF258" i="1"/>
  <c r="BI257" i="1"/>
  <c r="BH257" i="1"/>
  <c r="BG257" i="1"/>
  <c r="BF257" i="1"/>
  <c r="BI256" i="1"/>
  <c r="BH256" i="1"/>
  <c r="BG256" i="1"/>
  <c r="BF256" i="1"/>
  <c r="BI255" i="1"/>
  <c r="BH255" i="1"/>
  <c r="BG255" i="1"/>
  <c r="BF255" i="1"/>
  <c r="BI254" i="1"/>
  <c r="BH254" i="1"/>
  <c r="BG254" i="1"/>
  <c r="BF254" i="1"/>
  <c r="BI253" i="1"/>
  <c r="BH253" i="1"/>
  <c r="BG253" i="1"/>
  <c r="BF253" i="1"/>
  <c r="BI252" i="1"/>
  <c r="BH252" i="1"/>
  <c r="BG252" i="1"/>
  <c r="BF252" i="1"/>
  <c r="BI251" i="1"/>
  <c r="BH251" i="1"/>
  <c r="BG251" i="1"/>
  <c r="BF251" i="1"/>
  <c r="BI250" i="1"/>
  <c r="BH250" i="1"/>
  <c r="BG250" i="1"/>
  <c r="BF250" i="1"/>
  <c r="BI249" i="1"/>
  <c r="BH249" i="1"/>
  <c r="BG249" i="1"/>
  <c r="BF249" i="1"/>
  <c r="BI248" i="1"/>
  <c r="BH248" i="1"/>
  <c r="BG248" i="1"/>
  <c r="BF248" i="1"/>
  <c r="BI247" i="1"/>
  <c r="BH247" i="1"/>
  <c r="BG247" i="1"/>
  <c r="BF247" i="1"/>
  <c r="BI246" i="1"/>
  <c r="BH246" i="1"/>
  <c r="BG246" i="1"/>
  <c r="BF246" i="1"/>
  <c r="BI245" i="1"/>
  <c r="BH245" i="1"/>
  <c r="BG245" i="1"/>
  <c r="BF245" i="1"/>
  <c r="BI244" i="1"/>
  <c r="BH244" i="1"/>
  <c r="BG244" i="1"/>
  <c r="BF244" i="1"/>
  <c r="BI243" i="1"/>
  <c r="BH243" i="1"/>
  <c r="BG243" i="1"/>
  <c r="BF243" i="1"/>
  <c r="BI242" i="1"/>
  <c r="BH242" i="1"/>
  <c r="BG242" i="1"/>
  <c r="BF242" i="1"/>
  <c r="BI241" i="1"/>
  <c r="BH241" i="1"/>
  <c r="BG241" i="1"/>
  <c r="BF241" i="1"/>
  <c r="BI240" i="1"/>
  <c r="BH240" i="1"/>
  <c r="BG240" i="1"/>
  <c r="BF240" i="1"/>
  <c r="BI239" i="1"/>
  <c r="BH239" i="1"/>
  <c r="BG239" i="1"/>
  <c r="BF239" i="1"/>
  <c r="BI238" i="1"/>
  <c r="BH238" i="1"/>
  <c r="BG238" i="1"/>
  <c r="BF238" i="1"/>
  <c r="BI237" i="1"/>
  <c r="BH237" i="1"/>
  <c r="BG237" i="1"/>
  <c r="BF237" i="1"/>
  <c r="BI236" i="1"/>
  <c r="BH236" i="1"/>
  <c r="BG236" i="1"/>
  <c r="BF236" i="1"/>
  <c r="BI235" i="1"/>
  <c r="BH235" i="1"/>
  <c r="BG235" i="1"/>
  <c r="BF235" i="1"/>
  <c r="BI234" i="1"/>
  <c r="BH234" i="1"/>
  <c r="BG234" i="1"/>
  <c r="BF234" i="1"/>
  <c r="BI233" i="1"/>
  <c r="BH233" i="1"/>
  <c r="BG233" i="1"/>
  <c r="BF233" i="1"/>
  <c r="BI232" i="1"/>
  <c r="BH232" i="1"/>
  <c r="BG232" i="1"/>
  <c r="BF232" i="1"/>
  <c r="BI231" i="1"/>
  <c r="BH231" i="1"/>
  <c r="BG231" i="1"/>
  <c r="BF231" i="1"/>
  <c r="BI230" i="1"/>
  <c r="BH230" i="1"/>
  <c r="BG230" i="1"/>
  <c r="BF230" i="1"/>
  <c r="BI229" i="1"/>
  <c r="BH229" i="1"/>
  <c r="BG229" i="1"/>
  <c r="BF229" i="1"/>
  <c r="BI228" i="1"/>
  <c r="BH228" i="1"/>
  <c r="BG228" i="1"/>
  <c r="BF228" i="1"/>
  <c r="BI227" i="1"/>
  <c r="BH227" i="1"/>
  <c r="BG227" i="1"/>
  <c r="BF227" i="1"/>
  <c r="BI226" i="1"/>
  <c r="BH226" i="1"/>
  <c r="BG226" i="1"/>
  <c r="BF226" i="1"/>
  <c r="BI225" i="1"/>
  <c r="BH225" i="1"/>
  <c r="BG225" i="1"/>
  <c r="BF225" i="1"/>
  <c r="BI224" i="1"/>
  <c r="BH224" i="1"/>
  <c r="BG224" i="1"/>
  <c r="BF224" i="1"/>
  <c r="BI223" i="1"/>
  <c r="BH223" i="1"/>
  <c r="BG223" i="1"/>
  <c r="BF223" i="1"/>
  <c r="BI222" i="1"/>
  <c r="BH222" i="1"/>
  <c r="BG222" i="1"/>
  <c r="BF222" i="1"/>
  <c r="BI221" i="1"/>
  <c r="BH221" i="1"/>
  <c r="BG221" i="1"/>
  <c r="BF221" i="1"/>
  <c r="BI220" i="1"/>
  <c r="BH220" i="1"/>
  <c r="BG220" i="1"/>
  <c r="BF220" i="1"/>
  <c r="BI219" i="1"/>
  <c r="BH219" i="1"/>
  <c r="BG219" i="1"/>
  <c r="BF219" i="1"/>
  <c r="BI218" i="1"/>
  <c r="BH218" i="1"/>
  <c r="BG218" i="1"/>
  <c r="BF218" i="1"/>
  <c r="BI217" i="1"/>
  <c r="BH217" i="1"/>
  <c r="BG217" i="1"/>
  <c r="BF217" i="1"/>
  <c r="BI216" i="1"/>
  <c r="BH216" i="1"/>
  <c r="BG216" i="1"/>
  <c r="BF216" i="1"/>
  <c r="BI215" i="1"/>
  <c r="BH215" i="1"/>
  <c r="BG215" i="1"/>
  <c r="BF215" i="1"/>
  <c r="BI214" i="1"/>
  <c r="BH214" i="1"/>
  <c r="BG214" i="1"/>
  <c r="BF214" i="1"/>
  <c r="BI213" i="1"/>
  <c r="BH213" i="1"/>
  <c r="BG213" i="1"/>
  <c r="BF213" i="1"/>
  <c r="BI212" i="1"/>
  <c r="BH212" i="1"/>
  <c r="BG212" i="1"/>
  <c r="BF212" i="1"/>
  <c r="BI211" i="1"/>
  <c r="BH211" i="1"/>
  <c r="BG211" i="1"/>
  <c r="BF211" i="1"/>
  <c r="BI210" i="1"/>
  <c r="BH210" i="1"/>
  <c r="BG210" i="1"/>
  <c r="BF210" i="1"/>
  <c r="BI209" i="1"/>
  <c r="BH209" i="1"/>
  <c r="BG209" i="1"/>
  <c r="BF209" i="1"/>
  <c r="BI208" i="1"/>
  <c r="BH208" i="1"/>
  <c r="BG208" i="1"/>
  <c r="BF208" i="1"/>
  <c r="BI207" i="1"/>
  <c r="BH207" i="1"/>
  <c r="BG207" i="1"/>
  <c r="BF207" i="1"/>
  <c r="BI206" i="1"/>
  <c r="BH206" i="1"/>
  <c r="BG206" i="1"/>
  <c r="BF206" i="1"/>
  <c r="BI205" i="1"/>
  <c r="BH205" i="1"/>
  <c r="BG205" i="1"/>
  <c r="BF205" i="1"/>
  <c r="BI204" i="1"/>
  <c r="BH204" i="1"/>
  <c r="BG204" i="1"/>
  <c r="BF204" i="1"/>
  <c r="BI203" i="1"/>
  <c r="BH203" i="1"/>
  <c r="BG203" i="1"/>
  <c r="BF203" i="1"/>
  <c r="BI202" i="1"/>
  <c r="BH202" i="1"/>
  <c r="BG202" i="1"/>
  <c r="BF202" i="1"/>
  <c r="BI201" i="1"/>
  <c r="BH201" i="1"/>
  <c r="BG201" i="1"/>
  <c r="BF201" i="1"/>
  <c r="BI200" i="1"/>
  <c r="BH200" i="1"/>
  <c r="BG200" i="1"/>
  <c r="BF200" i="1"/>
  <c r="BI199" i="1"/>
  <c r="BH199" i="1"/>
  <c r="BG199" i="1"/>
  <c r="BF199" i="1"/>
  <c r="BI198" i="1"/>
  <c r="BH198" i="1"/>
  <c r="BG198" i="1"/>
  <c r="BF198" i="1"/>
  <c r="BI197" i="1"/>
  <c r="BH197" i="1"/>
  <c r="BG197" i="1"/>
  <c r="BF197" i="1"/>
  <c r="BI196" i="1"/>
  <c r="BH196" i="1"/>
  <c r="BG196" i="1"/>
  <c r="BF196" i="1"/>
  <c r="BI195" i="1"/>
  <c r="BH195" i="1"/>
  <c r="BG195" i="1"/>
  <c r="BF195" i="1"/>
  <c r="BI194" i="1"/>
  <c r="BH194" i="1"/>
  <c r="BG194" i="1"/>
  <c r="BF194" i="1"/>
  <c r="BI193" i="1"/>
  <c r="BH193" i="1"/>
  <c r="BG193" i="1"/>
  <c r="BF193" i="1"/>
  <c r="BI192" i="1"/>
  <c r="BH192" i="1"/>
  <c r="BG192" i="1"/>
  <c r="BF192" i="1"/>
  <c r="BI191" i="1"/>
  <c r="BH191" i="1"/>
  <c r="BG191" i="1"/>
  <c r="BF191" i="1"/>
  <c r="BI190" i="1"/>
  <c r="BH190" i="1"/>
  <c r="BG190" i="1"/>
  <c r="BF190" i="1"/>
  <c r="BI189" i="1"/>
  <c r="BH189" i="1"/>
  <c r="BG189" i="1"/>
  <c r="BF189" i="1"/>
  <c r="BI188" i="1"/>
  <c r="BH188" i="1"/>
  <c r="BG188" i="1"/>
  <c r="BF188" i="1"/>
  <c r="BI187" i="1"/>
  <c r="BH187" i="1"/>
  <c r="BG187" i="1"/>
  <c r="BF187" i="1"/>
  <c r="BI186" i="1"/>
  <c r="BH186" i="1"/>
  <c r="BG186" i="1"/>
  <c r="BF186" i="1"/>
  <c r="BI185" i="1"/>
  <c r="BH185" i="1"/>
  <c r="BG185" i="1"/>
  <c r="BF185" i="1"/>
  <c r="BI184" i="1"/>
  <c r="BH184" i="1"/>
  <c r="BG184" i="1"/>
  <c r="BF184" i="1"/>
  <c r="BI183" i="1"/>
  <c r="BH183" i="1"/>
  <c r="BG183" i="1"/>
  <c r="BF183" i="1"/>
  <c r="BI182" i="1"/>
  <c r="BH182" i="1"/>
  <c r="BG182" i="1"/>
  <c r="BF182" i="1"/>
  <c r="BI181" i="1"/>
  <c r="BH181" i="1"/>
  <c r="BG181" i="1"/>
  <c r="BF181" i="1"/>
  <c r="BI180" i="1"/>
  <c r="BH180" i="1"/>
  <c r="BG180" i="1"/>
  <c r="BF180" i="1"/>
  <c r="BI179" i="1"/>
  <c r="BH179" i="1"/>
  <c r="BG179" i="1"/>
  <c r="BF179" i="1"/>
  <c r="BI178" i="1"/>
  <c r="BH178" i="1"/>
  <c r="BG178" i="1"/>
  <c r="BF178" i="1"/>
  <c r="BI177" i="1"/>
  <c r="BH177" i="1"/>
  <c r="BG177" i="1"/>
  <c r="BF177" i="1"/>
  <c r="BI176" i="1"/>
  <c r="BH176" i="1"/>
  <c r="BG176" i="1"/>
  <c r="BF176" i="1"/>
  <c r="BI175" i="1"/>
  <c r="BH175" i="1"/>
  <c r="BG175" i="1"/>
  <c r="BF175" i="1"/>
  <c r="BI174" i="1"/>
  <c r="BH174" i="1"/>
  <c r="BG174" i="1"/>
  <c r="BF174" i="1"/>
  <c r="BI173" i="1"/>
  <c r="BH173" i="1"/>
  <c r="BG173" i="1"/>
  <c r="BF173" i="1"/>
  <c r="BI172" i="1"/>
  <c r="BH172" i="1"/>
  <c r="BG172" i="1"/>
  <c r="BF172" i="1"/>
  <c r="BI171" i="1"/>
  <c r="BH171" i="1"/>
  <c r="BG171" i="1"/>
  <c r="BF171" i="1"/>
  <c r="BI170" i="1"/>
  <c r="BH170" i="1"/>
  <c r="BG170" i="1"/>
  <c r="BF170" i="1"/>
  <c r="BI169" i="1"/>
  <c r="BH169" i="1"/>
  <c r="BG169" i="1"/>
  <c r="BF169" i="1"/>
  <c r="BI168" i="1"/>
  <c r="BH168" i="1"/>
  <c r="BG168" i="1"/>
  <c r="BF168" i="1"/>
  <c r="BI167" i="1"/>
  <c r="BH167" i="1"/>
  <c r="BG167" i="1"/>
  <c r="BF167" i="1"/>
  <c r="BI166" i="1"/>
  <c r="BH166" i="1"/>
  <c r="BG166" i="1"/>
  <c r="BF166" i="1"/>
  <c r="BI165" i="1"/>
  <c r="BH165" i="1"/>
  <c r="BG165" i="1"/>
  <c r="BF165" i="1"/>
  <c r="BI164" i="1"/>
  <c r="BH164" i="1"/>
  <c r="BG164" i="1"/>
  <c r="BF164" i="1"/>
  <c r="BI163" i="1"/>
  <c r="BH163" i="1"/>
  <c r="BG163" i="1"/>
  <c r="BF163" i="1"/>
  <c r="BI162" i="1"/>
  <c r="BH162" i="1"/>
  <c r="BG162" i="1"/>
  <c r="BF162" i="1"/>
  <c r="BI161" i="1"/>
  <c r="BH161" i="1"/>
  <c r="BG161" i="1"/>
  <c r="BF161" i="1"/>
  <c r="BI160" i="1"/>
  <c r="BH160" i="1"/>
  <c r="BG160" i="1"/>
  <c r="BF160" i="1"/>
  <c r="BI159" i="1"/>
  <c r="BH159" i="1"/>
  <c r="BG159" i="1"/>
  <c r="BF159" i="1"/>
  <c r="BI158" i="1"/>
  <c r="BH158" i="1"/>
  <c r="BG158" i="1"/>
  <c r="BF158" i="1"/>
  <c r="BI157" i="1"/>
  <c r="BH157" i="1"/>
  <c r="BG157" i="1"/>
  <c r="BF157" i="1"/>
  <c r="BI156" i="1"/>
  <c r="BH156" i="1"/>
  <c r="BG156" i="1"/>
  <c r="BF156" i="1"/>
  <c r="BI155" i="1"/>
  <c r="BH155" i="1"/>
  <c r="BG155" i="1"/>
  <c r="BF155" i="1"/>
  <c r="BI154" i="1"/>
  <c r="BH154" i="1"/>
  <c r="BG154" i="1"/>
  <c r="BF154" i="1"/>
  <c r="BI153" i="1"/>
  <c r="BH153" i="1"/>
  <c r="BG153" i="1"/>
  <c r="BF153" i="1"/>
  <c r="BI152" i="1"/>
  <c r="BH152" i="1"/>
  <c r="BG152" i="1"/>
  <c r="BF152" i="1"/>
  <c r="BI151" i="1"/>
  <c r="BH151" i="1"/>
  <c r="BG151" i="1"/>
  <c r="BF151" i="1"/>
  <c r="BI150" i="1"/>
  <c r="BH150" i="1"/>
  <c r="BG150" i="1"/>
  <c r="BF150" i="1"/>
  <c r="BI149" i="1"/>
  <c r="BH149" i="1"/>
  <c r="BG149" i="1"/>
  <c r="BF149" i="1"/>
  <c r="BI148" i="1"/>
  <c r="BH148" i="1"/>
  <c r="BG148" i="1"/>
  <c r="BF148" i="1"/>
  <c r="BI147" i="1"/>
  <c r="BH147" i="1"/>
  <c r="BG147" i="1"/>
  <c r="BF147" i="1"/>
  <c r="BI146" i="1"/>
  <c r="BH146" i="1"/>
  <c r="BG146" i="1"/>
  <c r="BF146" i="1"/>
  <c r="BI145" i="1"/>
  <c r="BH145" i="1"/>
  <c r="BG145" i="1"/>
  <c r="BF145" i="1"/>
  <c r="BI144" i="1"/>
  <c r="BH144" i="1"/>
  <c r="BG144" i="1"/>
  <c r="BF144" i="1"/>
  <c r="BI143" i="1"/>
  <c r="BH143" i="1"/>
  <c r="BG143" i="1"/>
  <c r="BF143" i="1"/>
  <c r="BI142" i="1"/>
  <c r="BH142" i="1"/>
  <c r="BG142" i="1"/>
  <c r="BF142" i="1"/>
  <c r="BI141" i="1"/>
  <c r="BH141" i="1"/>
  <c r="BG141" i="1"/>
  <c r="BF141" i="1"/>
  <c r="BI140" i="1"/>
  <c r="BH140" i="1"/>
  <c r="BG140" i="1"/>
  <c r="BF140" i="1"/>
  <c r="BI139" i="1"/>
  <c r="BH139" i="1"/>
  <c r="BG139" i="1"/>
  <c r="BF139" i="1"/>
  <c r="BI138" i="1"/>
  <c r="BH138" i="1"/>
  <c r="BG138" i="1"/>
  <c r="BF138" i="1"/>
  <c r="BI137" i="1"/>
  <c r="BH137" i="1"/>
  <c r="BG137" i="1"/>
  <c r="BF137" i="1"/>
  <c r="BI136" i="1"/>
  <c r="BH136" i="1"/>
  <c r="BG136" i="1"/>
  <c r="BF136" i="1"/>
  <c r="BI135" i="1"/>
  <c r="BH135" i="1"/>
  <c r="BG135" i="1"/>
  <c r="BF135" i="1"/>
  <c r="BI134" i="1"/>
  <c r="BH134" i="1"/>
  <c r="BG134" i="1"/>
  <c r="BF134" i="1"/>
  <c r="BI133" i="1"/>
  <c r="BH133" i="1"/>
  <c r="BG133" i="1"/>
  <c r="BF133" i="1"/>
  <c r="BI132" i="1"/>
  <c r="BH132" i="1"/>
  <c r="BG132" i="1"/>
  <c r="BF132" i="1"/>
  <c r="BI131" i="1"/>
  <c r="BH131" i="1"/>
  <c r="BG131" i="1"/>
  <c r="BF131" i="1"/>
  <c r="BI130" i="1"/>
  <c r="BH130" i="1"/>
  <c r="BG130" i="1"/>
  <c r="BF130" i="1"/>
  <c r="BI129" i="1"/>
  <c r="BH129" i="1"/>
  <c r="BG129" i="1"/>
  <c r="BF129" i="1"/>
  <c r="BI128" i="1"/>
  <c r="BH128" i="1"/>
  <c r="BG128" i="1"/>
  <c r="BF128" i="1"/>
  <c r="BI127" i="1"/>
  <c r="BH127" i="1"/>
  <c r="BG127" i="1"/>
  <c r="BF127" i="1"/>
  <c r="BI126" i="1"/>
  <c r="BH126" i="1"/>
  <c r="BG126" i="1"/>
  <c r="BF126" i="1"/>
  <c r="BI125" i="1"/>
  <c r="BH125" i="1"/>
  <c r="BG125" i="1"/>
  <c r="BF125" i="1"/>
  <c r="BI124" i="1"/>
  <c r="BH124" i="1"/>
  <c r="BG124" i="1"/>
  <c r="BF124" i="1"/>
  <c r="BI123" i="1"/>
  <c r="BH123" i="1"/>
  <c r="BG123" i="1"/>
  <c r="BF123" i="1"/>
  <c r="BI122" i="1"/>
  <c r="BH122" i="1"/>
  <c r="BG122" i="1"/>
  <c r="BF122" i="1"/>
  <c r="BI121" i="1"/>
  <c r="BH121" i="1"/>
  <c r="BG121" i="1"/>
  <c r="BF121" i="1"/>
  <c r="BI120" i="1"/>
  <c r="BH120" i="1"/>
  <c r="BG120" i="1"/>
  <c r="BF120" i="1"/>
  <c r="BI119" i="1"/>
  <c r="BH119" i="1"/>
  <c r="BG119" i="1"/>
  <c r="BF119" i="1"/>
  <c r="BI118" i="1"/>
  <c r="BH118" i="1"/>
  <c r="BG118" i="1"/>
  <c r="BF118" i="1"/>
  <c r="BI117" i="1"/>
  <c r="BH117" i="1"/>
  <c r="BG117" i="1"/>
  <c r="BF117" i="1"/>
  <c r="BI116" i="1"/>
  <c r="BH116" i="1"/>
  <c r="BG116" i="1"/>
  <c r="BF116" i="1"/>
  <c r="BI115" i="1"/>
  <c r="BH115" i="1"/>
  <c r="BG115" i="1"/>
  <c r="BF115" i="1"/>
  <c r="BI114" i="1"/>
  <c r="BH114" i="1"/>
  <c r="BG114" i="1"/>
  <c r="BF114" i="1"/>
  <c r="BI113" i="1"/>
  <c r="BH113" i="1"/>
  <c r="BG113" i="1"/>
  <c r="BF113" i="1"/>
  <c r="BI112" i="1"/>
  <c r="BH112" i="1"/>
  <c r="BG112" i="1"/>
  <c r="BF112" i="1"/>
  <c r="BI111" i="1"/>
  <c r="BH111" i="1"/>
  <c r="BG111" i="1"/>
  <c r="BF111" i="1"/>
  <c r="BI110" i="1"/>
  <c r="BH110" i="1"/>
  <c r="BG110" i="1"/>
  <c r="BF110" i="1"/>
  <c r="BI109" i="1"/>
  <c r="BH109" i="1"/>
  <c r="BG109" i="1"/>
  <c r="BF109" i="1"/>
  <c r="BI108" i="1"/>
  <c r="BH108" i="1"/>
  <c r="BG108" i="1"/>
  <c r="BF108" i="1"/>
  <c r="BI107" i="1"/>
  <c r="BH107" i="1"/>
  <c r="BG107" i="1"/>
  <c r="BF107" i="1"/>
  <c r="BI106" i="1"/>
  <c r="BH106" i="1"/>
  <c r="BG106" i="1"/>
  <c r="BF106" i="1"/>
  <c r="BI105" i="1"/>
  <c r="BH105" i="1"/>
  <c r="BG105" i="1"/>
  <c r="BF105" i="1"/>
  <c r="BI104" i="1"/>
  <c r="BH104" i="1"/>
  <c r="BG104" i="1"/>
  <c r="BF104" i="1"/>
  <c r="BI103" i="1"/>
  <c r="BH103" i="1"/>
  <c r="BG103" i="1"/>
  <c r="BF103" i="1"/>
  <c r="BI102" i="1"/>
  <c r="BH102" i="1"/>
  <c r="BG102" i="1"/>
  <c r="BF102" i="1"/>
  <c r="BI101" i="1"/>
  <c r="BH101" i="1"/>
  <c r="BG101" i="1"/>
  <c r="BF101" i="1"/>
  <c r="BI100" i="1"/>
  <c r="BH100" i="1"/>
  <c r="BG100" i="1"/>
  <c r="BF100" i="1"/>
  <c r="BI99" i="1"/>
  <c r="BH99" i="1"/>
  <c r="BG99" i="1"/>
  <c r="BF99" i="1"/>
  <c r="BI98" i="1"/>
  <c r="BH98" i="1"/>
  <c r="BG98" i="1"/>
  <c r="BF98" i="1"/>
  <c r="BI97" i="1"/>
  <c r="BH97" i="1"/>
  <c r="BG97" i="1"/>
  <c r="BF97" i="1"/>
  <c r="BI96" i="1"/>
  <c r="BH96" i="1"/>
  <c r="BG96" i="1"/>
  <c r="BF96" i="1"/>
  <c r="BI95" i="1"/>
  <c r="BH95" i="1"/>
  <c r="BG95" i="1"/>
  <c r="BF95" i="1"/>
  <c r="BI94" i="1"/>
  <c r="BH94" i="1"/>
  <c r="BG94" i="1"/>
  <c r="BF94" i="1"/>
  <c r="BI93" i="1"/>
  <c r="BH93" i="1"/>
  <c r="BG93" i="1"/>
  <c r="BF93" i="1"/>
  <c r="BI92" i="1"/>
  <c r="BH92" i="1"/>
  <c r="BG92" i="1"/>
  <c r="BF92" i="1"/>
  <c r="BI91" i="1"/>
  <c r="BH91" i="1"/>
  <c r="BG91" i="1"/>
  <c r="BF91" i="1"/>
  <c r="BI90" i="1"/>
  <c r="BH90" i="1"/>
  <c r="BG90" i="1"/>
  <c r="BF90" i="1"/>
  <c r="BI89" i="1"/>
  <c r="BH89" i="1"/>
  <c r="BG89" i="1"/>
  <c r="BF89" i="1"/>
  <c r="BI88" i="1"/>
  <c r="BH88" i="1"/>
  <c r="BG88" i="1"/>
  <c r="BF88" i="1"/>
  <c r="BI87" i="1"/>
  <c r="BH87" i="1"/>
  <c r="BG87" i="1"/>
  <c r="BF87" i="1"/>
  <c r="BI86" i="1"/>
  <c r="BH86" i="1"/>
  <c r="BG86" i="1"/>
  <c r="BF86" i="1"/>
  <c r="BI85" i="1"/>
  <c r="BH85" i="1"/>
  <c r="BG85" i="1"/>
  <c r="BF85" i="1"/>
  <c r="BI84" i="1"/>
  <c r="BH84" i="1"/>
  <c r="BG84" i="1"/>
  <c r="BF84" i="1"/>
  <c r="BI83" i="1"/>
  <c r="BH83" i="1"/>
  <c r="BG83" i="1"/>
  <c r="BF83" i="1"/>
  <c r="BI82" i="1"/>
  <c r="BH82" i="1"/>
  <c r="BG82" i="1"/>
  <c r="BF82" i="1"/>
  <c r="BI81" i="1"/>
  <c r="BH81" i="1"/>
  <c r="BG81" i="1"/>
  <c r="BF81" i="1"/>
  <c r="BI80" i="1"/>
  <c r="BH80" i="1"/>
  <c r="BG80" i="1"/>
  <c r="BF80" i="1"/>
  <c r="BI79" i="1"/>
  <c r="BH79" i="1"/>
  <c r="BG79" i="1"/>
  <c r="BF79" i="1"/>
  <c r="BI78" i="1"/>
  <c r="BH78" i="1"/>
  <c r="BG78" i="1"/>
  <c r="BF78" i="1"/>
  <c r="BI77" i="1"/>
  <c r="BH77" i="1"/>
  <c r="BG77" i="1"/>
  <c r="BF77" i="1"/>
  <c r="BI76" i="1"/>
  <c r="BH76" i="1"/>
  <c r="BG76" i="1"/>
  <c r="BF76" i="1"/>
  <c r="BI75" i="1"/>
  <c r="BH75" i="1"/>
  <c r="BG75" i="1"/>
  <c r="BF75" i="1"/>
  <c r="BI74" i="1"/>
  <c r="BH74" i="1"/>
  <c r="BG74" i="1"/>
  <c r="BF74" i="1"/>
  <c r="BI73" i="1"/>
  <c r="BH73" i="1"/>
  <c r="BG73" i="1"/>
  <c r="BF73" i="1"/>
  <c r="BI72" i="1"/>
  <c r="BH72" i="1"/>
  <c r="BG72" i="1"/>
  <c r="BF72" i="1"/>
  <c r="BI71" i="1"/>
  <c r="BH71" i="1"/>
  <c r="BG71" i="1"/>
  <c r="BF71" i="1"/>
  <c r="BI70" i="1"/>
  <c r="BH70" i="1"/>
  <c r="BG70" i="1"/>
  <c r="BF70" i="1"/>
  <c r="BI69" i="1"/>
  <c r="BH69" i="1"/>
  <c r="BG69" i="1"/>
  <c r="BF69" i="1"/>
  <c r="BI68" i="1"/>
  <c r="BH68" i="1"/>
  <c r="BG68" i="1"/>
  <c r="BF68" i="1"/>
  <c r="BI67" i="1"/>
  <c r="BH67" i="1"/>
  <c r="BG67" i="1"/>
  <c r="BF67" i="1"/>
  <c r="BI66" i="1"/>
  <c r="BH66" i="1"/>
  <c r="BG66" i="1"/>
  <c r="BF66" i="1"/>
  <c r="BI65" i="1"/>
  <c r="BH65" i="1"/>
  <c r="BG65" i="1"/>
  <c r="BF65" i="1"/>
  <c r="BI64" i="1"/>
  <c r="BH64" i="1"/>
  <c r="BG64" i="1"/>
  <c r="BF64" i="1"/>
  <c r="BI63" i="1"/>
  <c r="BH63" i="1"/>
  <c r="BG63" i="1"/>
  <c r="BF63" i="1"/>
  <c r="BI62" i="1"/>
  <c r="BH62" i="1"/>
  <c r="BG62" i="1"/>
  <c r="BF62" i="1"/>
  <c r="BI61" i="1"/>
  <c r="BH61" i="1"/>
  <c r="BG61" i="1"/>
  <c r="BF61" i="1"/>
  <c r="BI60" i="1"/>
  <c r="BH60" i="1"/>
  <c r="BG60" i="1"/>
  <c r="BF60" i="1"/>
  <c r="BI59" i="1"/>
  <c r="BH59" i="1"/>
  <c r="BG59" i="1"/>
  <c r="BF59" i="1"/>
  <c r="BI58" i="1"/>
  <c r="BH58" i="1"/>
  <c r="BG58" i="1"/>
  <c r="BF58" i="1"/>
  <c r="BI57" i="1"/>
  <c r="BH57" i="1"/>
  <c r="BG57" i="1"/>
  <c r="BF57" i="1"/>
  <c r="BI56" i="1"/>
  <c r="BH56" i="1"/>
  <c r="BG56" i="1"/>
  <c r="BF56" i="1"/>
  <c r="BI55" i="1"/>
  <c r="BH55" i="1"/>
  <c r="BG55" i="1"/>
  <c r="BF55" i="1"/>
  <c r="BI54" i="1"/>
  <c r="BH54" i="1"/>
  <c r="BG54" i="1"/>
  <c r="BF54" i="1"/>
  <c r="BI53" i="1"/>
  <c r="BH53" i="1"/>
  <c r="BG53" i="1"/>
  <c r="BF53" i="1"/>
  <c r="BI52" i="1"/>
  <c r="BH52" i="1"/>
  <c r="BG52" i="1"/>
  <c r="BF52" i="1"/>
  <c r="BI51" i="1"/>
  <c r="BH51" i="1"/>
  <c r="BG51" i="1"/>
  <c r="BF51" i="1"/>
  <c r="BI50" i="1"/>
  <c r="BH50" i="1"/>
  <c r="BG50" i="1"/>
  <c r="BF50" i="1"/>
  <c r="BI49" i="1"/>
  <c r="BH49" i="1"/>
  <c r="BG49" i="1"/>
  <c r="BF49" i="1"/>
  <c r="BI48" i="1"/>
  <c r="BH48" i="1"/>
  <c r="BG48" i="1"/>
  <c r="BF48" i="1"/>
  <c r="BI47" i="1"/>
  <c r="BH47" i="1"/>
  <c r="BG47" i="1"/>
  <c r="BF47" i="1"/>
  <c r="BI46" i="1"/>
  <c r="BH46" i="1"/>
  <c r="BG46" i="1"/>
  <c r="BF46" i="1"/>
  <c r="BI45" i="1"/>
  <c r="BH45" i="1"/>
  <c r="BG45" i="1"/>
  <c r="BF45" i="1"/>
  <c r="BI44" i="1"/>
  <c r="BH44" i="1"/>
  <c r="BG44" i="1"/>
  <c r="BF44" i="1"/>
  <c r="BI43" i="1"/>
  <c r="BH43" i="1"/>
  <c r="BG43" i="1"/>
  <c r="BF43" i="1"/>
  <c r="BI42" i="1"/>
  <c r="BH42" i="1"/>
  <c r="BG42" i="1"/>
  <c r="BF42" i="1"/>
  <c r="BI41" i="1"/>
  <c r="BH41" i="1"/>
  <c r="BG41" i="1"/>
  <c r="BF41" i="1"/>
  <c r="BI40" i="1"/>
  <c r="BH40" i="1"/>
  <c r="BG40" i="1"/>
  <c r="BF40" i="1"/>
  <c r="BI39" i="1"/>
  <c r="BH39" i="1"/>
  <c r="BG39" i="1"/>
  <c r="BF39" i="1"/>
  <c r="BI38" i="1"/>
  <c r="BH38" i="1"/>
  <c r="BG38" i="1"/>
  <c r="BF38" i="1"/>
  <c r="BI37" i="1"/>
  <c r="BH37" i="1"/>
  <c r="BG37" i="1"/>
  <c r="BF37" i="1"/>
  <c r="BI36" i="1"/>
  <c r="BH36" i="1"/>
  <c r="BG36" i="1"/>
  <c r="BF36" i="1"/>
  <c r="BI35" i="1"/>
  <c r="BH35" i="1"/>
  <c r="BG35" i="1"/>
  <c r="BF35" i="1"/>
  <c r="BI34" i="1"/>
  <c r="BH34" i="1"/>
  <c r="BG34" i="1"/>
  <c r="BF34" i="1"/>
  <c r="BI33" i="1"/>
  <c r="BH33" i="1"/>
  <c r="BG33" i="1"/>
  <c r="BF33" i="1"/>
  <c r="BI32" i="1"/>
  <c r="BH32" i="1"/>
  <c r="BG32" i="1"/>
  <c r="BF32" i="1"/>
  <c r="BI31" i="1"/>
  <c r="BH31" i="1"/>
  <c r="BG31" i="1"/>
  <c r="BF31" i="1"/>
  <c r="BI30" i="1"/>
  <c r="BH30" i="1"/>
  <c r="BG30" i="1"/>
  <c r="BF30" i="1"/>
  <c r="BI29" i="1"/>
  <c r="BH29" i="1"/>
  <c r="BG29" i="1"/>
  <c r="BF29" i="1"/>
  <c r="BI28" i="1"/>
  <c r="BH28" i="1"/>
  <c r="BG28" i="1"/>
  <c r="BF28" i="1"/>
  <c r="BI27" i="1"/>
  <c r="BH27" i="1"/>
  <c r="BG27" i="1"/>
  <c r="BF27" i="1"/>
  <c r="BI26" i="1"/>
  <c r="BH26" i="1"/>
  <c r="BG26" i="1"/>
  <c r="BF26" i="1"/>
  <c r="BI25" i="1"/>
  <c r="BH25" i="1"/>
  <c r="BG25" i="1"/>
  <c r="BF25" i="1"/>
  <c r="BI24" i="1"/>
  <c r="BH24" i="1"/>
  <c r="BG24" i="1"/>
  <c r="BF24" i="1"/>
  <c r="BI23" i="1"/>
  <c r="BH23" i="1"/>
  <c r="BG23" i="1"/>
  <c r="BF23" i="1"/>
  <c r="BI22" i="1"/>
  <c r="BH22" i="1"/>
  <c r="BG22" i="1"/>
  <c r="BF22" i="1"/>
  <c r="BI21" i="1"/>
  <c r="BH21" i="1"/>
  <c r="BG21" i="1"/>
  <c r="BF21" i="1"/>
  <c r="BI20" i="1"/>
  <c r="BH20" i="1"/>
  <c r="BG20" i="1"/>
  <c r="BF20" i="1"/>
  <c r="BI19" i="1"/>
  <c r="BH19" i="1"/>
  <c r="BG19" i="1"/>
  <c r="BF19" i="1"/>
  <c r="BI18" i="1"/>
  <c r="BH18" i="1"/>
  <c r="BG18" i="1"/>
  <c r="BF18" i="1"/>
  <c r="BI17" i="1"/>
  <c r="BH17" i="1"/>
  <c r="BG17" i="1"/>
  <c r="BF17" i="1"/>
  <c r="BI16" i="1"/>
  <c r="BH16" i="1"/>
  <c r="BG16" i="1"/>
  <c r="BF16" i="1"/>
  <c r="BI15" i="1"/>
  <c r="BH15" i="1"/>
  <c r="BG15" i="1"/>
  <c r="BF15" i="1"/>
  <c r="BI14" i="1"/>
  <c r="BH14" i="1"/>
  <c r="BG14" i="1"/>
  <c r="BF14" i="1"/>
  <c r="BH13" i="1"/>
  <c r="BI13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C25" i="8"/>
  <c r="B35" i="8" l="1"/>
  <c r="DO412" i="1"/>
  <c r="DO411" i="1"/>
  <c r="DO410" i="1"/>
  <c r="DO409" i="1"/>
  <c r="DO408" i="1"/>
  <c r="DO407" i="1"/>
  <c r="DO406" i="1"/>
  <c r="DO405" i="1"/>
  <c r="DO404" i="1"/>
  <c r="DO403" i="1"/>
  <c r="DO402" i="1"/>
  <c r="DO401" i="1"/>
  <c r="DO400" i="1"/>
  <c r="DO399" i="1"/>
  <c r="DO398" i="1"/>
  <c r="DO397" i="1"/>
  <c r="DO396" i="1"/>
  <c r="DO395" i="1"/>
  <c r="DO394" i="1"/>
  <c r="DO393" i="1"/>
  <c r="DO392" i="1"/>
  <c r="DO391" i="1"/>
  <c r="DO390" i="1"/>
  <c r="DO389" i="1"/>
  <c r="DO388" i="1"/>
  <c r="DO387" i="1"/>
  <c r="DO386" i="1"/>
  <c r="DO385" i="1"/>
  <c r="DO384" i="1"/>
  <c r="DO383" i="1"/>
  <c r="DO382" i="1"/>
  <c r="DO381" i="1"/>
  <c r="DO380" i="1"/>
  <c r="DO379" i="1"/>
  <c r="DO378" i="1"/>
  <c r="DO377" i="1"/>
  <c r="DO376" i="1"/>
  <c r="DO375" i="1"/>
  <c r="DO374" i="1"/>
  <c r="DO373" i="1"/>
  <c r="DO372" i="1"/>
  <c r="DO371" i="1"/>
  <c r="DO370" i="1"/>
  <c r="DO369" i="1"/>
  <c r="DO368" i="1"/>
  <c r="DO367" i="1"/>
  <c r="DO366" i="1"/>
  <c r="DO365" i="1"/>
  <c r="DO364" i="1"/>
  <c r="DO363" i="1"/>
  <c r="DO362" i="1"/>
  <c r="DO361" i="1"/>
  <c r="DO360" i="1"/>
  <c r="DO359" i="1"/>
  <c r="DO358" i="1"/>
  <c r="DO357" i="1"/>
  <c r="DO356" i="1"/>
  <c r="DO355" i="1"/>
  <c r="DO354" i="1"/>
  <c r="DO353" i="1"/>
  <c r="DO352" i="1"/>
  <c r="DO351" i="1"/>
  <c r="DO350" i="1"/>
  <c r="DO349" i="1"/>
  <c r="DO348" i="1"/>
  <c r="DO347" i="1"/>
  <c r="DO346" i="1"/>
  <c r="DO345" i="1"/>
  <c r="DO344" i="1"/>
  <c r="DO343" i="1"/>
  <c r="DO342" i="1"/>
  <c r="DO341" i="1"/>
  <c r="DO340" i="1"/>
  <c r="DO339" i="1"/>
  <c r="DO338" i="1"/>
  <c r="DO337" i="1"/>
  <c r="DO336" i="1"/>
  <c r="DO335" i="1"/>
  <c r="DO334" i="1"/>
  <c r="DO333" i="1"/>
  <c r="DO332" i="1"/>
  <c r="DO331" i="1"/>
  <c r="DO330" i="1"/>
  <c r="DO329" i="1"/>
  <c r="DO327" i="1"/>
  <c r="DO326" i="1"/>
  <c r="DO325" i="1"/>
  <c r="DO324" i="1"/>
  <c r="DO323" i="1"/>
  <c r="DO322" i="1"/>
  <c r="DO321" i="1"/>
  <c r="DO320" i="1"/>
  <c r="DO319" i="1"/>
  <c r="DO318" i="1"/>
  <c r="DO317" i="1"/>
  <c r="DO316" i="1"/>
  <c r="DO315" i="1"/>
  <c r="DO314" i="1"/>
  <c r="DO313" i="1"/>
  <c r="DO312" i="1"/>
  <c r="DO311" i="1"/>
  <c r="DO310" i="1"/>
  <c r="DO309" i="1"/>
  <c r="DO308" i="1"/>
  <c r="DO307" i="1"/>
  <c r="DO306" i="1"/>
  <c r="DO305" i="1"/>
  <c r="DO304" i="1"/>
  <c r="DO303" i="1"/>
  <c r="DO302" i="1"/>
  <c r="DO301" i="1"/>
  <c r="DO300" i="1"/>
  <c r="DO299" i="1"/>
  <c r="DO298" i="1"/>
  <c r="DO297" i="1"/>
  <c r="DO296" i="1"/>
  <c r="DO295" i="1"/>
  <c r="DO294" i="1"/>
  <c r="DO293" i="1"/>
  <c r="DO292" i="1"/>
  <c r="DO291" i="1"/>
  <c r="DO290" i="1"/>
  <c r="DO289" i="1"/>
  <c r="DO288" i="1"/>
  <c r="DO287" i="1"/>
  <c r="DO286" i="1"/>
  <c r="DO285" i="1"/>
  <c r="DO284" i="1"/>
  <c r="DO283" i="1"/>
  <c r="DO282" i="1"/>
  <c r="DO281" i="1"/>
  <c r="DO280" i="1"/>
  <c r="DO279" i="1"/>
  <c r="DO278" i="1"/>
  <c r="DO277" i="1"/>
  <c r="DO276" i="1"/>
  <c r="DO275" i="1"/>
  <c r="DO274" i="1"/>
  <c r="DO273" i="1"/>
  <c r="DO272" i="1"/>
  <c r="DO271" i="1"/>
  <c r="DO270" i="1"/>
  <c r="DO269" i="1"/>
  <c r="DO268" i="1"/>
  <c r="DO267" i="1"/>
  <c r="DO266" i="1"/>
  <c r="DO265" i="1"/>
  <c r="DO264" i="1"/>
  <c r="DO263" i="1"/>
  <c r="DO262" i="1"/>
  <c r="DO261" i="1"/>
  <c r="DO260" i="1"/>
  <c r="DO259" i="1"/>
  <c r="DO258" i="1"/>
  <c r="DO257" i="1"/>
  <c r="DO256" i="1"/>
  <c r="DO255" i="1"/>
  <c r="DO254" i="1"/>
  <c r="DO253" i="1"/>
  <c r="DO252" i="1"/>
  <c r="DO251" i="1"/>
  <c r="DO250" i="1"/>
  <c r="DO249" i="1"/>
  <c r="DO248" i="1"/>
  <c r="DO247" i="1"/>
  <c r="DO246" i="1"/>
  <c r="DO245" i="1"/>
  <c r="DO244" i="1"/>
  <c r="DO243" i="1"/>
  <c r="DO242" i="1"/>
  <c r="DO241" i="1"/>
  <c r="DO240" i="1"/>
  <c r="DO239" i="1"/>
  <c r="DO238" i="1"/>
  <c r="DO237" i="1"/>
  <c r="DO236" i="1"/>
  <c r="DO235" i="1"/>
  <c r="DO234" i="1"/>
  <c r="DO233" i="1"/>
  <c r="DO232" i="1"/>
  <c r="DO231" i="1"/>
  <c r="DO230" i="1"/>
  <c r="DO229" i="1"/>
  <c r="DO228" i="1"/>
  <c r="DO227" i="1"/>
  <c r="DO226" i="1"/>
  <c r="DO225" i="1"/>
  <c r="DO224" i="1"/>
  <c r="DO223" i="1"/>
  <c r="DO222" i="1"/>
  <c r="DO221" i="1"/>
  <c r="DO220" i="1"/>
  <c r="DO219" i="1"/>
  <c r="DO218" i="1"/>
  <c r="DO217" i="1"/>
  <c r="DO216" i="1"/>
  <c r="DO215" i="1"/>
  <c r="DO214" i="1"/>
  <c r="DO213" i="1"/>
  <c r="DO212" i="1"/>
  <c r="DO211" i="1"/>
  <c r="DO210" i="1"/>
  <c r="DO209" i="1"/>
  <c r="DO208" i="1"/>
  <c r="DO205" i="1"/>
  <c r="DO204" i="1"/>
  <c r="DO202" i="1"/>
  <c r="DO201" i="1"/>
  <c r="DO200" i="1"/>
  <c r="DO199" i="1"/>
  <c r="DO198" i="1"/>
  <c r="DO197" i="1"/>
  <c r="DO196" i="1"/>
  <c r="DO195" i="1"/>
  <c r="DO194" i="1"/>
  <c r="DO193" i="1"/>
  <c r="DO192" i="1"/>
  <c r="DO191" i="1"/>
  <c r="DO190" i="1"/>
  <c r="DO189" i="1"/>
  <c r="DO188" i="1"/>
  <c r="DO187" i="1"/>
  <c r="DO186" i="1"/>
  <c r="DO185" i="1"/>
  <c r="DO184" i="1"/>
  <c r="DO183" i="1"/>
  <c r="DO182" i="1"/>
  <c r="DO181" i="1"/>
  <c r="DO180" i="1"/>
  <c r="DO179" i="1"/>
  <c r="DO178" i="1"/>
  <c r="DO177" i="1"/>
  <c r="DO176" i="1"/>
  <c r="DO175" i="1"/>
  <c r="DO174" i="1"/>
  <c r="DO173" i="1"/>
  <c r="DO172" i="1"/>
  <c r="DO171" i="1"/>
  <c r="DO170" i="1"/>
  <c r="DO169" i="1"/>
  <c r="DO168" i="1"/>
  <c r="DO167" i="1"/>
  <c r="DO166" i="1"/>
  <c r="DO165" i="1"/>
  <c r="DO164" i="1"/>
  <c r="DO163" i="1"/>
  <c r="DO162" i="1"/>
  <c r="DO161" i="1"/>
  <c r="DO160" i="1"/>
  <c r="DO159" i="1"/>
  <c r="DO158" i="1"/>
  <c r="DO157" i="1"/>
  <c r="DO156" i="1"/>
  <c r="DO155" i="1"/>
  <c r="DO154" i="1"/>
  <c r="DO153" i="1"/>
  <c r="DO152" i="1"/>
  <c r="DO151" i="1"/>
  <c r="DO150" i="1"/>
  <c r="DO149" i="1"/>
  <c r="DO148" i="1"/>
  <c r="DO147" i="1"/>
  <c r="DO146" i="1"/>
  <c r="DO145" i="1"/>
  <c r="DO144" i="1"/>
  <c r="DO143" i="1"/>
  <c r="DO142" i="1"/>
  <c r="DO141" i="1"/>
  <c r="DO140" i="1"/>
  <c r="DO139" i="1"/>
  <c r="DO138" i="1"/>
  <c r="DO137" i="1"/>
  <c r="DO136" i="1"/>
  <c r="DO135" i="1"/>
  <c r="DO134" i="1"/>
  <c r="DO133" i="1"/>
  <c r="DO132" i="1"/>
  <c r="DO131" i="1"/>
  <c r="DO130" i="1"/>
  <c r="DO129" i="1"/>
  <c r="DO128" i="1"/>
  <c r="DO127" i="1"/>
  <c r="DO126" i="1"/>
  <c r="DO125" i="1"/>
  <c r="DO124" i="1"/>
  <c r="DO123" i="1"/>
  <c r="DO122" i="1"/>
  <c r="DO121" i="1"/>
  <c r="DO120" i="1"/>
  <c r="DO119" i="1"/>
  <c r="DO118" i="1"/>
  <c r="DO117" i="1"/>
  <c r="DO116" i="1"/>
  <c r="DO115" i="1"/>
  <c r="DO114" i="1"/>
  <c r="DO113" i="1"/>
  <c r="DO112" i="1"/>
  <c r="DO111" i="1"/>
  <c r="DO110" i="1"/>
  <c r="DO109" i="1"/>
  <c r="DO108" i="1"/>
  <c r="DO107" i="1"/>
  <c r="DO106" i="1"/>
  <c r="DO104" i="1"/>
  <c r="DO103" i="1"/>
  <c r="DO102" i="1"/>
  <c r="DO101" i="1"/>
  <c r="DO100" i="1"/>
  <c r="DO99" i="1"/>
  <c r="DO98" i="1"/>
  <c r="DO97" i="1"/>
  <c r="DO96" i="1"/>
  <c r="DO95" i="1"/>
  <c r="DO94" i="1"/>
  <c r="DO93" i="1"/>
  <c r="DO92" i="1"/>
  <c r="DO91" i="1"/>
  <c r="DO90" i="1"/>
  <c r="DO89" i="1"/>
  <c r="DO88" i="1"/>
  <c r="DO87" i="1"/>
  <c r="DO86" i="1"/>
  <c r="DO85" i="1"/>
  <c r="DO84" i="1"/>
  <c r="DO83" i="1"/>
  <c r="DO82" i="1"/>
  <c r="DO81" i="1"/>
  <c r="DO80" i="1"/>
  <c r="DO79" i="1"/>
  <c r="DO78" i="1"/>
  <c r="DO77" i="1"/>
  <c r="DO76" i="1"/>
  <c r="DO75" i="1"/>
  <c r="DO74" i="1"/>
  <c r="DO73" i="1"/>
  <c r="DO72" i="1"/>
  <c r="DO71" i="1"/>
  <c r="DO70" i="1"/>
  <c r="DO69" i="1"/>
  <c r="DO68" i="1"/>
  <c r="DO67" i="1"/>
  <c r="DO66" i="1"/>
  <c r="DO65" i="1"/>
  <c r="DO64" i="1"/>
  <c r="DO63" i="1"/>
  <c r="DO62" i="1"/>
  <c r="DO61" i="1"/>
  <c r="DO60" i="1"/>
  <c r="DO59" i="1"/>
  <c r="DO58" i="1"/>
  <c r="DO57" i="1"/>
  <c r="DO56" i="1"/>
  <c r="DO55" i="1"/>
  <c r="DO54" i="1"/>
  <c r="DO53" i="1"/>
  <c r="DO52" i="1"/>
  <c r="DO51" i="1"/>
  <c r="DO50" i="1"/>
  <c r="DO49" i="1"/>
  <c r="DO48" i="1"/>
  <c r="DO47" i="1"/>
  <c r="DO46" i="1"/>
  <c r="DO45" i="1"/>
  <c r="DO44" i="1"/>
  <c r="DO43" i="1"/>
  <c r="DO42" i="1"/>
  <c r="DO41" i="1"/>
  <c r="DO40" i="1"/>
  <c r="DO39" i="1"/>
  <c r="DO38" i="1"/>
  <c r="DO37" i="1"/>
  <c r="DO36" i="1"/>
  <c r="DO35" i="1"/>
  <c r="DO34" i="1"/>
  <c r="DO33" i="1"/>
  <c r="DO32" i="1"/>
  <c r="DO31" i="1"/>
  <c r="DO30" i="1"/>
  <c r="DO29" i="1"/>
  <c r="DO28" i="1"/>
  <c r="DO27" i="1"/>
  <c r="DO26" i="1"/>
  <c r="DO25" i="1"/>
  <c r="DO24" i="1"/>
  <c r="DO23" i="1"/>
  <c r="DO22" i="1"/>
  <c r="DO21" i="1"/>
  <c r="DO19" i="1"/>
  <c r="DO18" i="1"/>
  <c r="DO17" i="1"/>
  <c r="DO16" i="1"/>
  <c r="DO15" i="1"/>
  <c r="DO14" i="1"/>
  <c r="DO13" i="1"/>
  <c r="BD12" i="1" a="1"/>
  <c r="BD12" i="1" s="1"/>
  <c r="BC412" i="1" l="1"/>
  <c r="BB412" i="1"/>
  <c r="BC411" i="1"/>
  <c r="BB411" i="1"/>
  <c r="BC410" i="1"/>
  <c r="BB410" i="1"/>
  <c r="BC409" i="1"/>
  <c r="BB409" i="1"/>
  <c r="BC408" i="1"/>
  <c r="BB408" i="1"/>
  <c r="BC407" i="1"/>
  <c r="BB407" i="1"/>
  <c r="BC406" i="1"/>
  <c r="BB406" i="1"/>
  <c r="BC405" i="1"/>
  <c r="BB405" i="1"/>
  <c r="BC404" i="1"/>
  <c r="BB404" i="1"/>
  <c r="BC403" i="1"/>
  <c r="BB403" i="1"/>
  <c r="BC402" i="1"/>
  <c r="BB402" i="1"/>
  <c r="BC401" i="1"/>
  <c r="BB401" i="1"/>
  <c r="BC400" i="1"/>
  <c r="BB400" i="1"/>
  <c r="BC399" i="1"/>
  <c r="BB399" i="1"/>
  <c r="BC398" i="1"/>
  <c r="BB398" i="1"/>
  <c r="BC397" i="1"/>
  <c r="BB397" i="1"/>
  <c r="BC396" i="1"/>
  <c r="BB396" i="1"/>
  <c r="BC395" i="1"/>
  <c r="BB395" i="1"/>
  <c r="BC394" i="1"/>
  <c r="BB394" i="1"/>
  <c r="BC393" i="1"/>
  <c r="BB393" i="1"/>
  <c r="BC392" i="1"/>
  <c r="BB392" i="1"/>
  <c r="BC391" i="1"/>
  <c r="BB391" i="1"/>
  <c r="BC390" i="1"/>
  <c r="BB390" i="1"/>
  <c r="BC389" i="1"/>
  <c r="BB389" i="1"/>
  <c r="BC388" i="1"/>
  <c r="BB388" i="1"/>
  <c r="BC387" i="1"/>
  <c r="BB387" i="1"/>
  <c r="BC386" i="1"/>
  <c r="BB386" i="1"/>
  <c r="BC385" i="1"/>
  <c r="BB385" i="1"/>
  <c r="BC384" i="1"/>
  <c r="BB384" i="1"/>
  <c r="BC383" i="1"/>
  <c r="BB383" i="1"/>
  <c r="BC382" i="1"/>
  <c r="BB382" i="1"/>
  <c r="BC381" i="1"/>
  <c r="BB381" i="1"/>
  <c r="BC380" i="1"/>
  <c r="BB380" i="1"/>
  <c r="BC379" i="1"/>
  <c r="BB379" i="1"/>
  <c r="BC378" i="1"/>
  <c r="BB378" i="1"/>
  <c r="BC377" i="1"/>
  <c r="BB377" i="1"/>
  <c r="BC376" i="1"/>
  <c r="BB376" i="1"/>
  <c r="BC375" i="1"/>
  <c r="BB375" i="1"/>
  <c r="BC374" i="1"/>
  <c r="BB374" i="1"/>
  <c r="BC373" i="1"/>
  <c r="BB373" i="1"/>
  <c r="BC372" i="1"/>
  <c r="BB372" i="1"/>
  <c r="BC371" i="1"/>
  <c r="BB371" i="1"/>
  <c r="BC370" i="1"/>
  <c r="BB370" i="1"/>
  <c r="BC369" i="1"/>
  <c r="BB369" i="1"/>
  <c r="BC368" i="1"/>
  <c r="BB368" i="1"/>
  <c r="BC367" i="1"/>
  <c r="BB367" i="1"/>
  <c r="BC366" i="1"/>
  <c r="BB366" i="1"/>
  <c r="BC365" i="1"/>
  <c r="BB365" i="1"/>
  <c r="BC364" i="1"/>
  <c r="BB364" i="1"/>
  <c r="BC363" i="1"/>
  <c r="BB363" i="1"/>
  <c r="BC362" i="1"/>
  <c r="BB362" i="1"/>
  <c r="BC361" i="1"/>
  <c r="BB361" i="1"/>
  <c r="BC360" i="1"/>
  <c r="BB360" i="1"/>
  <c r="BC359" i="1"/>
  <c r="BB359" i="1"/>
  <c r="BC358" i="1"/>
  <c r="BB358" i="1"/>
  <c r="BC357" i="1"/>
  <c r="BB357" i="1"/>
  <c r="BC356" i="1"/>
  <c r="BB356" i="1"/>
  <c r="BC355" i="1"/>
  <c r="BB355" i="1"/>
  <c r="BC354" i="1"/>
  <c r="BB354" i="1"/>
  <c r="BC353" i="1"/>
  <c r="BB353" i="1"/>
  <c r="BC352" i="1"/>
  <c r="BB352" i="1"/>
  <c r="BC351" i="1"/>
  <c r="BB351" i="1"/>
  <c r="BC350" i="1"/>
  <c r="BB350" i="1"/>
  <c r="BC349" i="1"/>
  <c r="BB349" i="1"/>
  <c r="BC348" i="1"/>
  <c r="BB348" i="1"/>
  <c r="BC347" i="1"/>
  <c r="BB347" i="1"/>
  <c r="BC346" i="1"/>
  <c r="BB346" i="1"/>
  <c r="BC345" i="1"/>
  <c r="BB345" i="1"/>
  <c r="BC344" i="1"/>
  <c r="BB344" i="1"/>
  <c r="BC343" i="1"/>
  <c r="BB343" i="1"/>
  <c r="BC342" i="1"/>
  <c r="BB342" i="1"/>
  <c r="BC341" i="1"/>
  <c r="BB341" i="1"/>
  <c r="BC340" i="1"/>
  <c r="BB340" i="1"/>
  <c r="BC339" i="1"/>
  <c r="BB339" i="1"/>
  <c r="BC338" i="1"/>
  <c r="BB338" i="1"/>
  <c r="BC337" i="1"/>
  <c r="BB337" i="1"/>
  <c r="BC336" i="1"/>
  <c r="BB336" i="1"/>
  <c r="BC335" i="1"/>
  <c r="BB335" i="1"/>
  <c r="BC334" i="1"/>
  <c r="BB334" i="1"/>
  <c r="BC333" i="1"/>
  <c r="BB333" i="1"/>
  <c r="BC332" i="1"/>
  <c r="BB332" i="1"/>
  <c r="BC331" i="1"/>
  <c r="BB331" i="1"/>
  <c r="BC330" i="1"/>
  <c r="BB330" i="1"/>
  <c r="BC329" i="1"/>
  <c r="BB329" i="1"/>
  <c r="BC328" i="1"/>
  <c r="BC327" i="1"/>
  <c r="BB327" i="1"/>
  <c r="BC326" i="1"/>
  <c r="BB326" i="1"/>
  <c r="BC325" i="1"/>
  <c r="BB325" i="1"/>
  <c r="BC324" i="1"/>
  <c r="BB324" i="1"/>
  <c r="BC323" i="1"/>
  <c r="BB323" i="1"/>
  <c r="BC322" i="1"/>
  <c r="BB322" i="1"/>
  <c r="BC321" i="1"/>
  <c r="BB321" i="1"/>
  <c r="BC320" i="1"/>
  <c r="BB320" i="1"/>
  <c r="BC319" i="1"/>
  <c r="BB319" i="1"/>
  <c r="BC318" i="1"/>
  <c r="BB318" i="1"/>
  <c r="BC317" i="1"/>
  <c r="BB317" i="1"/>
  <c r="BC316" i="1"/>
  <c r="BB316" i="1"/>
  <c r="BC315" i="1"/>
  <c r="BB315" i="1"/>
  <c r="BC314" i="1"/>
  <c r="BB314" i="1"/>
  <c r="BC313" i="1"/>
  <c r="BB313" i="1"/>
  <c r="BC312" i="1"/>
  <c r="BB312" i="1"/>
  <c r="BC311" i="1"/>
  <c r="BB311" i="1"/>
  <c r="BC310" i="1"/>
  <c r="BB310" i="1"/>
  <c r="BC309" i="1"/>
  <c r="BB309" i="1"/>
  <c r="BC308" i="1"/>
  <c r="BB308" i="1"/>
  <c r="BC307" i="1"/>
  <c r="BB307" i="1"/>
  <c r="BC306" i="1"/>
  <c r="BB306" i="1"/>
  <c r="BC305" i="1"/>
  <c r="BB305" i="1"/>
  <c r="BC304" i="1"/>
  <c r="BB304" i="1"/>
  <c r="BC303" i="1"/>
  <c r="BB303" i="1"/>
  <c r="BC302" i="1"/>
  <c r="BB302" i="1"/>
  <c r="BC301" i="1"/>
  <c r="BB301" i="1"/>
  <c r="BC300" i="1"/>
  <c r="BB300" i="1"/>
  <c r="BC299" i="1"/>
  <c r="BB299" i="1"/>
  <c r="BC298" i="1"/>
  <c r="BB298" i="1"/>
  <c r="BC297" i="1"/>
  <c r="BB297" i="1"/>
  <c r="BC296" i="1"/>
  <c r="BB296" i="1"/>
  <c r="BC295" i="1"/>
  <c r="BB295" i="1"/>
  <c r="BC294" i="1"/>
  <c r="BB294" i="1"/>
  <c r="BC293" i="1"/>
  <c r="BB293" i="1"/>
  <c r="BC292" i="1"/>
  <c r="BB292" i="1"/>
  <c r="BC291" i="1"/>
  <c r="BB291" i="1"/>
  <c r="BC290" i="1"/>
  <c r="BB290" i="1"/>
  <c r="BC289" i="1"/>
  <c r="BB289" i="1"/>
  <c r="BC288" i="1"/>
  <c r="BB288" i="1"/>
  <c r="BC287" i="1"/>
  <c r="BB287" i="1"/>
  <c r="BC286" i="1"/>
  <c r="BB286" i="1"/>
  <c r="BC285" i="1"/>
  <c r="BB285" i="1"/>
  <c r="BC284" i="1"/>
  <c r="BB284" i="1"/>
  <c r="BC283" i="1"/>
  <c r="BB283" i="1"/>
  <c r="BC282" i="1"/>
  <c r="BB282" i="1"/>
  <c r="BC281" i="1"/>
  <c r="BB281" i="1"/>
  <c r="BC280" i="1"/>
  <c r="BB280" i="1"/>
  <c r="BC279" i="1"/>
  <c r="BB279" i="1"/>
  <c r="BC278" i="1"/>
  <c r="BB278" i="1"/>
  <c r="BC277" i="1"/>
  <c r="BB277" i="1"/>
  <c r="BC276" i="1"/>
  <c r="BB276" i="1"/>
  <c r="BC275" i="1"/>
  <c r="BB275" i="1"/>
  <c r="BC274" i="1"/>
  <c r="BB274" i="1"/>
  <c r="BC273" i="1"/>
  <c r="BB273" i="1"/>
  <c r="BC272" i="1"/>
  <c r="BB272" i="1"/>
  <c r="BC271" i="1"/>
  <c r="BB271" i="1"/>
  <c r="BC270" i="1"/>
  <c r="BB270" i="1"/>
  <c r="BC269" i="1"/>
  <c r="BB269" i="1"/>
  <c r="BC268" i="1"/>
  <c r="BB268" i="1"/>
  <c r="BC267" i="1"/>
  <c r="BB267" i="1"/>
  <c r="BC266" i="1"/>
  <c r="BB266" i="1"/>
  <c r="BC265" i="1"/>
  <c r="BB265" i="1"/>
  <c r="BC264" i="1"/>
  <c r="BB264" i="1"/>
  <c r="BC263" i="1"/>
  <c r="BB263" i="1"/>
  <c r="BC262" i="1"/>
  <c r="BB262" i="1"/>
  <c r="BC261" i="1"/>
  <c r="BB261" i="1"/>
  <c r="BC260" i="1"/>
  <c r="BB260" i="1"/>
  <c r="BC259" i="1"/>
  <c r="BB259" i="1"/>
  <c r="BC258" i="1"/>
  <c r="BB258" i="1"/>
  <c r="BC257" i="1"/>
  <c r="BB257" i="1"/>
  <c r="BC256" i="1"/>
  <c r="BB256" i="1"/>
  <c r="BC255" i="1"/>
  <c r="BB255" i="1"/>
  <c r="BC254" i="1"/>
  <c r="BB254" i="1"/>
  <c r="BC253" i="1"/>
  <c r="BB253" i="1"/>
  <c r="BC252" i="1"/>
  <c r="BB252" i="1"/>
  <c r="BC251" i="1"/>
  <c r="BB251" i="1"/>
  <c r="BC250" i="1"/>
  <c r="BB250" i="1"/>
  <c r="BC249" i="1"/>
  <c r="BB249" i="1"/>
  <c r="BC248" i="1"/>
  <c r="BB248" i="1"/>
  <c r="BC247" i="1"/>
  <c r="BB247" i="1"/>
  <c r="BC246" i="1"/>
  <c r="BB246" i="1"/>
  <c r="BC245" i="1"/>
  <c r="BB245" i="1"/>
  <c r="BC244" i="1"/>
  <c r="BB244" i="1"/>
  <c r="BC243" i="1"/>
  <c r="BB243" i="1"/>
  <c r="BC242" i="1"/>
  <c r="BB242" i="1"/>
  <c r="BC241" i="1"/>
  <c r="BB241" i="1"/>
  <c r="BC240" i="1"/>
  <c r="BB240" i="1"/>
  <c r="BC239" i="1"/>
  <c r="BB239" i="1"/>
  <c r="BC238" i="1"/>
  <c r="BB238" i="1"/>
  <c r="BC237" i="1"/>
  <c r="BB237" i="1"/>
  <c r="BC236" i="1"/>
  <c r="BB236" i="1"/>
  <c r="BC235" i="1"/>
  <c r="BB235" i="1"/>
  <c r="BC234" i="1"/>
  <c r="BB234" i="1"/>
  <c r="BC233" i="1"/>
  <c r="BB233" i="1"/>
  <c r="BC232" i="1"/>
  <c r="BB232" i="1"/>
  <c r="BC231" i="1"/>
  <c r="BB231" i="1"/>
  <c r="BC230" i="1"/>
  <c r="BB230" i="1"/>
  <c r="BC229" i="1"/>
  <c r="BB229" i="1"/>
  <c r="BC228" i="1"/>
  <c r="BB228" i="1"/>
  <c r="BC227" i="1"/>
  <c r="BB227" i="1"/>
  <c r="BC226" i="1"/>
  <c r="BB226" i="1"/>
  <c r="BC225" i="1"/>
  <c r="BB225" i="1"/>
  <c r="BC224" i="1"/>
  <c r="BB224" i="1"/>
  <c r="BC223" i="1"/>
  <c r="BB223" i="1"/>
  <c r="BC222" i="1"/>
  <c r="BB222" i="1"/>
  <c r="BC221" i="1"/>
  <c r="BB221" i="1"/>
  <c r="BC220" i="1"/>
  <c r="BB220" i="1"/>
  <c r="BC219" i="1"/>
  <c r="BB219" i="1"/>
  <c r="BC218" i="1"/>
  <c r="BB218" i="1"/>
  <c r="BC217" i="1"/>
  <c r="BB217" i="1"/>
  <c r="BC216" i="1"/>
  <c r="BB216" i="1"/>
  <c r="BC215" i="1"/>
  <c r="BB215" i="1"/>
  <c r="BC214" i="1"/>
  <c r="BB214" i="1"/>
  <c r="BC213" i="1"/>
  <c r="BB213" i="1"/>
  <c r="BC212" i="1"/>
  <c r="BB212" i="1"/>
  <c r="BC211" i="1"/>
  <c r="BB211" i="1"/>
  <c r="BC210" i="1"/>
  <c r="BB210" i="1"/>
  <c r="BC209" i="1"/>
  <c r="BB209" i="1"/>
  <c r="BC208" i="1"/>
  <c r="BB208" i="1"/>
  <c r="BC207" i="1"/>
  <c r="BB207" i="1"/>
  <c r="BC206" i="1"/>
  <c r="BB206" i="1"/>
  <c r="BC205" i="1"/>
  <c r="BB205" i="1"/>
  <c r="BC204" i="1"/>
  <c r="BB204" i="1"/>
  <c r="BC203" i="1"/>
  <c r="BB203" i="1"/>
  <c r="BC202" i="1"/>
  <c r="BB202" i="1"/>
  <c r="BC201" i="1"/>
  <c r="BB201" i="1"/>
  <c r="BC200" i="1"/>
  <c r="BB200" i="1"/>
  <c r="BC199" i="1"/>
  <c r="BB199" i="1"/>
  <c r="BC198" i="1"/>
  <c r="BB198" i="1"/>
  <c r="BC197" i="1"/>
  <c r="BB197" i="1"/>
  <c r="BC196" i="1"/>
  <c r="BB196" i="1"/>
  <c r="BC195" i="1"/>
  <c r="BB195" i="1"/>
  <c r="BC194" i="1"/>
  <c r="BB194" i="1"/>
  <c r="BC193" i="1"/>
  <c r="BB193" i="1"/>
  <c r="BC192" i="1"/>
  <c r="BB192" i="1"/>
  <c r="BC191" i="1"/>
  <c r="BB191" i="1"/>
  <c r="BC190" i="1"/>
  <c r="BB190" i="1"/>
  <c r="BC189" i="1"/>
  <c r="BB189" i="1"/>
  <c r="BC188" i="1"/>
  <c r="BB188" i="1"/>
  <c r="BC187" i="1"/>
  <c r="BB187" i="1"/>
  <c r="BC186" i="1"/>
  <c r="BB186" i="1"/>
  <c r="BC185" i="1"/>
  <c r="BB185" i="1"/>
  <c r="BC184" i="1"/>
  <c r="BB184" i="1"/>
  <c r="BC183" i="1"/>
  <c r="BB183" i="1"/>
  <c r="BC182" i="1"/>
  <c r="BB182" i="1"/>
  <c r="BC181" i="1"/>
  <c r="BB181" i="1"/>
  <c r="BC180" i="1"/>
  <c r="BB180" i="1"/>
  <c r="BC179" i="1"/>
  <c r="BB179" i="1"/>
  <c r="BC178" i="1"/>
  <c r="BB178" i="1"/>
  <c r="BC177" i="1"/>
  <c r="BB177" i="1"/>
  <c r="BC176" i="1"/>
  <c r="BB176" i="1"/>
  <c r="BC175" i="1"/>
  <c r="BB175" i="1"/>
  <c r="BC174" i="1"/>
  <c r="BB174" i="1"/>
  <c r="BC173" i="1"/>
  <c r="BB173" i="1"/>
  <c r="BC172" i="1"/>
  <c r="BB172" i="1"/>
  <c r="BC171" i="1"/>
  <c r="BB171" i="1"/>
  <c r="BC170" i="1"/>
  <c r="BB170" i="1"/>
  <c r="BC169" i="1"/>
  <c r="BB169" i="1"/>
  <c r="BC168" i="1"/>
  <c r="BB168" i="1"/>
  <c r="BC167" i="1"/>
  <c r="BB167" i="1"/>
  <c r="BC166" i="1"/>
  <c r="BB166" i="1"/>
  <c r="BC165" i="1"/>
  <c r="BB165" i="1"/>
  <c r="BC164" i="1"/>
  <c r="BB164" i="1"/>
  <c r="BC163" i="1"/>
  <c r="BB163" i="1"/>
  <c r="BC162" i="1"/>
  <c r="BB162" i="1"/>
  <c r="BC161" i="1"/>
  <c r="BB161" i="1"/>
  <c r="BC160" i="1"/>
  <c r="BB160" i="1"/>
  <c r="BC159" i="1"/>
  <c r="BB159" i="1"/>
  <c r="BC158" i="1"/>
  <c r="BB158" i="1"/>
  <c r="BC157" i="1"/>
  <c r="BB157" i="1"/>
  <c r="BC156" i="1"/>
  <c r="BB156" i="1"/>
  <c r="BC155" i="1"/>
  <c r="BB155" i="1"/>
  <c r="BC154" i="1"/>
  <c r="BB154" i="1"/>
  <c r="BC153" i="1"/>
  <c r="BB153" i="1"/>
  <c r="BC152" i="1"/>
  <c r="BB152" i="1"/>
  <c r="BC151" i="1"/>
  <c r="BB151" i="1"/>
  <c r="BC150" i="1"/>
  <c r="BB150" i="1"/>
  <c r="BC149" i="1"/>
  <c r="BB149" i="1"/>
  <c r="BC148" i="1"/>
  <c r="BB148" i="1"/>
  <c r="BC147" i="1"/>
  <c r="BB147" i="1"/>
  <c r="BC146" i="1"/>
  <c r="BB146" i="1"/>
  <c r="BC145" i="1"/>
  <c r="BB145" i="1"/>
  <c r="BC144" i="1"/>
  <c r="BB144" i="1"/>
  <c r="BC143" i="1"/>
  <c r="BB143" i="1"/>
  <c r="BC142" i="1"/>
  <c r="BB142" i="1"/>
  <c r="BC141" i="1"/>
  <c r="BB141" i="1"/>
  <c r="BC140" i="1"/>
  <c r="BB140" i="1"/>
  <c r="BC139" i="1"/>
  <c r="BB139" i="1"/>
  <c r="BC138" i="1"/>
  <c r="BB138" i="1"/>
  <c r="BC137" i="1"/>
  <c r="BB137" i="1"/>
  <c r="BC136" i="1"/>
  <c r="BB136" i="1"/>
  <c r="BC135" i="1"/>
  <c r="BB135" i="1"/>
  <c r="BC134" i="1"/>
  <c r="BB134" i="1"/>
  <c r="BC133" i="1"/>
  <c r="BB133" i="1"/>
  <c r="BC132" i="1"/>
  <c r="BB132" i="1"/>
  <c r="BC131" i="1"/>
  <c r="BB131" i="1"/>
  <c r="BC130" i="1"/>
  <c r="BB130" i="1"/>
  <c r="BC129" i="1"/>
  <c r="BB129" i="1"/>
  <c r="BC128" i="1"/>
  <c r="BB128" i="1"/>
  <c r="BC127" i="1"/>
  <c r="BB127" i="1"/>
  <c r="BC126" i="1"/>
  <c r="BB126" i="1"/>
  <c r="BC125" i="1"/>
  <c r="BB125" i="1"/>
  <c r="BC124" i="1"/>
  <c r="BB124" i="1"/>
  <c r="BC123" i="1"/>
  <c r="BB123" i="1"/>
  <c r="BC122" i="1"/>
  <c r="BB122" i="1"/>
  <c r="BC121" i="1"/>
  <c r="BB121" i="1"/>
  <c r="BC120" i="1"/>
  <c r="BB120" i="1"/>
  <c r="BC119" i="1"/>
  <c r="BB119" i="1"/>
  <c r="BC118" i="1"/>
  <c r="BB118" i="1"/>
  <c r="BC117" i="1"/>
  <c r="BB117" i="1"/>
  <c r="BC116" i="1"/>
  <c r="BB116" i="1"/>
  <c r="BC115" i="1"/>
  <c r="BB115" i="1"/>
  <c r="BC114" i="1"/>
  <c r="BB114" i="1"/>
  <c r="BC113" i="1"/>
  <c r="BB113" i="1"/>
  <c r="BC112" i="1"/>
  <c r="BB112" i="1"/>
  <c r="BC111" i="1"/>
  <c r="BB111" i="1"/>
  <c r="BC110" i="1"/>
  <c r="BB110" i="1"/>
  <c r="BC109" i="1"/>
  <c r="BB109" i="1"/>
  <c r="BC108" i="1"/>
  <c r="BB108" i="1"/>
  <c r="BC107" i="1"/>
  <c r="BB107" i="1"/>
  <c r="BC106" i="1"/>
  <c r="BB106" i="1"/>
  <c r="BC105" i="1"/>
  <c r="BC104" i="1"/>
  <c r="BB104" i="1"/>
  <c r="BC103" i="1"/>
  <c r="BB103" i="1"/>
  <c r="BC102" i="1"/>
  <c r="BB102" i="1"/>
  <c r="BC101" i="1"/>
  <c r="BB101" i="1"/>
  <c r="BC100" i="1"/>
  <c r="BB100" i="1"/>
  <c r="BC99" i="1"/>
  <c r="BB99" i="1"/>
  <c r="BC98" i="1"/>
  <c r="BB98" i="1"/>
  <c r="BC97" i="1"/>
  <c r="BB97" i="1"/>
  <c r="BC96" i="1"/>
  <c r="BB96" i="1"/>
  <c r="BC95" i="1"/>
  <c r="BB95" i="1"/>
  <c r="BC94" i="1"/>
  <c r="BB94" i="1"/>
  <c r="BC93" i="1"/>
  <c r="BB93" i="1"/>
  <c r="BC92" i="1"/>
  <c r="BB92" i="1"/>
  <c r="BC91" i="1"/>
  <c r="BB91" i="1"/>
  <c r="BC90" i="1"/>
  <c r="BB90" i="1"/>
  <c r="BC89" i="1"/>
  <c r="BB89" i="1"/>
  <c r="BC88" i="1"/>
  <c r="BB88" i="1"/>
  <c r="BC87" i="1"/>
  <c r="BB87" i="1"/>
  <c r="BC86" i="1"/>
  <c r="BB86" i="1"/>
  <c r="BC85" i="1"/>
  <c r="BB85" i="1"/>
  <c r="BC84" i="1"/>
  <c r="BB84" i="1"/>
  <c r="BC83" i="1"/>
  <c r="BB83" i="1"/>
  <c r="BC82" i="1"/>
  <c r="BB82" i="1"/>
  <c r="BC81" i="1"/>
  <c r="BB81" i="1"/>
  <c r="BC80" i="1"/>
  <c r="BB80" i="1"/>
  <c r="BC79" i="1"/>
  <c r="BB79" i="1"/>
  <c r="BC78" i="1"/>
  <c r="BB78" i="1"/>
  <c r="BC77" i="1"/>
  <c r="BB77" i="1"/>
  <c r="BC76" i="1"/>
  <c r="BB76" i="1"/>
  <c r="BC75" i="1"/>
  <c r="BB75" i="1"/>
  <c r="BC74" i="1"/>
  <c r="BB74" i="1"/>
  <c r="BC73" i="1"/>
  <c r="BB73" i="1"/>
  <c r="BC72" i="1"/>
  <c r="BB72" i="1"/>
  <c r="BC71" i="1"/>
  <c r="BB71" i="1"/>
  <c r="BC70" i="1"/>
  <c r="BB70" i="1"/>
  <c r="BC69" i="1"/>
  <c r="BB69" i="1"/>
  <c r="BC68" i="1"/>
  <c r="BB68" i="1"/>
  <c r="BC67" i="1"/>
  <c r="BB67" i="1"/>
  <c r="BC66" i="1"/>
  <c r="BB66" i="1"/>
  <c r="BC65" i="1"/>
  <c r="BB65" i="1"/>
  <c r="BC64" i="1"/>
  <c r="BB64" i="1"/>
  <c r="BC63" i="1"/>
  <c r="BB63" i="1"/>
  <c r="BC62" i="1"/>
  <c r="BB62" i="1"/>
  <c r="BC61" i="1"/>
  <c r="BB61" i="1"/>
  <c r="BC60" i="1"/>
  <c r="BB60" i="1"/>
  <c r="BC59" i="1"/>
  <c r="BB59" i="1"/>
  <c r="BC58" i="1"/>
  <c r="BB58" i="1"/>
  <c r="BC57" i="1"/>
  <c r="BB57" i="1"/>
  <c r="BC56" i="1"/>
  <c r="BB56" i="1"/>
  <c r="BC55" i="1"/>
  <c r="BB55" i="1"/>
  <c r="BC54" i="1"/>
  <c r="BB54" i="1"/>
  <c r="BC53" i="1"/>
  <c r="BB53" i="1"/>
  <c r="BC52" i="1"/>
  <c r="BB52" i="1"/>
  <c r="BC51" i="1"/>
  <c r="BB51" i="1"/>
  <c r="BC50" i="1"/>
  <c r="BB50" i="1"/>
  <c r="BC49" i="1"/>
  <c r="BB49" i="1"/>
  <c r="BC48" i="1"/>
  <c r="BB48" i="1"/>
  <c r="BC47" i="1"/>
  <c r="BB47" i="1"/>
  <c r="BC46" i="1"/>
  <c r="BB46" i="1"/>
  <c r="BC45" i="1"/>
  <c r="BB45" i="1"/>
  <c r="BC44" i="1"/>
  <c r="BB44" i="1"/>
  <c r="BC43" i="1"/>
  <c r="BB43" i="1"/>
  <c r="BC42" i="1"/>
  <c r="BB42" i="1"/>
  <c r="BC41" i="1"/>
  <c r="BB41" i="1"/>
  <c r="BC40" i="1"/>
  <c r="BB40" i="1"/>
  <c r="BC39" i="1"/>
  <c r="BB39" i="1"/>
  <c r="BC38" i="1"/>
  <c r="BB38" i="1"/>
  <c r="BC37" i="1"/>
  <c r="BB37" i="1"/>
  <c r="BC36" i="1"/>
  <c r="BB36" i="1"/>
  <c r="BC35" i="1"/>
  <c r="BB35" i="1"/>
  <c r="BC34" i="1"/>
  <c r="BB34" i="1"/>
  <c r="BC33" i="1"/>
  <c r="BB33" i="1"/>
  <c r="BC32" i="1"/>
  <c r="BB32" i="1"/>
  <c r="BC31" i="1"/>
  <c r="BB31" i="1"/>
  <c r="BC30" i="1"/>
  <c r="BB30" i="1"/>
  <c r="BC29" i="1"/>
  <c r="BB29" i="1"/>
  <c r="BC28" i="1"/>
  <c r="BB28" i="1"/>
  <c r="BC27" i="1"/>
  <c r="BB27" i="1"/>
  <c r="BC26" i="1"/>
  <c r="BB26" i="1"/>
  <c r="BC25" i="1"/>
  <c r="BB25" i="1"/>
  <c r="BC24" i="1"/>
  <c r="BB24" i="1"/>
  <c r="BC23" i="1"/>
  <c r="BB23" i="1"/>
  <c r="BC22" i="1"/>
  <c r="BB22" i="1"/>
  <c r="BC21" i="1"/>
  <c r="BB21" i="1"/>
  <c r="BC19" i="1"/>
  <c r="BB19" i="1"/>
  <c r="BC18" i="1"/>
  <c r="BB18" i="1"/>
  <c r="BC17" i="1"/>
  <c r="BB17" i="1"/>
  <c r="BC16" i="1"/>
  <c r="BB16" i="1"/>
  <c r="BC15" i="1"/>
  <c r="BB15" i="1"/>
  <c r="BC14" i="1"/>
  <c r="BB14" i="1"/>
  <c r="BC13" i="1"/>
  <c r="BB13" i="1"/>
  <c r="BC20" i="1"/>
  <c r="CK412" i="1" l="1"/>
  <c r="CJ412" i="1"/>
  <c r="CI412" i="1"/>
  <c r="CD412" i="1"/>
  <c r="CK411" i="1"/>
  <c r="CJ411" i="1"/>
  <c r="CI411" i="1"/>
  <c r="CD411" i="1"/>
  <c r="CK410" i="1"/>
  <c r="CJ410" i="1"/>
  <c r="CI410" i="1"/>
  <c r="CD410" i="1"/>
  <c r="CK409" i="1"/>
  <c r="CJ409" i="1"/>
  <c r="CI409" i="1"/>
  <c r="CD409" i="1"/>
  <c r="CK408" i="1"/>
  <c r="CJ408" i="1"/>
  <c r="CI408" i="1"/>
  <c r="CD408" i="1"/>
  <c r="CK407" i="1"/>
  <c r="CJ407" i="1"/>
  <c r="CI407" i="1"/>
  <c r="CD407" i="1"/>
  <c r="CK406" i="1"/>
  <c r="CJ406" i="1"/>
  <c r="CI406" i="1"/>
  <c r="CD406" i="1"/>
  <c r="CK405" i="1"/>
  <c r="CJ405" i="1"/>
  <c r="CI405" i="1"/>
  <c r="CD405" i="1"/>
  <c r="CK404" i="1"/>
  <c r="CJ404" i="1"/>
  <c r="CI404" i="1"/>
  <c r="CD404" i="1"/>
  <c r="CK403" i="1"/>
  <c r="CJ403" i="1"/>
  <c r="CI403" i="1"/>
  <c r="CD403" i="1"/>
  <c r="CK402" i="1"/>
  <c r="CJ402" i="1"/>
  <c r="CI402" i="1"/>
  <c r="CD402" i="1"/>
  <c r="CK401" i="1"/>
  <c r="CJ401" i="1"/>
  <c r="CI401" i="1"/>
  <c r="CD401" i="1"/>
  <c r="CK400" i="1"/>
  <c r="CJ400" i="1"/>
  <c r="CI400" i="1"/>
  <c r="CD400" i="1"/>
  <c r="CK399" i="1"/>
  <c r="CJ399" i="1"/>
  <c r="CI399" i="1"/>
  <c r="CD399" i="1"/>
  <c r="CK398" i="1"/>
  <c r="CJ398" i="1"/>
  <c r="CI398" i="1"/>
  <c r="CD398" i="1"/>
  <c r="CK397" i="1"/>
  <c r="CJ397" i="1"/>
  <c r="CI397" i="1"/>
  <c r="CD397" i="1"/>
  <c r="CK396" i="1"/>
  <c r="CJ396" i="1"/>
  <c r="CI396" i="1"/>
  <c r="CD396" i="1"/>
  <c r="CK395" i="1"/>
  <c r="CJ395" i="1"/>
  <c r="CI395" i="1"/>
  <c r="CD395" i="1"/>
  <c r="CK394" i="1"/>
  <c r="CJ394" i="1"/>
  <c r="CI394" i="1"/>
  <c r="CD394" i="1"/>
  <c r="CK393" i="1"/>
  <c r="CJ393" i="1"/>
  <c r="CI393" i="1"/>
  <c r="CD393" i="1"/>
  <c r="CK392" i="1"/>
  <c r="CJ392" i="1"/>
  <c r="CI392" i="1"/>
  <c r="CD392" i="1"/>
  <c r="CK391" i="1"/>
  <c r="CJ391" i="1"/>
  <c r="CI391" i="1"/>
  <c r="CD391" i="1"/>
  <c r="CK390" i="1"/>
  <c r="CJ390" i="1"/>
  <c r="CI390" i="1"/>
  <c r="CD390" i="1"/>
  <c r="CK389" i="1"/>
  <c r="CJ389" i="1"/>
  <c r="CI389" i="1"/>
  <c r="CD389" i="1"/>
  <c r="CK388" i="1"/>
  <c r="CJ388" i="1"/>
  <c r="CI388" i="1"/>
  <c r="CD388" i="1"/>
  <c r="CK387" i="1"/>
  <c r="CJ387" i="1"/>
  <c r="CI387" i="1"/>
  <c r="CD387" i="1"/>
  <c r="CK386" i="1"/>
  <c r="CJ386" i="1"/>
  <c r="CI386" i="1"/>
  <c r="CD386" i="1"/>
  <c r="CK385" i="1"/>
  <c r="CJ385" i="1"/>
  <c r="CI385" i="1"/>
  <c r="CD385" i="1"/>
  <c r="CK384" i="1"/>
  <c r="CJ384" i="1"/>
  <c r="CI384" i="1"/>
  <c r="CD384" i="1"/>
  <c r="CK383" i="1"/>
  <c r="CJ383" i="1"/>
  <c r="CI383" i="1"/>
  <c r="CD383" i="1"/>
  <c r="CK382" i="1"/>
  <c r="CJ382" i="1"/>
  <c r="CI382" i="1"/>
  <c r="CD382" i="1"/>
  <c r="CK381" i="1"/>
  <c r="CJ381" i="1"/>
  <c r="CI381" i="1"/>
  <c r="CD381" i="1"/>
  <c r="CK380" i="1"/>
  <c r="CJ380" i="1"/>
  <c r="CI380" i="1"/>
  <c r="CD380" i="1"/>
  <c r="CK379" i="1"/>
  <c r="CJ379" i="1"/>
  <c r="CI379" i="1"/>
  <c r="CD379" i="1"/>
  <c r="CK378" i="1"/>
  <c r="CJ378" i="1"/>
  <c r="CI378" i="1"/>
  <c r="CD378" i="1"/>
  <c r="CK377" i="1"/>
  <c r="CJ377" i="1"/>
  <c r="CI377" i="1"/>
  <c r="CD377" i="1"/>
  <c r="CK376" i="1"/>
  <c r="CJ376" i="1"/>
  <c r="CI376" i="1"/>
  <c r="CD376" i="1"/>
  <c r="CK375" i="1"/>
  <c r="CJ375" i="1"/>
  <c r="CI375" i="1"/>
  <c r="CD375" i="1"/>
  <c r="CK374" i="1"/>
  <c r="CJ374" i="1"/>
  <c r="CI374" i="1"/>
  <c r="CD374" i="1"/>
  <c r="CK373" i="1"/>
  <c r="CJ373" i="1"/>
  <c r="CI373" i="1"/>
  <c r="CD373" i="1"/>
  <c r="CK372" i="1"/>
  <c r="CJ372" i="1"/>
  <c r="CI372" i="1"/>
  <c r="CD372" i="1"/>
  <c r="CK371" i="1"/>
  <c r="CJ371" i="1"/>
  <c r="CI371" i="1"/>
  <c r="CD371" i="1"/>
  <c r="CK370" i="1"/>
  <c r="CJ370" i="1"/>
  <c r="CI370" i="1"/>
  <c r="CD370" i="1"/>
  <c r="CK369" i="1"/>
  <c r="CJ369" i="1"/>
  <c r="CI369" i="1"/>
  <c r="CD369" i="1"/>
  <c r="CK368" i="1"/>
  <c r="CJ368" i="1"/>
  <c r="CI368" i="1"/>
  <c r="CD368" i="1"/>
  <c r="CK367" i="1"/>
  <c r="CJ367" i="1"/>
  <c r="CI367" i="1"/>
  <c r="CD367" i="1"/>
  <c r="CK366" i="1"/>
  <c r="CJ366" i="1"/>
  <c r="CI366" i="1"/>
  <c r="CD366" i="1"/>
  <c r="CK365" i="1"/>
  <c r="CJ365" i="1"/>
  <c r="CI365" i="1"/>
  <c r="CD365" i="1"/>
  <c r="CK364" i="1"/>
  <c r="CJ364" i="1"/>
  <c r="CI364" i="1"/>
  <c r="CD364" i="1"/>
  <c r="CK363" i="1"/>
  <c r="CJ363" i="1"/>
  <c r="CI363" i="1"/>
  <c r="CD363" i="1"/>
  <c r="CK362" i="1"/>
  <c r="CJ362" i="1"/>
  <c r="CI362" i="1"/>
  <c r="CD362" i="1"/>
  <c r="CK361" i="1"/>
  <c r="CJ361" i="1"/>
  <c r="CI361" i="1"/>
  <c r="CD361" i="1"/>
  <c r="CK360" i="1"/>
  <c r="CJ360" i="1"/>
  <c r="CI360" i="1"/>
  <c r="CD360" i="1"/>
  <c r="CK359" i="1"/>
  <c r="CJ359" i="1"/>
  <c r="CI359" i="1"/>
  <c r="CD359" i="1"/>
  <c r="CK358" i="1"/>
  <c r="CJ358" i="1"/>
  <c r="CI358" i="1"/>
  <c r="CD358" i="1"/>
  <c r="CK357" i="1"/>
  <c r="CJ357" i="1"/>
  <c r="CI357" i="1"/>
  <c r="CD357" i="1"/>
  <c r="CK356" i="1"/>
  <c r="CJ356" i="1"/>
  <c r="CI356" i="1"/>
  <c r="CD356" i="1"/>
  <c r="CK355" i="1"/>
  <c r="CJ355" i="1"/>
  <c r="CI355" i="1"/>
  <c r="CD355" i="1"/>
  <c r="CK354" i="1"/>
  <c r="CJ354" i="1"/>
  <c r="CI354" i="1"/>
  <c r="CD354" i="1"/>
  <c r="CK353" i="1"/>
  <c r="CJ353" i="1"/>
  <c r="CI353" i="1"/>
  <c r="CD353" i="1"/>
  <c r="CK352" i="1"/>
  <c r="CJ352" i="1"/>
  <c r="CI352" i="1"/>
  <c r="CD352" i="1"/>
  <c r="CK351" i="1"/>
  <c r="CJ351" i="1"/>
  <c r="CI351" i="1"/>
  <c r="CD351" i="1"/>
  <c r="CK350" i="1"/>
  <c r="CJ350" i="1"/>
  <c r="CI350" i="1"/>
  <c r="CD350" i="1"/>
  <c r="CK349" i="1"/>
  <c r="CJ349" i="1"/>
  <c r="CI349" i="1"/>
  <c r="CD349" i="1"/>
  <c r="CK348" i="1"/>
  <c r="CJ348" i="1"/>
  <c r="CI348" i="1"/>
  <c r="CD348" i="1"/>
  <c r="CK347" i="1"/>
  <c r="CJ347" i="1"/>
  <c r="CI347" i="1"/>
  <c r="CD347" i="1"/>
  <c r="CK346" i="1"/>
  <c r="CJ346" i="1"/>
  <c r="CI346" i="1"/>
  <c r="CD346" i="1"/>
  <c r="CK345" i="1"/>
  <c r="CJ345" i="1"/>
  <c r="CI345" i="1"/>
  <c r="CD345" i="1"/>
  <c r="CK344" i="1"/>
  <c r="CJ344" i="1"/>
  <c r="CI344" i="1"/>
  <c r="CD344" i="1"/>
  <c r="CK343" i="1"/>
  <c r="CJ343" i="1"/>
  <c r="CI343" i="1"/>
  <c r="CD343" i="1"/>
  <c r="CK342" i="1"/>
  <c r="CJ342" i="1"/>
  <c r="CI342" i="1"/>
  <c r="CD342" i="1"/>
  <c r="CK341" i="1"/>
  <c r="CJ341" i="1"/>
  <c r="CI341" i="1"/>
  <c r="CD341" i="1"/>
  <c r="CK340" i="1"/>
  <c r="CJ340" i="1"/>
  <c r="CI340" i="1"/>
  <c r="CD340" i="1"/>
  <c r="CK339" i="1"/>
  <c r="CJ339" i="1"/>
  <c r="CI339" i="1"/>
  <c r="CD339" i="1"/>
  <c r="CK338" i="1"/>
  <c r="CJ338" i="1"/>
  <c r="CI338" i="1"/>
  <c r="CD338" i="1"/>
  <c r="CK337" i="1"/>
  <c r="CJ337" i="1"/>
  <c r="CI337" i="1"/>
  <c r="CD337" i="1"/>
  <c r="CK336" i="1"/>
  <c r="CJ336" i="1"/>
  <c r="CI336" i="1"/>
  <c r="CD336" i="1"/>
  <c r="CK335" i="1"/>
  <c r="CJ335" i="1"/>
  <c r="CI335" i="1"/>
  <c r="CD335" i="1"/>
  <c r="CK334" i="1"/>
  <c r="CJ334" i="1"/>
  <c r="CI334" i="1"/>
  <c r="CD334" i="1"/>
  <c r="CK333" i="1"/>
  <c r="CJ333" i="1"/>
  <c r="CI333" i="1"/>
  <c r="CD333" i="1"/>
  <c r="CK332" i="1"/>
  <c r="CJ332" i="1"/>
  <c r="CI332" i="1"/>
  <c r="CD332" i="1"/>
  <c r="CK331" i="1"/>
  <c r="CJ331" i="1"/>
  <c r="CI331" i="1"/>
  <c r="CD331" i="1"/>
  <c r="CK330" i="1"/>
  <c r="CJ330" i="1"/>
  <c r="CI330" i="1"/>
  <c r="CD330" i="1"/>
  <c r="CK329" i="1"/>
  <c r="CJ329" i="1"/>
  <c r="CI329" i="1"/>
  <c r="CD329" i="1"/>
  <c r="CK328" i="1"/>
  <c r="CJ328" i="1"/>
  <c r="CI328" i="1"/>
  <c r="CD328" i="1"/>
  <c r="CK327" i="1"/>
  <c r="CJ327" i="1"/>
  <c r="CI327" i="1"/>
  <c r="CD327" i="1"/>
  <c r="CK326" i="1"/>
  <c r="CJ326" i="1"/>
  <c r="CI326" i="1"/>
  <c r="CD326" i="1"/>
  <c r="CK325" i="1"/>
  <c r="CJ325" i="1"/>
  <c r="CI325" i="1"/>
  <c r="CD325" i="1"/>
  <c r="CK324" i="1"/>
  <c r="CJ324" i="1"/>
  <c r="CI324" i="1"/>
  <c r="CD324" i="1"/>
  <c r="CK323" i="1"/>
  <c r="CJ323" i="1"/>
  <c r="CI323" i="1"/>
  <c r="CD323" i="1"/>
  <c r="CK322" i="1"/>
  <c r="CJ322" i="1"/>
  <c r="CI322" i="1"/>
  <c r="CD322" i="1"/>
  <c r="CK321" i="1"/>
  <c r="CJ321" i="1"/>
  <c r="CI321" i="1"/>
  <c r="CD321" i="1"/>
  <c r="CK320" i="1"/>
  <c r="CJ320" i="1"/>
  <c r="CI320" i="1"/>
  <c r="CD320" i="1"/>
  <c r="CK319" i="1"/>
  <c r="CJ319" i="1"/>
  <c r="CI319" i="1"/>
  <c r="CD319" i="1"/>
  <c r="CK318" i="1"/>
  <c r="CJ318" i="1"/>
  <c r="CI318" i="1"/>
  <c r="CD318" i="1"/>
  <c r="CK317" i="1"/>
  <c r="CJ317" i="1"/>
  <c r="CI317" i="1"/>
  <c r="CD317" i="1"/>
  <c r="CK316" i="1"/>
  <c r="CJ316" i="1"/>
  <c r="CI316" i="1"/>
  <c r="CD316" i="1"/>
  <c r="CK315" i="1"/>
  <c r="CJ315" i="1"/>
  <c r="CI315" i="1"/>
  <c r="CD315" i="1"/>
  <c r="CK314" i="1"/>
  <c r="CJ314" i="1"/>
  <c r="CI314" i="1"/>
  <c r="CD314" i="1"/>
  <c r="CK313" i="1"/>
  <c r="CJ313" i="1"/>
  <c r="CI313" i="1"/>
  <c r="CD313" i="1"/>
  <c r="CK312" i="1"/>
  <c r="CJ312" i="1"/>
  <c r="CI312" i="1"/>
  <c r="CD312" i="1"/>
  <c r="CK311" i="1"/>
  <c r="CJ311" i="1"/>
  <c r="CI311" i="1"/>
  <c r="CD311" i="1"/>
  <c r="CK310" i="1"/>
  <c r="CJ310" i="1"/>
  <c r="CI310" i="1"/>
  <c r="CD310" i="1"/>
  <c r="CK309" i="1"/>
  <c r="CJ309" i="1"/>
  <c r="CI309" i="1"/>
  <c r="CD309" i="1"/>
  <c r="CK308" i="1"/>
  <c r="CJ308" i="1"/>
  <c r="CI308" i="1"/>
  <c r="CD308" i="1"/>
  <c r="CK307" i="1"/>
  <c r="CJ307" i="1"/>
  <c r="CI307" i="1"/>
  <c r="CD307" i="1"/>
  <c r="CK306" i="1"/>
  <c r="CJ306" i="1"/>
  <c r="CI306" i="1"/>
  <c r="CD306" i="1"/>
  <c r="CK305" i="1"/>
  <c r="CJ305" i="1"/>
  <c r="CI305" i="1"/>
  <c r="CD305" i="1"/>
  <c r="CK304" i="1"/>
  <c r="CJ304" i="1"/>
  <c r="CI304" i="1"/>
  <c r="CD304" i="1"/>
  <c r="CK303" i="1"/>
  <c r="CJ303" i="1"/>
  <c r="CI303" i="1"/>
  <c r="CD303" i="1"/>
  <c r="CK302" i="1"/>
  <c r="CJ302" i="1"/>
  <c r="CI302" i="1"/>
  <c r="CD302" i="1"/>
  <c r="CK301" i="1"/>
  <c r="CJ301" i="1"/>
  <c r="CI301" i="1"/>
  <c r="CD301" i="1"/>
  <c r="CK300" i="1"/>
  <c r="CJ300" i="1"/>
  <c r="CI300" i="1"/>
  <c r="CD300" i="1"/>
  <c r="CK299" i="1"/>
  <c r="CJ299" i="1"/>
  <c r="CI299" i="1"/>
  <c r="CD299" i="1"/>
  <c r="CK298" i="1"/>
  <c r="CJ298" i="1"/>
  <c r="CI298" i="1"/>
  <c r="CD298" i="1"/>
  <c r="CK297" i="1"/>
  <c r="CJ297" i="1"/>
  <c r="CI297" i="1"/>
  <c r="CD297" i="1"/>
  <c r="CK296" i="1"/>
  <c r="CJ296" i="1"/>
  <c r="CI296" i="1"/>
  <c r="CD296" i="1"/>
  <c r="CK295" i="1"/>
  <c r="CJ295" i="1"/>
  <c r="CI295" i="1"/>
  <c r="CD295" i="1"/>
  <c r="CK294" i="1"/>
  <c r="CJ294" i="1"/>
  <c r="CI294" i="1"/>
  <c r="CD294" i="1"/>
  <c r="CK293" i="1"/>
  <c r="CJ293" i="1"/>
  <c r="CI293" i="1"/>
  <c r="CD293" i="1"/>
  <c r="CK292" i="1"/>
  <c r="CJ292" i="1"/>
  <c r="CI292" i="1"/>
  <c r="CD292" i="1"/>
  <c r="CK291" i="1"/>
  <c r="CJ291" i="1"/>
  <c r="CI291" i="1"/>
  <c r="CD291" i="1"/>
  <c r="CK290" i="1"/>
  <c r="CJ290" i="1"/>
  <c r="CI290" i="1"/>
  <c r="CD290" i="1"/>
  <c r="CK289" i="1"/>
  <c r="CJ289" i="1"/>
  <c r="CI289" i="1"/>
  <c r="CD289" i="1"/>
  <c r="CK288" i="1"/>
  <c r="CJ288" i="1"/>
  <c r="CI288" i="1"/>
  <c r="CD288" i="1"/>
  <c r="CK287" i="1"/>
  <c r="CJ287" i="1"/>
  <c r="CI287" i="1"/>
  <c r="CD287" i="1"/>
  <c r="CK286" i="1"/>
  <c r="CJ286" i="1"/>
  <c r="CI286" i="1"/>
  <c r="CD286" i="1"/>
  <c r="CK285" i="1"/>
  <c r="CJ285" i="1"/>
  <c r="CI285" i="1"/>
  <c r="CD285" i="1"/>
  <c r="CK284" i="1"/>
  <c r="CJ284" i="1"/>
  <c r="CI284" i="1"/>
  <c r="CD284" i="1"/>
  <c r="CK283" i="1"/>
  <c r="CJ283" i="1"/>
  <c r="CI283" i="1"/>
  <c r="CD283" i="1"/>
  <c r="CK282" i="1"/>
  <c r="CJ282" i="1"/>
  <c r="CI282" i="1"/>
  <c r="CD282" i="1"/>
  <c r="CK281" i="1"/>
  <c r="CJ281" i="1"/>
  <c r="CI281" i="1"/>
  <c r="CD281" i="1"/>
  <c r="CK280" i="1"/>
  <c r="CJ280" i="1"/>
  <c r="CI280" i="1"/>
  <c r="CD280" i="1"/>
  <c r="CK279" i="1"/>
  <c r="CJ279" i="1"/>
  <c r="CI279" i="1"/>
  <c r="CD279" i="1"/>
  <c r="CK278" i="1"/>
  <c r="CJ278" i="1"/>
  <c r="CI278" i="1"/>
  <c r="CD278" i="1"/>
  <c r="CK277" i="1"/>
  <c r="CJ277" i="1"/>
  <c r="CI277" i="1"/>
  <c r="CD277" i="1"/>
  <c r="CK276" i="1"/>
  <c r="CJ276" i="1"/>
  <c r="CI276" i="1"/>
  <c r="CD276" i="1"/>
  <c r="CK275" i="1"/>
  <c r="CJ275" i="1"/>
  <c r="CI275" i="1"/>
  <c r="CD275" i="1"/>
  <c r="CK274" i="1"/>
  <c r="CJ274" i="1"/>
  <c r="CI274" i="1"/>
  <c r="CD274" i="1"/>
  <c r="CK273" i="1"/>
  <c r="CJ273" i="1"/>
  <c r="CI273" i="1"/>
  <c r="CD273" i="1"/>
  <c r="CK272" i="1"/>
  <c r="CJ272" i="1"/>
  <c r="CI272" i="1"/>
  <c r="CD272" i="1"/>
  <c r="CK271" i="1"/>
  <c r="CJ271" i="1"/>
  <c r="CI271" i="1"/>
  <c r="CD271" i="1"/>
  <c r="CK270" i="1"/>
  <c r="CJ270" i="1"/>
  <c r="CI270" i="1"/>
  <c r="CD270" i="1"/>
  <c r="CK269" i="1"/>
  <c r="CJ269" i="1"/>
  <c r="CI269" i="1"/>
  <c r="CD269" i="1"/>
  <c r="CK268" i="1"/>
  <c r="CJ268" i="1"/>
  <c r="CI268" i="1"/>
  <c r="CD268" i="1"/>
  <c r="CK267" i="1"/>
  <c r="CJ267" i="1"/>
  <c r="CI267" i="1"/>
  <c r="CD267" i="1"/>
  <c r="CK266" i="1"/>
  <c r="CJ266" i="1"/>
  <c r="CI266" i="1"/>
  <c r="CD266" i="1"/>
  <c r="CK265" i="1"/>
  <c r="CJ265" i="1"/>
  <c r="CI265" i="1"/>
  <c r="CD265" i="1"/>
  <c r="CK264" i="1"/>
  <c r="CJ264" i="1"/>
  <c r="CI264" i="1"/>
  <c r="CD264" i="1"/>
  <c r="CK263" i="1"/>
  <c r="CJ263" i="1"/>
  <c r="CI263" i="1"/>
  <c r="CD263" i="1"/>
  <c r="CK262" i="1"/>
  <c r="CJ262" i="1"/>
  <c r="CI262" i="1"/>
  <c r="CD262" i="1"/>
  <c r="CK261" i="1"/>
  <c r="CJ261" i="1"/>
  <c r="CI261" i="1"/>
  <c r="CD261" i="1"/>
  <c r="CK260" i="1"/>
  <c r="CJ260" i="1"/>
  <c r="CI260" i="1"/>
  <c r="CD260" i="1"/>
  <c r="CK259" i="1"/>
  <c r="CJ259" i="1"/>
  <c r="CI259" i="1"/>
  <c r="CD259" i="1"/>
  <c r="CK258" i="1"/>
  <c r="CJ258" i="1"/>
  <c r="CI258" i="1"/>
  <c r="CD258" i="1"/>
  <c r="CK257" i="1"/>
  <c r="CJ257" i="1"/>
  <c r="CI257" i="1"/>
  <c r="CD257" i="1"/>
  <c r="CK256" i="1"/>
  <c r="CJ256" i="1"/>
  <c r="CI256" i="1"/>
  <c r="CD256" i="1"/>
  <c r="CK255" i="1"/>
  <c r="CJ255" i="1"/>
  <c r="CI255" i="1"/>
  <c r="CD255" i="1"/>
  <c r="CK254" i="1"/>
  <c r="CJ254" i="1"/>
  <c r="CI254" i="1"/>
  <c r="CD254" i="1"/>
  <c r="CK253" i="1"/>
  <c r="CJ253" i="1"/>
  <c r="CI253" i="1"/>
  <c r="CD253" i="1"/>
  <c r="CK252" i="1"/>
  <c r="CJ252" i="1"/>
  <c r="CI252" i="1"/>
  <c r="CD252" i="1"/>
  <c r="CK251" i="1"/>
  <c r="CJ251" i="1"/>
  <c r="CI251" i="1"/>
  <c r="CD251" i="1"/>
  <c r="CK250" i="1"/>
  <c r="CJ250" i="1"/>
  <c r="CI250" i="1"/>
  <c r="CD250" i="1"/>
  <c r="CK249" i="1"/>
  <c r="CJ249" i="1"/>
  <c r="CI249" i="1"/>
  <c r="CD249" i="1"/>
  <c r="CK248" i="1"/>
  <c r="CJ248" i="1"/>
  <c r="CI248" i="1"/>
  <c r="CD248" i="1"/>
  <c r="CK247" i="1"/>
  <c r="CJ247" i="1"/>
  <c r="CI247" i="1"/>
  <c r="CD247" i="1"/>
  <c r="CK246" i="1"/>
  <c r="CJ246" i="1"/>
  <c r="CI246" i="1"/>
  <c r="CD246" i="1"/>
  <c r="CK245" i="1"/>
  <c r="CJ245" i="1"/>
  <c r="CI245" i="1"/>
  <c r="CD245" i="1"/>
  <c r="CK244" i="1"/>
  <c r="CJ244" i="1"/>
  <c r="CI244" i="1"/>
  <c r="CD244" i="1"/>
  <c r="CK243" i="1"/>
  <c r="CJ243" i="1"/>
  <c r="CI243" i="1"/>
  <c r="CD243" i="1"/>
  <c r="CK242" i="1"/>
  <c r="CJ242" i="1"/>
  <c r="CI242" i="1"/>
  <c r="CD242" i="1"/>
  <c r="CK241" i="1"/>
  <c r="CJ241" i="1"/>
  <c r="CI241" i="1"/>
  <c r="CD241" i="1"/>
  <c r="CK240" i="1"/>
  <c r="CJ240" i="1"/>
  <c r="CI240" i="1"/>
  <c r="CD240" i="1"/>
  <c r="CK239" i="1"/>
  <c r="CJ239" i="1"/>
  <c r="CI239" i="1"/>
  <c r="CD239" i="1"/>
  <c r="CK238" i="1"/>
  <c r="CJ238" i="1"/>
  <c r="CI238" i="1"/>
  <c r="CD238" i="1"/>
  <c r="CK237" i="1"/>
  <c r="CJ237" i="1"/>
  <c r="CI237" i="1"/>
  <c r="CD237" i="1"/>
  <c r="CK236" i="1"/>
  <c r="CJ236" i="1"/>
  <c r="CI236" i="1"/>
  <c r="CD236" i="1"/>
  <c r="CK235" i="1"/>
  <c r="CJ235" i="1"/>
  <c r="CI235" i="1"/>
  <c r="CD235" i="1"/>
  <c r="CK234" i="1"/>
  <c r="CJ234" i="1"/>
  <c r="CI234" i="1"/>
  <c r="CD234" i="1"/>
  <c r="CK233" i="1"/>
  <c r="CJ233" i="1"/>
  <c r="CI233" i="1"/>
  <c r="CD233" i="1"/>
  <c r="CK232" i="1"/>
  <c r="CJ232" i="1"/>
  <c r="CI232" i="1"/>
  <c r="CD232" i="1"/>
  <c r="CK231" i="1"/>
  <c r="CJ231" i="1"/>
  <c r="CI231" i="1"/>
  <c r="CD231" i="1"/>
  <c r="CK230" i="1"/>
  <c r="CJ230" i="1"/>
  <c r="CI230" i="1"/>
  <c r="CD230" i="1"/>
  <c r="CK229" i="1"/>
  <c r="CJ229" i="1"/>
  <c r="CI229" i="1"/>
  <c r="CD229" i="1"/>
  <c r="CK228" i="1"/>
  <c r="CJ228" i="1"/>
  <c r="CI228" i="1"/>
  <c r="CD228" i="1"/>
  <c r="CK227" i="1"/>
  <c r="CJ227" i="1"/>
  <c r="CI227" i="1"/>
  <c r="CD227" i="1"/>
  <c r="CK226" i="1"/>
  <c r="CJ226" i="1"/>
  <c r="CI226" i="1"/>
  <c r="CD226" i="1"/>
  <c r="CK225" i="1"/>
  <c r="CJ225" i="1"/>
  <c r="CI225" i="1"/>
  <c r="CD225" i="1"/>
  <c r="CK224" i="1"/>
  <c r="CJ224" i="1"/>
  <c r="CI224" i="1"/>
  <c r="CD224" i="1"/>
  <c r="CK223" i="1"/>
  <c r="CJ223" i="1"/>
  <c r="CI223" i="1"/>
  <c r="CD223" i="1"/>
  <c r="CK222" i="1"/>
  <c r="CJ222" i="1"/>
  <c r="CI222" i="1"/>
  <c r="CD222" i="1"/>
  <c r="CK221" i="1"/>
  <c r="CJ221" i="1"/>
  <c r="CI221" i="1"/>
  <c r="CD221" i="1"/>
  <c r="CK220" i="1"/>
  <c r="CJ220" i="1"/>
  <c r="CI220" i="1"/>
  <c r="CD220" i="1"/>
  <c r="CK219" i="1"/>
  <c r="CJ219" i="1"/>
  <c r="CI219" i="1"/>
  <c r="CD219" i="1"/>
  <c r="CK218" i="1"/>
  <c r="CJ218" i="1"/>
  <c r="CI218" i="1"/>
  <c r="CD218" i="1"/>
  <c r="CK217" i="1"/>
  <c r="CJ217" i="1"/>
  <c r="CI217" i="1"/>
  <c r="CD217" i="1"/>
  <c r="CK216" i="1"/>
  <c r="CJ216" i="1"/>
  <c r="CI216" i="1"/>
  <c r="CD216" i="1"/>
  <c r="CK215" i="1"/>
  <c r="CJ215" i="1"/>
  <c r="CI215" i="1"/>
  <c r="CD215" i="1"/>
  <c r="CK214" i="1"/>
  <c r="CJ214" i="1"/>
  <c r="CI214" i="1"/>
  <c r="CD214" i="1"/>
  <c r="CK213" i="1"/>
  <c r="CJ213" i="1"/>
  <c r="CI213" i="1"/>
  <c r="CD213" i="1"/>
  <c r="CK212" i="1"/>
  <c r="CJ212" i="1"/>
  <c r="CI212" i="1"/>
  <c r="CD212" i="1"/>
  <c r="CK211" i="1"/>
  <c r="CJ211" i="1"/>
  <c r="CI211" i="1"/>
  <c r="CD211" i="1"/>
  <c r="CK210" i="1"/>
  <c r="CJ210" i="1"/>
  <c r="CI210" i="1"/>
  <c r="CD210" i="1"/>
  <c r="CK209" i="1"/>
  <c r="CJ209" i="1"/>
  <c r="CI209" i="1"/>
  <c r="CD209" i="1"/>
  <c r="CK208" i="1"/>
  <c r="CJ208" i="1"/>
  <c r="CI208" i="1"/>
  <c r="CD208" i="1"/>
  <c r="CK207" i="1"/>
  <c r="CJ207" i="1"/>
  <c r="CI207" i="1"/>
  <c r="CD207" i="1"/>
  <c r="CK206" i="1"/>
  <c r="CJ206" i="1"/>
  <c r="CI206" i="1"/>
  <c r="CD206" i="1"/>
  <c r="CK205" i="1"/>
  <c r="CJ205" i="1"/>
  <c r="CI205" i="1"/>
  <c r="CD205" i="1"/>
  <c r="CK204" i="1"/>
  <c r="CJ204" i="1"/>
  <c r="CI204" i="1"/>
  <c r="CD204" i="1"/>
  <c r="CK203" i="1"/>
  <c r="CJ203" i="1"/>
  <c r="CI203" i="1"/>
  <c r="CD203" i="1"/>
  <c r="CK202" i="1"/>
  <c r="CJ202" i="1"/>
  <c r="CI202" i="1"/>
  <c r="CD202" i="1"/>
  <c r="CK201" i="1"/>
  <c r="CJ201" i="1"/>
  <c r="CI201" i="1"/>
  <c r="CD201" i="1"/>
  <c r="CK200" i="1"/>
  <c r="CJ200" i="1"/>
  <c r="CI200" i="1"/>
  <c r="CD200" i="1"/>
  <c r="CK199" i="1"/>
  <c r="CJ199" i="1"/>
  <c r="CI199" i="1"/>
  <c r="CD199" i="1"/>
  <c r="CK198" i="1"/>
  <c r="CJ198" i="1"/>
  <c r="CI198" i="1"/>
  <c r="CD198" i="1"/>
  <c r="CK197" i="1"/>
  <c r="CJ197" i="1"/>
  <c r="CI197" i="1"/>
  <c r="CD197" i="1"/>
  <c r="CK196" i="1"/>
  <c r="CJ196" i="1"/>
  <c r="CI196" i="1"/>
  <c r="CD196" i="1"/>
  <c r="CK195" i="1"/>
  <c r="CJ195" i="1"/>
  <c r="CI195" i="1"/>
  <c r="CD195" i="1"/>
  <c r="CK194" i="1"/>
  <c r="CJ194" i="1"/>
  <c r="CI194" i="1"/>
  <c r="CD194" i="1"/>
  <c r="CK193" i="1"/>
  <c r="CJ193" i="1"/>
  <c r="CI193" i="1"/>
  <c r="CD193" i="1"/>
  <c r="CK192" i="1"/>
  <c r="CJ192" i="1"/>
  <c r="CI192" i="1"/>
  <c r="CD192" i="1"/>
  <c r="CK191" i="1"/>
  <c r="CJ191" i="1"/>
  <c r="CI191" i="1"/>
  <c r="CD191" i="1"/>
  <c r="CK190" i="1"/>
  <c r="CJ190" i="1"/>
  <c r="CI190" i="1"/>
  <c r="CD190" i="1"/>
  <c r="CK189" i="1"/>
  <c r="CJ189" i="1"/>
  <c r="CI189" i="1"/>
  <c r="CD189" i="1"/>
  <c r="CK188" i="1"/>
  <c r="CJ188" i="1"/>
  <c r="CI188" i="1"/>
  <c r="CD188" i="1"/>
  <c r="CK187" i="1"/>
  <c r="CJ187" i="1"/>
  <c r="CI187" i="1"/>
  <c r="CD187" i="1"/>
  <c r="CK186" i="1"/>
  <c r="CJ186" i="1"/>
  <c r="CI186" i="1"/>
  <c r="CD186" i="1"/>
  <c r="CK185" i="1"/>
  <c r="CJ185" i="1"/>
  <c r="CI185" i="1"/>
  <c r="CD185" i="1"/>
  <c r="CK184" i="1"/>
  <c r="CJ184" i="1"/>
  <c r="CI184" i="1"/>
  <c r="CD184" i="1"/>
  <c r="CK183" i="1"/>
  <c r="CJ183" i="1"/>
  <c r="CI183" i="1"/>
  <c r="CD183" i="1"/>
  <c r="CK182" i="1"/>
  <c r="CJ182" i="1"/>
  <c r="CI182" i="1"/>
  <c r="CD182" i="1"/>
  <c r="CK181" i="1"/>
  <c r="CJ181" i="1"/>
  <c r="CI181" i="1"/>
  <c r="CD181" i="1"/>
  <c r="CK180" i="1"/>
  <c r="CJ180" i="1"/>
  <c r="CI180" i="1"/>
  <c r="CD180" i="1"/>
  <c r="CK179" i="1"/>
  <c r="CJ179" i="1"/>
  <c r="CI179" i="1"/>
  <c r="CD179" i="1"/>
  <c r="CK178" i="1"/>
  <c r="CJ178" i="1"/>
  <c r="CI178" i="1"/>
  <c r="CD178" i="1"/>
  <c r="CK177" i="1"/>
  <c r="CJ177" i="1"/>
  <c r="CI177" i="1"/>
  <c r="CD177" i="1"/>
  <c r="CK176" i="1"/>
  <c r="CJ176" i="1"/>
  <c r="CI176" i="1"/>
  <c r="CD176" i="1"/>
  <c r="CK175" i="1"/>
  <c r="CJ175" i="1"/>
  <c r="CI175" i="1"/>
  <c r="CD175" i="1"/>
  <c r="CK174" i="1"/>
  <c r="CJ174" i="1"/>
  <c r="CI174" i="1"/>
  <c r="CD174" i="1"/>
  <c r="CK173" i="1"/>
  <c r="CJ173" i="1"/>
  <c r="CI173" i="1"/>
  <c r="CD173" i="1"/>
  <c r="CK172" i="1"/>
  <c r="CJ172" i="1"/>
  <c r="CI172" i="1"/>
  <c r="CD172" i="1"/>
  <c r="CK171" i="1"/>
  <c r="CJ171" i="1"/>
  <c r="CI171" i="1"/>
  <c r="CD171" i="1"/>
  <c r="CK170" i="1"/>
  <c r="CJ170" i="1"/>
  <c r="CI170" i="1"/>
  <c r="CD170" i="1"/>
  <c r="CK169" i="1"/>
  <c r="CJ169" i="1"/>
  <c r="CI169" i="1"/>
  <c r="CD169" i="1"/>
  <c r="CK168" i="1"/>
  <c r="CJ168" i="1"/>
  <c r="CI168" i="1"/>
  <c r="CD168" i="1"/>
  <c r="CK167" i="1"/>
  <c r="CJ167" i="1"/>
  <c r="CI167" i="1"/>
  <c r="CD167" i="1"/>
  <c r="CK166" i="1"/>
  <c r="CJ166" i="1"/>
  <c r="CI166" i="1"/>
  <c r="CD166" i="1"/>
  <c r="CK165" i="1"/>
  <c r="CJ165" i="1"/>
  <c r="CI165" i="1"/>
  <c r="CD165" i="1"/>
  <c r="CK164" i="1"/>
  <c r="CJ164" i="1"/>
  <c r="CI164" i="1"/>
  <c r="CD164" i="1"/>
  <c r="CK163" i="1"/>
  <c r="CJ163" i="1"/>
  <c r="CI163" i="1"/>
  <c r="CD163" i="1"/>
  <c r="CK162" i="1"/>
  <c r="CJ162" i="1"/>
  <c r="CI162" i="1"/>
  <c r="CD162" i="1"/>
  <c r="CK161" i="1"/>
  <c r="CJ161" i="1"/>
  <c r="CI161" i="1"/>
  <c r="CD161" i="1"/>
  <c r="CK160" i="1"/>
  <c r="CJ160" i="1"/>
  <c r="CI160" i="1"/>
  <c r="CD160" i="1"/>
  <c r="CK159" i="1"/>
  <c r="CJ159" i="1"/>
  <c r="CI159" i="1"/>
  <c r="CD159" i="1"/>
  <c r="CK158" i="1"/>
  <c r="CJ158" i="1"/>
  <c r="CI158" i="1"/>
  <c r="CD158" i="1"/>
  <c r="CK157" i="1"/>
  <c r="CJ157" i="1"/>
  <c r="CI157" i="1"/>
  <c r="CD157" i="1"/>
  <c r="CK156" i="1"/>
  <c r="CJ156" i="1"/>
  <c r="CI156" i="1"/>
  <c r="CD156" i="1"/>
  <c r="CK155" i="1"/>
  <c r="CJ155" i="1"/>
  <c r="CI155" i="1"/>
  <c r="CD155" i="1"/>
  <c r="CK154" i="1"/>
  <c r="CJ154" i="1"/>
  <c r="CI154" i="1"/>
  <c r="CD154" i="1"/>
  <c r="CK153" i="1"/>
  <c r="CJ153" i="1"/>
  <c r="CI153" i="1"/>
  <c r="CD153" i="1"/>
  <c r="CK152" i="1"/>
  <c r="CJ152" i="1"/>
  <c r="CI152" i="1"/>
  <c r="CD152" i="1"/>
  <c r="CK151" i="1"/>
  <c r="CJ151" i="1"/>
  <c r="CI151" i="1"/>
  <c r="CD151" i="1"/>
  <c r="CK150" i="1"/>
  <c r="CJ150" i="1"/>
  <c r="CI150" i="1"/>
  <c r="CD150" i="1"/>
  <c r="CK149" i="1"/>
  <c r="CJ149" i="1"/>
  <c r="CI149" i="1"/>
  <c r="CD149" i="1"/>
  <c r="CK148" i="1"/>
  <c r="CJ148" i="1"/>
  <c r="CI148" i="1"/>
  <c r="CD148" i="1"/>
  <c r="CK147" i="1"/>
  <c r="CJ147" i="1"/>
  <c r="CI147" i="1"/>
  <c r="CD147" i="1"/>
  <c r="CK146" i="1"/>
  <c r="CJ146" i="1"/>
  <c r="CI146" i="1"/>
  <c r="CD146" i="1"/>
  <c r="CK145" i="1"/>
  <c r="CJ145" i="1"/>
  <c r="CI145" i="1"/>
  <c r="CD145" i="1"/>
  <c r="CK144" i="1"/>
  <c r="CJ144" i="1"/>
  <c r="CI144" i="1"/>
  <c r="CD144" i="1"/>
  <c r="CK143" i="1"/>
  <c r="CJ143" i="1"/>
  <c r="CI143" i="1"/>
  <c r="CD143" i="1"/>
  <c r="CK142" i="1"/>
  <c r="CJ142" i="1"/>
  <c r="CI142" i="1"/>
  <c r="CD142" i="1"/>
  <c r="CK141" i="1"/>
  <c r="CJ141" i="1"/>
  <c r="CI141" i="1"/>
  <c r="CD141" i="1"/>
  <c r="CK140" i="1"/>
  <c r="CJ140" i="1"/>
  <c r="CI140" i="1"/>
  <c r="CD140" i="1"/>
  <c r="CK139" i="1"/>
  <c r="CJ139" i="1"/>
  <c r="CI139" i="1"/>
  <c r="CD139" i="1"/>
  <c r="CK138" i="1"/>
  <c r="CJ138" i="1"/>
  <c r="CI138" i="1"/>
  <c r="CD138" i="1"/>
  <c r="CK137" i="1"/>
  <c r="CJ137" i="1"/>
  <c r="CI137" i="1"/>
  <c r="CD137" i="1"/>
  <c r="CK136" i="1"/>
  <c r="CJ136" i="1"/>
  <c r="CI136" i="1"/>
  <c r="CD136" i="1"/>
  <c r="CK135" i="1"/>
  <c r="CJ135" i="1"/>
  <c r="CI135" i="1"/>
  <c r="CD135" i="1"/>
  <c r="CK134" i="1"/>
  <c r="CJ134" i="1"/>
  <c r="CI134" i="1"/>
  <c r="CD134" i="1"/>
  <c r="CK133" i="1"/>
  <c r="CJ133" i="1"/>
  <c r="CI133" i="1"/>
  <c r="CD133" i="1"/>
  <c r="CK132" i="1"/>
  <c r="CJ132" i="1"/>
  <c r="CI132" i="1"/>
  <c r="CD132" i="1"/>
  <c r="CK131" i="1"/>
  <c r="CJ131" i="1"/>
  <c r="CI131" i="1"/>
  <c r="CD131" i="1"/>
  <c r="CK130" i="1"/>
  <c r="CJ130" i="1"/>
  <c r="CI130" i="1"/>
  <c r="CD130" i="1"/>
  <c r="CK129" i="1"/>
  <c r="CJ129" i="1"/>
  <c r="CI129" i="1"/>
  <c r="CD129" i="1"/>
  <c r="CK128" i="1"/>
  <c r="CJ128" i="1"/>
  <c r="CI128" i="1"/>
  <c r="CD128" i="1"/>
  <c r="CK127" i="1"/>
  <c r="CJ127" i="1"/>
  <c r="CI127" i="1"/>
  <c r="CD127" i="1"/>
  <c r="CK126" i="1"/>
  <c r="CJ126" i="1"/>
  <c r="CI126" i="1"/>
  <c r="CD126" i="1"/>
  <c r="CK125" i="1"/>
  <c r="CJ125" i="1"/>
  <c r="CI125" i="1"/>
  <c r="CD125" i="1"/>
  <c r="CK124" i="1"/>
  <c r="CJ124" i="1"/>
  <c r="CI124" i="1"/>
  <c r="CD124" i="1"/>
  <c r="CK123" i="1"/>
  <c r="CJ123" i="1"/>
  <c r="CI123" i="1"/>
  <c r="CD123" i="1"/>
  <c r="CK122" i="1"/>
  <c r="CJ122" i="1"/>
  <c r="CI122" i="1"/>
  <c r="CD122" i="1"/>
  <c r="CK121" i="1"/>
  <c r="CJ121" i="1"/>
  <c r="CI121" i="1"/>
  <c r="CD121" i="1"/>
  <c r="CK120" i="1"/>
  <c r="CJ120" i="1"/>
  <c r="CI120" i="1"/>
  <c r="CD120" i="1"/>
  <c r="CK119" i="1"/>
  <c r="CJ119" i="1"/>
  <c r="CI119" i="1"/>
  <c r="CD119" i="1"/>
  <c r="CK118" i="1"/>
  <c r="CJ118" i="1"/>
  <c r="CI118" i="1"/>
  <c r="CD118" i="1"/>
  <c r="CK117" i="1"/>
  <c r="CJ117" i="1"/>
  <c r="CI117" i="1"/>
  <c r="CD117" i="1"/>
  <c r="CK116" i="1"/>
  <c r="CJ116" i="1"/>
  <c r="CI116" i="1"/>
  <c r="CD116" i="1"/>
  <c r="CK115" i="1"/>
  <c r="CJ115" i="1"/>
  <c r="CI115" i="1"/>
  <c r="CD115" i="1"/>
  <c r="CK114" i="1"/>
  <c r="CJ114" i="1"/>
  <c r="CI114" i="1"/>
  <c r="CD114" i="1"/>
  <c r="CK113" i="1"/>
  <c r="CJ113" i="1"/>
  <c r="CI113" i="1"/>
  <c r="CD113" i="1"/>
  <c r="CK112" i="1"/>
  <c r="CJ112" i="1"/>
  <c r="CI112" i="1"/>
  <c r="CD112" i="1"/>
  <c r="CK111" i="1"/>
  <c r="CJ111" i="1"/>
  <c r="CI111" i="1"/>
  <c r="CD111" i="1"/>
  <c r="CK110" i="1"/>
  <c r="CJ110" i="1"/>
  <c r="CI110" i="1"/>
  <c r="CD110" i="1"/>
  <c r="CK109" i="1"/>
  <c r="CJ109" i="1"/>
  <c r="CI109" i="1"/>
  <c r="CD109" i="1"/>
  <c r="CK108" i="1"/>
  <c r="CJ108" i="1"/>
  <c r="CI108" i="1"/>
  <c r="CD108" i="1"/>
  <c r="CK107" i="1"/>
  <c r="CJ107" i="1"/>
  <c r="CI107" i="1"/>
  <c r="CD107" i="1"/>
  <c r="CK106" i="1"/>
  <c r="CJ106" i="1"/>
  <c r="CI106" i="1"/>
  <c r="CD106" i="1"/>
  <c r="CK105" i="1"/>
  <c r="CJ105" i="1"/>
  <c r="CI105" i="1"/>
  <c r="CD105" i="1"/>
  <c r="CK104" i="1"/>
  <c r="CJ104" i="1"/>
  <c r="CI104" i="1"/>
  <c r="CD104" i="1"/>
  <c r="CK103" i="1"/>
  <c r="CJ103" i="1"/>
  <c r="CI103" i="1"/>
  <c r="CD103" i="1"/>
  <c r="CK102" i="1"/>
  <c r="CJ102" i="1"/>
  <c r="CI102" i="1"/>
  <c r="CD102" i="1"/>
  <c r="CK101" i="1"/>
  <c r="CJ101" i="1"/>
  <c r="CI101" i="1"/>
  <c r="CD101" i="1"/>
  <c r="CK100" i="1"/>
  <c r="CJ100" i="1"/>
  <c r="CI100" i="1"/>
  <c r="CD100" i="1"/>
  <c r="CK99" i="1"/>
  <c r="CJ99" i="1"/>
  <c r="CI99" i="1"/>
  <c r="CD99" i="1"/>
  <c r="CK98" i="1"/>
  <c r="CJ98" i="1"/>
  <c r="CI98" i="1"/>
  <c r="CD98" i="1"/>
  <c r="CK97" i="1"/>
  <c r="CJ97" i="1"/>
  <c r="CI97" i="1"/>
  <c r="CD97" i="1"/>
  <c r="CK96" i="1"/>
  <c r="CJ96" i="1"/>
  <c r="CI96" i="1"/>
  <c r="CD96" i="1"/>
  <c r="CK95" i="1"/>
  <c r="CJ95" i="1"/>
  <c r="CI95" i="1"/>
  <c r="CD95" i="1"/>
  <c r="CK94" i="1"/>
  <c r="CJ94" i="1"/>
  <c r="CI94" i="1"/>
  <c r="CD94" i="1"/>
  <c r="CK93" i="1"/>
  <c r="CJ93" i="1"/>
  <c r="CI93" i="1"/>
  <c r="CD93" i="1"/>
  <c r="CK92" i="1"/>
  <c r="CJ92" i="1"/>
  <c r="CI92" i="1"/>
  <c r="CD92" i="1"/>
  <c r="CK91" i="1"/>
  <c r="CJ91" i="1"/>
  <c r="CI91" i="1"/>
  <c r="CD91" i="1"/>
  <c r="CK90" i="1"/>
  <c r="CJ90" i="1"/>
  <c r="CI90" i="1"/>
  <c r="CD90" i="1"/>
  <c r="CK89" i="1"/>
  <c r="CJ89" i="1"/>
  <c r="CI89" i="1"/>
  <c r="CD89" i="1"/>
  <c r="CK88" i="1"/>
  <c r="CJ88" i="1"/>
  <c r="CI88" i="1"/>
  <c r="CD88" i="1"/>
  <c r="CK87" i="1"/>
  <c r="CJ87" i="1"/>
  <c r="CI87" i="1"/>
  <c r="CD87" i="1"/>
  <c r="CK86" i="1"/>
  <c r="CJ86" i="1"/>
  <c r="CI86" i="1"/>
  <c r="CD86" i="1"/>
  <c r="CK85" i="1"/>
  <c r="CJ85" i="1"/>
  <c r="CI85" i="1"/>
  <c r="CD85" i="1"/>
  <c r="CK84" i="1"/>
  <c r="CJ84" i="1"/>
  <c r="CI84" i="1"/>
  <c r="CD84" i="1"/>
  <c r="CK83" i="1"/>
  <c r="CJ83" i="1"/>
  <c r="CI83" i="1"/>
  <c r="CD83" i="1"/>
  <c r="CK82" i="1"/>
  <c r="CJ82" i="1"/>
  <c r="CI82" i="1"/>
  <c r="CD82" i="1"/>
  <c r="CK81" i="1"/>
  <c r="CJ81" i="1"/>
  <c r="CI81" i="1"/>
  <c r="CD81" i="1"/>
  <c r="CK80" i="1"/>
  <c r="CJ80" i="1"/>
  <c r="CI80" i="1"/>
  <c r="CD80" i="1"/>
  <c r="CK79" i="1"/>
  <c r="CJ79" i="1"/>
  <c r="CI79" i="1"/>
  <c r="CD79" i="1"/>
  <c r="CK78" i="1"/>
  <c r="CJ78" i="1"/>
  <c r="CI78" i="1"/>
  <c r="CD78" i="1"/>
  <c r="CK77" i="1"/>
  <c r="CJ77" i="1"/>
  <c r="CI77" i="1"/>
  <c r="CD77" i="1"/>
  <c r="CK76" i="1"/>
  <c r="CJ76" i="1"/>
  <c r="CI76" i="1"/>
  <c r="CD76" i="1"/>
  <c r="CK75" i="1"/>
  <c r="CJ75" i="1"/>
  <c r="CI75" i="1"/>
  <c r="CD75" i="1"/>
  <c r="CK74" i="1"/>
  <c r="CJ74" i="1"/>
  <c r="CI74" i="1"/>
  <c r="CD74" i="1"/>
  <c r="CK73" i="1"/>
  <c r="CJ73" i="1"/>
  <c r="CI73" i="1"/>
  <c r="CD73" i="1"/>
  <c r="CK72" i="1"/>
  <c r="CJ72" i="1"/>
  <c r="CI72" i="1"/>
  <c r="CD72" i="1"/>
  <c r="CK71" i="1"/>
  <c r="CJ71" i="1"/>
  <c r="CI71" i="1"/>
  <c r="CD71" i="1"/>
  <c r="CK70" i="1"/>
  <c r="CJ70" i="1"/>
  <c r="CI70" i="1"/>
  <c r="CD70" i="1"/>
  <c r="CK69" i="1"/>
  <c r="CJ69" i="1"/>
  <c r="CI69" i="1"/>
  <c r="CD69" i="1"/>
  <c r="CK68" i="1"/>
  <c r="CJ68" i="1"/>
  <c r="CI68" i="1"/>
  <c r="CD68" i="1"/>
  <c r="CK67" i="1"/>
  <c r="CJ67" i="1"/>
  <c r="CI67" i="1"/>
  <c r="CD67" i="1"/>
  <c r="CK66" i="1"/>
  <c r="CJ66" i="1"/>
  <c r="CI66" i="1"/>
  <c r="CD66" i="1"/>
  <c r="CK65" i="1"/>
  <c r="CJ65" i="1"/>
  <c r="CI65" i="1"/>
  <c r="CD65" i="1"/>
  <c r="CK64" i="1"/>
  <c r="CJ64" i="1"/>
  <c r="CI64" i="1"/>
  <c r="CD64" i="1"/>
  <c r="CK63" i="1"/>
  <c r="CJ63" i="1"/>
  <c r="CI63" i="1"/>
  <c r="CD63" i="1"/>
  <c r="CK62" i="1"/>
  <c r="CJ62" i="1"/>
  <c r="CI62" i="1"/>
  <c r="CD62" i="1"/>
  <c r="CK61" i="1"/>
  <c r="CJ61" i="1"/>
  <c r="CI61" i="1"/>
  <c r="CD61" i="1"/>
  <c r="CK60" i="1"/>
  <c r="CJ60" i="1"/>
  <c r="CI60" i="1"/>
  <c r="CD60" i="1"/>
  <c r="CK59" i="1"/>
  <c r="CJ59" i="1"/>
  <c r="CI59" i="1"/>
  <c r="CD59" i="1"/>
  <c r="CK58" i="1"/>
  <c r="CJ58" i="1"/>
  <c r="CI58" i="1"/>
  <c r="CD58" i="1"/>
  <c r="CK57" i="1"/>
  <c r="CJ57" i="1"/>
  <c r="CI57" i="1"/>
  <c r="CD57" i="1"/>
  <c r="CK56" i="1"/>
  <c r="CJ56" i="1"/>
  <c r="CI56" i="1"/>
  <c r="CD56" i="1"/>
  <c r="CK55" i="1"/>
  <c r="CJ55" i="1"/>
  <c r="CI55" i="1"/>
  <c r="CD55" i="1"/>
  <c r="CK54" i="1"/>
  <c r="CJ54" i="1"/>
  <c r="CI54" i="1"/>
  <c r="CD54" i="1"/>
  <c r="CK53" i="1"/>
  <c r="CJ53" i="1"/>
  <c r="CI53" i="1"/>
  <c r="CD53" i="1"/>
  <c r="CK52" i="1"/>
  <c r="CJ52" i="1"/>
  <c r="CI52" i="1"/>
  <c r="CD52" i="1"/>
  <c r="CK51" i="1"/>
  <c r="CJ51" i="1"/>
  <c r="CI51" i="1"/>
  <c r="CD51" i="1"/>
  <c r="CK50" i="1"/>
  <c r="CJ50" i="1"/>
  <c r="CI50" i="1"/>
  <c r="CD50" i="1"/>
  <c r="CK49" i="1"/>
  <c r="CJ49" i="1"/>
  <c r="CI49" i="1"/>
  <c r="CD49" i="1"/>
  <c r="CK48" i="1"/>
  <c r="CJ48" i="1"/>
  <c r="CI48" i="1"/>
  <c r="CD48" i="1"/>
  <c r="CK47" i="1"/>
  <c r="CJ47" i="1"/>
  <c r="CI47" i="1"/>
  <c r="CD47" i="1"/>
  <c r="CK46" i="1"/>
  <c r="CJ46" i="1"/>
  <c r="CI46" i="1"/>
  <c r="CD46" i="1"/>
  <c r="CK45" i="1"/>
  <c r="CJ45" i="1"/>
  <c r="CI45" i="1"/>
  <c r="CD45" i="1"/>
  <c r="CK44" i="1"/>
  <c r="CJ44" i="1"/>
  <c r="CI44" i="1"/>
  <c r="CD44" i="1"/>
  <c r="CK43" i="1"/>
  <c r="CJ43" i="1"/>
  <c r="CI43" i="1"/>
  <c r="CD43" i="1"/>
  <c r="CK42" i="1"/>
  <c r="CJ42" i="1"/>
  <c r="CI42" i="1"/>
  <c r="CD42" i="1"/>
  <c r="CK41" i="1"/>
  <c r="CJ41" i="1"/>
  <c r="CI41" i="1"/>
  <c r="CD41" i="1"/>
  <c r="CK40" i="1"/>
  <c r="CJ40" i="1"/>
  <c r="CI40" i="1"/>
  <c r="CD40" i="1"/>
  <c r="CK39" i="1"/>
  <c r="CJ39" i="1"/>
  <c r="CI39" i="1"/>
  <c r="CD39" i="1"/>
  <c r="CK38" i="1"/>
  <c r="CJ38" i="1"/>
  <c r="CI38" i="1"/>
  <c r="CD38" i="1"/>
  <c r="CK37" i="1"/>
  <c r="CJ37" i="1"/>
  <c r="CI37" i="1"/>
  <c r="CD37" i="1"/>
  <c r="CK36" i="1"/>
  <c r="CJ36" i="1"/>
  <c r="CI36" i="1"/>
  <c r="CD36" i="1"/>
  <c r="CK35" i="1"/>
  <c r="CJ35" i="1"/>
  <c r="CI35" i="1"/>
  <c r="CD35" i="1"/>
  <c r="CK34" i="1"/>
  <c r="CJ34" i="1"/>
  <c r="CI34" i="1"/>
  <c r="CD34" i="1"/>
  <c r="CK33" i="1"/>
  <c r="CJ33" i="1"/>
  <c r="CI33" i="1"/>
  <c r="CD33" i="1"/>
  <c r="CK32" i="1"/>
  <c r="CJ32" i="1"/>
  <c r="CI32" i="1"/>
  <c r="CD32" i="1"/>
  <c r="CK31" i="1"/>
  <c r="CJ31" i="1"/>
  <c r="CI31" i="1"/>
  <c r="CD31" i="1"/>
  <c r="CK30" i="1"/>
  <c r="CJ30" i="1"/>
  <c r="CI30" i="1"/>
  <c r="CD30" i="1"/>
  <c r="CK29" i="1"/>
  <c r="CJ29" i="1"/>
  <c r="CI29" i="1"/>
  <c r="CD29" i="1"/>
  <c r="CK28" i="1"/>
  <c r="CJ28" i="1"/>
  <c r="CI28" i="1"/>
  <c r="CD28" i="1"/>
  <c r="CK27" i="1"/>
  <c r="CJ27" i="1"/>
  <c r="CI27" i="1"/>
  <c r="CD27" i="1"/>
  <c r="CK26" i="1"/>
  <c r="CJ26" i="1"/>
  <c r="CI26" i="1"/>
  <c r="CD26" i="1"/>
  <c r="CK25" i="1"/>
  <c r="CJ25" i="1"/>
  <c r="CI25" i="1"/>
  <c r="CD25" i="1"/>
  <c r="CK24" i="1"/>
  <c r="CJ24" i="1"/>
  <c r="CI24" i="1"/>
  <c r="CD24" i="1"/>
  <c r="CK23" i="1"/>
  <c r="CJ23" i="1"/>
  <c r="CI23" i="1"/>
  <c r="CD23" i="1"/>
  <c r="CK22" i="1"/>
  <c r="CJ22" i="1"/>
  <c r="CI22" i="1"/>
  <c r="CD22" i="1"/>
  <c r="CK21" i="1"/>
  <c r="CJ21" i="1"/>
  <c r="CI21" i="1"/>
  <c r="CD21" i="1"/>
  <c r="CK20" i="1"/>
  <c r="CJ20" i="1"/>
  <c r="CI20" i="1"/>
  <c r="CD20" i="1"/>
  <c r="CK19" i="1"/>
  <c r="CJ19" i="1"/>
  <c r="CI19" i="1"/>
  <c r="CD19" i="1"/>
  <c r="CK18" i="1"/>
  <c r="CJ18" i="1"/>
  <c r="CI18" i="1"/>
  <c r="CD18" i="1"/>
  <c r="CK17" i="1"/>
  <c r="CJ17" i="1"/>
  <c r="CI17" i="1"/>
  <c r="CD17" i="1"/>
  <c r="CK16" i="1"/>
  <c r="CJ16" i="1"/>
  <c r="CI16" i="1"/>
  <c r="CD16" i="1"/>
  <c r="CK15" i="1"/>
  <c r="CJ15" i="1"/>
  <c r="CI15" i="1"/>
  <c r="CD15" i="1"/>
  <c r="CK14" i="1"/>
  <c r="CJ14" i="1"/>
  <c r="CI14" i="1"/>
  <c r="CD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T412" i="1" s="1"/>
  <c r="G412" i="1"/>
  <c r="CS412" i="1" s="1"/>
  <c r="CV412" i="1" s="1"/>
  <c r="E412" i="1"/>
  <c r="D412" i="1"/>
  <c r="B412" i="1"/>
  <c r="M411" i="1"/>
  <c r="K411" i="1"/>
  <c r="J411" i="1"/>
  <c r="H411" i="1"/>
  <c r="CT411" i="1" s="1"/>
  <c r="G411" i="1"/>
  <c r="CS411" i="1" s="1"/>
  <c r="CV411" i="1" s="1"/>
  <c r="E411" i="1"/>
  <c r="D411" i="1"/>
  <c r="B411" i="1"/>
  <c r="Q411" i="1" s="1"/>
  <c r="M410" i="1"/>
  <c r="K410" i="1"/>
  <c r="J410" i="1"/>
  <c r="H410" i="1"/>
  <c r="CT410" i="1" s="1"/>
  <c r="G410" i="1"/>
  <c r="CS410" i="1" s="1"/>
  <c r="E410" i="1"/>
  <c r="D410" i="1"/>
  <c r="B410" i="1"/>
  <c r="Q410" i="1" s="1"/>
  <c r="M409" i="1"/>
  <c r="K409" i="1"/>
  <c r="J409" i="1"/>
  <c r="H409" i="1"/>
  <c r="CT409" i="1" s="1"/>
  <c r="G409" i="1"/>
  <c r="CS409" i="1" s="1"/>
  <c r="CV409" i="1" s="1"/>
  <c r="EL409" i="1" s="1"/>
  <c r="E409" i="1"/>
  <c r="D409" i="1"/>
  <c r="B409" i="1"/>
  <c r="Q409" i="1" s="1"/>
  <c r="M408" i="1"/>
  <c r="K408" i="1"/>
  <c r="J408" i="1"/>
  <c r="H408" i="1"/>
  <c r="CT408" i="1" s="1"/>
  <c r="G408" i="1"/>
  <c r="CS408" i="1" s="1"/>
  <c r="CV408" i="1" s="1"/>
  <c r="EL408" i="1" s="1"/>
  <c r="E408" i="1"/>
  <c r="D408" i="1"/>
  <c r="B408" i="1"/>
  <c r="Q408" i="1" s="1"/>
  <c r="M407" i="1"/>
  <c r="K407" i="1"/>
  <c r="J407" i="1"/>
  <c r="H407" i="1"/>
  <c r="CT407" i="1" s="1"/>
  <c r="G407" i="1"/>
  <c r="CS407" i="1" s="1"/>
  <c r="CV407" i="1" s="1"/>
  <c r="EL407" i="1" s="1"/>
  <c r="E407" i="1"/>
  <c r="D407" i="1"/>
  <c r="B407" i="1"/>
  <c r="Q407" i="1" s="1"/>
  <c r="M406" i="1"/>
  <c r="K406" i="1"/>
  <c r="J406" i="1"/>
  <c r="H406" i="1"/>
  <c r="CT406" i="1" s="1"/>
  <c r="G406" i="1"/>
  <c r="CS406" i="1" s="1"/>
  <c r="E406" i="1"/>
  <c r="D406" i="1"/>
  <c r="B406" i="1"/>
  <c r="Q406" i="1" s="1"/>
  <c r="M405" i="1"/>
  <c r="K405" i="1"/>
  <c r="J405" i="1"/>
  <c r="H405" i="1"/>
  <c r="CT405" i="1" s="1"/>
  <c r="G405" i="1"/>
  <c r="CS405" i="1" s="1"/>
  <c r="CV405" i="1" s="1"/>
  <c r="E405" i="1"/>
  <c r="D405" i="1"/>
  <c r="B405" i="1"/>
  <c r="Q405" i="1" s="1"/>
  <c r="M404" i="1"/>
  <c r="K404" i="1"/>
  <c r="J404" i="1"/>
  <c r="H404" i="1"/>
  <c r="CT404" i="1" s="1"/>
  <c r="G404" i="1"/>
  <c r="CS404" i="1" s="1"/>
  <c r="CV404" i="1" s="1"/>
  <c r="E404" i="1"/>
  <c r="D404" i="1"/>
  <c r="B404" i="1"/>
  <c r="Q404" i="1" s="1"/>
  <c r="M403" i="1"/>
  <c r="K403" i="1"/>
  <c r="J403" i="1"/>
  <c r="H403" i="1"/>
  <c r="CT403" i="1" s="1"/>
  <c r="G403" i="1"/>
  <c r="CS403" i="1" s="1"/>
  <c r="CV403" i="1" s="1"/>
  <c r="E403" i="1"/>
  <c r="D403" i="1"/>
  <c r="B403" i="1"/>
  <c r="M402" i="1"/>
  <c r="K402" i="1"/>
  <c r="J402" i="1"/>
  <c r="H402" i="1"/>
  <c r="CT402" i="1" s="1"/>
  <c r="G402" i="1"/>
  <c r="CS402" i="1" s="1"/>
  <c r="E402" i="1"/>
  <c r="D402" i="1"/>
  <c r="B402" i="1"/>
  <c r="Q402" i="1" s="1"/>
  <c r="M401" i="1"/>
  <c r="K401" i="1"/>
  <c r="J401" i="1"/>
  <c r="H401" i="1"/>
  <c r="CT401" i="1" s="1"/>
  <c r="G401" i="1"/>
  <c r="CS401" i="1" s="1"/>
  <c r="E401" i="1"/>
  <c r="D401" i="1"/>
  <c r="B401" i="1"/>
  <c r="Q401" i="1" s="1"/>
  <c r="M400" i="1"/>
  <c r="K400" i="1"/>
  <c r="J400" i="1"/>
  <c r="H400" i="1"/>
  <c r="CT400" i="1" s="1"/>
  <c r="G400" i="1"/>
  <c r="CS400" i="1" s="1"/>
  <c r="CV400" i="1" s="1"/>
  <c r="E400" i="1"/>
  <c r="D400" i="1"/>
  <c r="B400" i="1"/>
  <c r="Q400" i="1" s="1"/>
  <c r="M399" i="1"/>
  <c r="K399" i="1"/>
  <c r="J399" i="1"/>
  <c r="H399" i="1"/>
  <c r="CT399" i="1" s="1"/>
  <c r="G399" i="1"/>
  <c r="CS399" i="1" s="1"/>
  <c r="CV399" i="1" s="1"/>
  <c r="EL399" i="1" s="1"/>
  <c r="E399" i="1"/>
  <c r="D399" i="1"/>
  <c r="B399" i="1"/>
  <c r="Q399" i="1" s="1"/>
  <c r="M398" i="1"/>
  <c r="K398" i="1"/>
  <c r="J398" i="1"/>
  <c r="H398" i="1"/>
  <c r="CT398" i="1" s="1"/>
  <c r="G398" i="1"/>
  <c r="CS398" i="1" s="1"/>
  <c r="E398" i="1"/>
  <c r="D398" i="1"/>
  <c r="B398" i="1"/>
  <c r="Q398" i="1" s="1"/>
  <c r="M397" i="1"/>
  <c r="K397" i="1"/>
  <c r="J397" i="1"/>
  <c r="H397" i="1"/>
  <c r="CT397" i="1" s="1"/>
  <c r="G397" i="1"/>
  <c r="CS397" i="1" s="1"/>
  <c r="CV397" i="1" s="1"/>
  <c r="E397" i="1"/>
  <c r="D397" i="1"/>
  <c r="B397" i="1"/>
  <c r="Q397" i="1" s="1"/>
  <c r="M396" i="1"/>
  <c r="K396" i="1"/>
  <c r="J396" i="1"/>
  <c r="H396" i="1"/>
  <c r="CT396" i="1" s="1"/>
  <c r="G396" i="1"/>
  <c r="CS396" i="1" s="1"/>
  <c r="E396" i="1"/>
  <c r="D396" i="1"/>
  <c r="B396" i="1"/>
  <c r="Q396" i="1" s="1"/>
  <c r="M395" i="1"/>
  <c r="K395" i="1"/>
  <c r="J395" i="1"/>
  <c r="H395" i="1"/>
  <c r="CT395" i="1" s="1"/>
  <c r="G395" i="1"/>
  <c r="CS395" i="1" s="1"/>
  <c r="CV395" i="1" s="1"/>
  <c r="E395" i="1"/>
  <c r="D395" i="1"/>
  <c r="B395" i="1"/>
  <c r="Q395" i="1" s="1"/>
  <c r="M394" i="1"/>
  <c r="K394" i="1"/>
  <c r="J394" i="1"/>
  <c r="H394" i="1"/>
  <c r="CT394" i="1" s="1"/>
  <c r="G394" i="1"/>
  <c r="CS394" i="1" s="1"/>
  <c r="E394" i="1"/>
  <c r="D394" i="1"/>
  <c r="B394" i="1"/>
  <c r="Q394" i="1" s="1"/>
  <c r="M393" i="1"/>
  <c r="K393" i="1"/>
  <c r="J393" i="1"/>
  <c r="H393" i="1"/>
  <c r="CT393" i="1" s="1"/>
  <c r="G393" i="1"/>
  <c r="CS393" i="1" s="1"/>
  <c r="CV393" i="1" s="1"/>
  <c r="EL393" i="1" s="1"/>
  <c r="E393" i="1"/>
  <c r="D393" i="1"/>
  <c r="B393" i="1"/>
  <c r="Q393" i="1" s="1"/>
  <c r="M392" i="1"/>
  <c r="K392" i="1"/>
  <c r="J392" i="1"/>
  <c r="H392" i="1"/>
  <c r="CT392" i="1" s="1"/>
  <c r="G392" i="1"/>
  <c r="CS392" i="1" s="1"/>
  <c r="E392" i="1"/>
  <c r="D392" i="1"/>
  <c r="B392" i="1"/>
  <c r="Q392" i="1" s="1"/>
  <c r="M391" i="1"/>
  <c r="K391" i="1"/>
  <c r="J391" i="1"/>
  <c r="H391" i="1"/>
  <c r="CT391" i="1" s="1"/>
  <c r="G391" i="1"/>
  <c r="CS391" i="1" s="1"/>
  <c r="CV391" i="1" s="1"/>
  <c r="E391" i="1"/>
  <c r="D391" i="1"/>
  <c r="B391" i="1"/>
  <c r="M390" i="1"/>
  <c r="K390" i="1"/>
  <c r="J390" i="1"/>
  <c r="H390" i="1"/>
  <c r="CT390" i="1" s="1"/>
  <c r="G390" i="1"/>
  <c r="CS390" i="1" s="1"/>
  <c r="E390" i="1"/>
  <c r="D390" i="1"/>
  <c r="B390" i="1"/>
  <c r="Q390" i="1" s="1"/>
  <c r="M389" i="1"/>
  <c r="K389" i="1"/>
  <c r="J389" i="1"/>
  <c r="H389" i="1"/>
  <c r="CT389" i="1" s="1"/>
  <c r="G389" i="1"/>
  <c r="CS389" i="1" s="1"/>
  <c r="CV389" i="1" s="1"/>
  <c r="EL389" i="1" s="1"/>
  <c r="E389" i="1"/>
  <c r="D389" i="1"/>
  <c r="B389" i="1"/>
  <c r="Q389" i="1" s="1"/>
  <c r="M388" i="1"/>
  <c r="K388" i="1"/>
  <c r="J388" i="1"/>
  <c r="H388" i="1"/>
  <c r="CT388" i="1" s="1"/>
  <c r="G388" i="1"/>
  <c r="CS388" i="1" s="1"/>
  <c r="CV388" i="1" s="1"/>
  <c r="EL388" i="1" s="1"/>
  <c r="E388" i="1"/>
  <c r="D388" i="1"/>
  <c r="B388" i="1"/>
  <c r="Q388" i="1" s="1"/>
  <c r="M387" i="1"/>
  <c r="K387" i="1"/>
  <c r="J387" i="1"/>
  <c r="H387" i="1"/>
  <c r="CT387" i="1" s="1"/>
  <c r="G387" i="1"/>
  <c r="CS387" i="1" s="1"/>
  <c r="E387" i="1"/>
  <c r="D387" i="1"/>
  <c r="B387" i="1"/>
  <c r="Q387" i="1" s="1"/>
  <c r="M386" i="1"/>
  <c r="K386" i="1"/>
  <c r="J386" i="1"/>
  <c r="H386" i="1"/>
  <c r="CT386" i="1" s="1"/>
  <c r="G386" i="1"/>
  <c r="CS386" i="1" s="1"/>
  <c r="E386" i="1"/>
  <c r="D386" i="1"/>
  <c r="B386" i="1"/>
  <c r="Q386" i="1" s="1"/>
  <c r="M385" i="1"/>
  <c r="K385" i="1"/>
  <c r="J385" i="1"/>
  <c r="H385" i="1"/>
  <c r="CT385" i="1" s="1"/>
  <c r="G385" i="1"/>
  <c r="CS385" i="1" s="1"/>
  <c r="E385" i="1"/>
  <c r="D385" i="1"/>
  <c r="B385" i="1"/>
  <c r="M384" i="1"/>
  <c r="K384" i="1"/>
  <c r="J384" i="1"/>
  <c r="H384" i="1"/>
  <c r="CT384" i="1" s="1"/>
  <c r="G384" i="1"/>
  <c r="CS384" i="1" s="1"/>
  <c r="CV384" i="1" s="1"/>
  <c r="E384" i="1"/>
  <c r="D384" i="1"/>
  <c r="B384" i="1"/>
  <c r="M383" i="1"/>
  <c r="K383" i="1"/>
  <c r="J383" i="1"/>
  <c r="H383" i="1"/>
  <c r="CT383" i="1" s="1"/>
  <c r="G383" i="1"/>
  <c r="CS383" i="1" s="1"/>
  <c r="CV383" i="1" s="1"/>
  <c r="E383" i="1"/>
  <c r="D383" i="1"/>
  <c r="B383" i="1"/>
  <c r="Q383" i="1" s="1"/>
  <c r="M382" i="1"/>
  <c r="K382" i="1"/>
  <c r="J382" i="1"/>
  <c r="H382" i="1"/>
  <c r="CT382" i="1" s="1"/>
  <c r="G382" i="1"/>
  <c r="CS382" i="1" s="1"/>
  <c r="CV382" i="1" s="1"/>
  <c r="E382" i="1"/>
  <c r="D382" i="1"/>
  <c r="B382" i="1"/>
  <c r="Q382" i="1" s="1"/>
  <c r="M381" i="1"/>
  <c r="K381" i="1"/>
  <c r="J381" i="1"/>
  <c r="H381" i="1"/>
  <c r="CT381" i="1" s="1"/>
  <c r="G381" i="1"/>
  <c r="CS381" i="1" s="1"/>
  <c r="CV381" i="1" s="1"/>
  <c r="EL381" i="1" s="1"/>
  <c r="E381" i="1"/>
  <c r="D381" i="1"/>
  <c r="B381" i="1"/>
  <c r="Q381" i="1" s="1"/>
  <c r="M380" i="1"/>
  <c r="K380" i="1"/>
  <c r="J380" i="1"/>
  <c r="H380" i="1"/>
  <c r="CT380" i="1" s="1"/>
  <c r="G380" i="1"/>
  <c r="CS380" i="1" s="1"/>
  <c r="E380" i="1"/>
  <c r="D380" i="1"/>
  <c r="B380" i="1"/>
  <c r="Q380" i="1" s="1"/>
  <c r="M379" i="1"/>
  <c r="K379" i="1"/>
  <c r="J379" i="1"/>
  <c r="H379" i="1"/>
  <c r="CT379" i="1" s="1"/>
  <c r="G379" i="1"/>
  <c r="CS379" i="1" s="1"/>
  <c r="CV379" i="1" s="1"/>
  <c r="E379" i="1"/>
  <c r="D379" i="1"/>
  <c r="B379" i="1"/>
  <c r="Q379" i="1" s="1"/>
  <c r="M378" i="1"/>
  <c r="K378" i="1"/>
  <c r="J378" i="1"/>
  <c r="H378" i="1"/>
  <c r="CT378" i="1" s="1"/>
  <c r="G378" i="1"/>
  <c r="CS378" i="1" s="1"/>
  <c r="CV378" i="1" s="1"/>
  <c r="EL378" i="1" s="1"/>
  <c r="E378" i="1"/>
  <c r="D378" i="1"/>
  <c r="B378" i="1"/>
  <c r="Q378" i="1" s="1"/>
  <c r="M377" i="1"/>
  <c r="K377" i="1"/>
  <c r="J377" i="1"/>
  <c r="H377" i="1"/>
  <c r="CT377" i="1" s="1"/>
  <c r="G377" i="1"/>
  <c r="CS377" i="1" s="1"/>
  <c r="CV377" i="1" s="1"/>
  <c r="E377" i="1"/>
  <c r="D377" i="1"/>
  <c r="B377" i="1"/>
  <c r="Q377" i="1" s="1"/>
  <c r="M376" i="1"/>
  <c r="K376" i="1"/>
  <c r="J376" i="1"/>
  <c r="H376" i="1"/>
  <c r="CT376" i="1" s="1"/>
  <c r="G376" i="1"/>
  <c r="CS376" i="1" s="1"/>
  <c r="E376" i="1"/>
  <c r="D376" i="1"/>
  <c r="B376" i="1"/>
  <c r="Q376" i="1" s="1"/>
  <c r="M375" i="1"/>
  <c r="K375" i="1"/>
  <c r="J375" i="1"/>
  <c r="H375" i="1"/>
  <c r="CT375" i="1" s="1"/>
  <c r="G375" i="1"/>
  <c r="CS375" i="1" s="1"/>
  <c r="CV375" i="1" s="1"/>
  <c r="E375" i="1"/>
  <c r="D375" i="1"/>
  <c r="B375" i="1"/>
  <c r="Q375" i="1" s="1"/>
  <c r="M374" i="1"/>
  <c r="K374" i="1"/>
  <c r="J374" i="1"/>
  <c r="H374" i="1"/>
  <c r="CT374" i="1" s="1"/>
  <c r="G374" i="1"/>
  <c r="CS374" i="1" s="1"/>
  <c r="E374" i="1"/>
  <c r="D374" i="1"/>
  <c r="B374" i="1"/>
  <c r="Q374" i="1" s="1"/>
  <c r="M373" i="1"/>
  <c r="K373" i="1"/>
  <c r="J373" i="1"/>
  <c r="H373" i="1"/>
  <c r="CT373" i="1" s="1"/>
  <c r="G373" i="1"/>
  <c r="CS373" i="1" s="1"/>
  <c r="E373" i="1"/>
  <c r="D373" i="1"/>
  <c r="B373" i="1"/>
  <c r="M372" i="1"/>
  <c r="K372" i="1"/>
  <c r="J372" i="1"/>
  <c r="H372" i="1"/>
  <c r="CT372" i="1" s="1"/>
  <c r="G372" i="1"/>
  <c r="CS372" i="1" s="1"/>
  <c r="CV372" i="1" s="1"/>
  <c r="EL372" i="1" s="1"/>
  <c r="E372" i="1"/>
  <c r="D372" i="1"/>
  <c r="B372" i="1"/>
  <c r="Q372" i="1" s="1"/>
  <c r="M371" i="1"/>
  <c r="K371" i="1"/>
  <c r="J371" i="1"/>
  <c r="H371" i="1"/>
  <c r="CT371" i="1" s="1"/>
  <c r="G371" i="1"/>
  <c r="CS371" i="1" s="1"/>
  <c r="E371" i="1"/>
  <c r="D371" i="1"/>
  <c r="B371" i="1"/>
  <c r="Q371" i="1" s="1"/>
  <c r="M370" i="1"/>
  <c r="K370" i="1"/>
  <c r="J370" i="1"/>
  <c r="H370" i="1"/>
  <c r="CT370" i="1" s="1"/>
  <c r="G370" i="1"/>
  <c r="CS370" i="1" s="1"/>
  <c r="E370" i="1"/>
  <c r="O370" i="1" s="1"/>
  <c r="D370" i="1"/>
  <c r="B370" i="1"/>
  <c r="Q370" i="1" s="1"/>
  <c r="M369" i="1"/>
  <c r="K369" i="1"/>
  <c r="J369" i="1"/>
  <c r="H369" i="1"/>
  <c r="CT369" i="1" s="1"/>
  <c r="G369" i="1"/>
  <c r="CS369" i="1" s="1"/>
  <c r="E369" i="1"/>
  <c r="D369" i="1"/>
  <c r="B369" i="1"/>
  <c r="Q369" i="1" s="1"/>
  <c r="M368" i="1"/>
  <c r="K368" i="1"/>
  <c r="J368" i="1"/>
  <c r="H368" i="1"/>
  <c r="CT368" i="1" s="1"/>
  <c r="G368" i="1"/>
  <c r="CS368" i="1" s="1"/>
  <c r="CV368" i="1" s="1"/>
  <c r="EL368" i="1" s="1"/>
  <c r="E368" i="1"/>
  <c r="D368" i="1"/>
  <c r="B368" i="1"/>
  <c r="Q368" i="1" s="1"/>
  <c r="M367" i="1"/>
  <c r="K367" i="1"/>
  <c r="J367" i="1"/>
  <c r="H367" i="1"/>
  <c r="CT367" i="1" s="1"/>
  <c r="G367" i="1"/>
  <c r="CS367" i="1" s="1"/>
  <c r="CV367" i="1" s="1"/>
  <c r="E367" i="1"/>
  <c r="D367" i="1"/>
  <c r="B367" i="1"/>
  <c r="Q367" i="1" s="1"/>
  <c r="M366" i="1"/>
  <c r="K366" i="1"/>
  <c r="J366" i="1"/>
  <c r="H366" i="1"/>
  <c r="CT366" i="1" s="1"/>
  <c r="G366" i="1"/>
  <c r="CS366" i="1" s="1"/>
  <c r="E366" i="1"/>
  <c r="D366" i="1"/>
  <c r="B366" i="1"/>
  <c r="Q366" i="1" s="1"/>
  <c r="M365" i="1"/>
  <c r="K365" i="1"/>
  <c r="J365" i="1"/>
  <c r="H365" i="1"/>
  <c r="CT365" i="1" s="1"/>
  <c r="G365" i="1"/>
  <c r="CS365" i="1" s="1"/>
  <c r="CV365" i="1" s="1"/>
  <c r="EL365" i="1" s="1"/>
  <c r="E365" i="1"/>
  <c r="D365" i="1"/>
  <c r="B365" i="1"/>
  <c r="Q365" i="1" s="1"/>
  <c r="M364" i="1"/>
  <c r="K364" i="1"/>
  <c r="J364" i="1"/>
  <c r="H364" i="1"/>
  <c r="CT364" i="1" s="1"/>
  <c r="G364" i="1"/>
  <c r="CS364" i="1" s="1"/>
  <c r="E364" i="1"/>
  <c r="D364" i="1"/>
  <c r="B364" i="1"/>
  <c r="M363" i="1"/>
  <c r="K363" i="1"/>
  <c r="J363" i="1"/>
  <c r="H363" i="1"/>
  <c r="CT363" i="1" s="1"/>
  <c r="G363" i="1"/>
  <c r="CS363" i="1" s="1"/>
  <c r="CV363" i="1" s="1"/>
  <c r="E363" i="1"/>
  <c r="D363" i="1"/>
  <c r="B363" i="1"/>
  <c r="M362" i="1"/>
  <c r="K362" i="1"/>
  <c r="J362" i="1"/>
  <c r="H362" i="1"/>
  <c r="CT362" i="1" s="1"/>
  <c r="G362" i="1"/>
  <c r="CS362" i="1" s="1"/>
  <c r="E362" i="1"/>
  <c r="D362" i="1"/>
  <c r="B362" i="1"/>
  <c r="Q362" i="1" s="1"/>
  <c r="M361" i="1"/>
  <c r="K361" i="1"/>
  <c r="J361" i="1"/>
  <c r="H361" i="1"/>
  <c r="CT361" i="1" s="1"/>
  <c r="G361" i="1"/>
  <c r="CS361" i="1" s="1"/>
  <c r="CV361" i="1" s="1"/>
  <c r="EL361" i="1" s="1"/>
  <c r="E361" i="1"/>
  <c r="D361" i="1"/>
  <c r="B361" i="1"/>
  <c r="Q361" i="1" s="1"/>
  <c r="M360" i="1"/>
  <c r="K360" i="1"/>
  <c r="J360" i="1"/>
  <c r="H360" i="1"/>
  <c r="CT360" i="1" s="1"/>
  <c r="G360" i="1"/>
  <c r="CS360" i="1" s="1"/>
  <c r="E360" i="1"/>
  <c r="D360" i="1"/>
  <c r="B360" i="1"/>
  <c r="M359" i="1"/>
  <c r="K359" i="1"/>
  <c r="J359" i="1"/>
  <c r="H359" i="1"/>
  <c r="CT359" i="1" s="1"/>
  <c r="G359" i="1"/>
  <c r="CS359" i="1" s="1"/>
  <c r="CV359" i="1" s="1"/>
  <c r="E359" i="1"/>
  <c r="D359" i="1"/>
  <c r="B359" i="1"/>
  <c r="Q359" i="1" s="1"/>
  <c r="M358" i="1"/>
  <c r="K358" i="1"/>
  <c r="J358" i="1"/>
  <c r="H358" i="1"/>
  <c r="CT358" i="1" s="1"/>
  <c r="G358" i="1"/>
  <c r="CS358" i="1" s="1"/>
  <c r="E358" i="1"/>
  <c r="D358" i="1"/>
  <c r="B358" i="1"/>
  <c r="M357" i="1"/>
  <c r="K357" i="1"/>
  <c r="J357" i="1"/>
  <c r="H357" i="1"/>
  <c r="CT357" i="1" s="1"/>
  <c r="G357" i="1"/>
  <c r="CS357" i="1" s="1"/>
  <c r="CV357" i="1" s="1"/>
  <c r="EL357" i="1" s="1"/>
  <c r="E357" i="1"/>
  <c r="D357" i="1"/>
  <c r="B357" i="1"/>
  <c r="Q357" i="1" s="1"/>
  <c r="M356" i="1"/>
  <c r="K356" i="1"/>
  <c r="J356" i="1"/>
  <c r="H356" i="1"/>
  <c r="CT356" i="1" s="1"/>
  <c r="G356" i="1"/>
  <c r="CS356" i="1" s="1"/>
  <c r="CV356" i="1" s="1"/>
  <c r="E356" i="1"/>
  <c r="D356" i="1"/>
  <c r="B356" i="1"/>
  <c r="Q356" i="1" s="1"/>
  <c r="M355" i="1"/>
  <c r="K355" i="1"/>
  <c r="J355" i="1"/>
  <c r="H355" i="1"/>
  <c r="CT355" i="1" s="1"/>
  <c r="G355" i="1"/>
  <c r="CS355" i="1" s="1"/>
  <c r="E355" i="1"/>
  <c r="D355" i="1"/>
  <c r="B355" i="1"/>
  <c r="Q355" i="1" s="1"/>
  <c r="M354" i="1"/>
  <c r="K354" i="1"/>
  <c r="J354" i="1"/>
  <c r="H354" i="1"/>
  <c r="CT354" i="1" s="1"/>
  <c r="G354" i="1"/>
  <c r="CS354" i="1" s="1"/>
  <c r="E354" i="1"/>
  <c r="D354" i="1"/>
  <c r="B354" i="1"/>
  <c r="Q354" i="1" s="1"/>
  <c r="M353" i="1"/>
  <c r="K353" i="1"/>
  <c r="J353" i="1"/>
  <c r="H353" i="1"/>
  <c r="CT353" i="1" s="1"/>
  <c r="G353" i="1"/>
  <c r="CS353" i="1" s="1"/>
  <c r="E353" i="1"/>
  <c r="D353" i="1"/>
  <c r="B353" i="1"/>
  <c r="Q353" i="1" s="1"/>
  <c r="M352" i="1"/>
  <c r="K352" i="1"/>
  <c r="J352" i="1"/>
  <c r="H352" i="1"/>
  <c r="CT352" i="1" s="1"/>
  <c r="G352" i="1"/>
  <c r="CS352" i="1" s="1"/>
  <c r="CV352" i="1" s="1"/>
  <c r="EL352" i="1" s="1"/>
  <c r="E352" i="1"/>
  <c r="D352" i="1"/>
  <c r="B352" i="1"/>
  <c r="M351" i="1"/>
  <c r="K351" i="1"/>
  <c r="J351" i="1"/>
  <c r="H351" i="1"/>
  <c r="CT351" i="1" s="1"/>
  <c r="G351" i="1"/>
  <c r="CS351" i="1" s="1"/>
  <c r="CV351" i="1" s="1"/>
  <c r="EL351" i="1" s="1"/>
  <c r="E351" i="1"/>
  <c r="D351" i="1"/>
  <c r="B351" i="1"/>
  <c r="Q351" i="1" s="1"/>
  <c r="M350" i="1"/>
  <c r="K350" i="1"/>
  <c r="J350" i="1"/>
  <c r="H350" i="1"/>
  <c r="CT350" i="1" s="1"/>
  <c r="G350" i="1"/>
  <c r="CS350" i="1" s="1"/>
  <c r="E350" i="1"/>
  <c r="D350" i="1"/>
  <c r="B350" i="1"/>
  <c r="Q350" i="1" s="1"/>
  <c r="M349" i="1"/>
  <c r="K349" i="1"/>
  <c r="J349" i="1"/>
  <c r="H349" i="1"/>
  <c r="CT349" i="1" s="1"/>
  <c r="G349" i="1"/>
  <c r="CS349" i="1" s="1"/>
  <c r="CV349" i="1" s="1"/>
  <c r="E349" i="1"/>
  <c r="D349" i="1"/>
  <c r="B349" i="1"/>
  <c r="Q349" i="1" s="1"/>
  <c r="M348" i="1"/>
  <c r="K348" i="1"/>
  <c r="J348" i="1"/>
  <c r="H348" i="1"/>
  <c r="CT348" i="1" s="1"/>
  <c r="G348" i="1"/>
  <c r="CS348" i="1" s="1"/>
  <c r="E348" i="1"/>
  <c r="D348" i="1"/>
  <c r="B348" i="1"/>
  <c r="M347" i="1"/>
  <c r="K347" i="1"/>
  <c r="J347" i="1"/>
  <c r="H347" i="1"/>
  <c r="CT347" i="1" s="1"/>
  <c r="G347" i="1"/>
  <c r="CS347" i="1" s="1"/>
  <c r="CV347" i="1" s="1"/>
  <c r="EL347" i="1" s="1"/>
  <c r="E347" i="1"/>
  <c r="D347" i="1"/>
  <c r="B347" i="1"/>
  <c r="Q347" i="1" s="1"/>
  <c r="M346" i="1"/>
  <c r="K346" i="1"/>
  <c r="J346" i="1"/>
  <c r="H346" i="1"/>
  <c r="CT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T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T344" i="1" s="1"/>
  <c r="G344" i="1"/>
  <c r="E344" i="1"/>
  <c r="D344" i="1"/>
  <c r="B344" i="1"/>
  <c r="Q344" i="1" s="1"/>
  <c r="S344" i="1" s="1"/>
  <c r="DH344" i="1" s="1"/>
  <c r="M343" i="1"/>
  <c r="K343" i="1"/>
  <c r="J343" i="1"/>
  <c r="H343" i="1"/>
  <c r="CT343" i="1" s="1"/>
  <c r="G343" i="1"/>
  <c r="CS343" i="1" s="1"/>
  <c r="CV343" i="1" s="1"/>
  <c r="E343" i="1"/>
  <c r="D343" i="1"/>
  <c r="B343" i="1"/>
  <c r="Q343" i="1" s="1"/>
  <c r="S343" i="1" s="1"/>
  <c r="DH343" i="1" s="1"/>
  <c r="M342" i="1"/>
  <c r="K342" i="1"/>
  <c r="J342" i="1"/>
  <c r="H342" i="1"/>
  <c r="CT342" i="1" s="1"/>
  <c r="G342" i="1"/>
  <c r="CS342" i="1" s="1"/>
  <c r="E342" i="1"/>
  <c r="D342" i="1"/>
  <c r="B342" i="1"/>
  <c r="Q342" i="1" s="1"/>
  <c r="S342" i="1" s="1"/>
  <c r="DH342" i="1" s="1"/>
  <c r="M341" i="1"/>
  <c r="K341" i="1"/>
  <c r="J341" i="1"/>
  <c r="H341" i="1"/>
  <c r="CT341" i="1" s="1"/>
  <c r="G341" i="1"/>
  <c r="CS341" i="1" s="1"/>
  <c r="E341" i="1"/>
  <c r="D341" i="1"/>
  <c r="B341" i="1"/>
  <c r="Q341" i="1" s="1"/>
  <c r="S341" i="1" s="1"/>
  <c r="DH341" i="1" s="1"/>
  <c r="M340" i="1"/>
  <c r="K340" i="1"/>
  <c r="J340" i="1"/>
  <c r="H340" i="1"/>
  <c r="CT340" i="1" s="1"/>
  <c r="G340" i="1"/>
  <c r="CS340" i="1" s="1"/>
  <c r="CV340" i="1" s="1"/>
  <c r="E340" i="1"/>
  <c r="D340" i="1"/>
  <c r="B340" i="1"/>
  <c r="Q340" i="1" s="1"/>
  <c r="S340" i="1" s="1"/>
  <c r="DH340" i="1" s="1"/>
  <c r="M339" i="1"/>
  <c r="K339" i="1"/>
  <c r="J339" i="1"/>
  <c r="H339" i="1"/>
  <c r="CT339" i="1" s="1"/>
  <c r="G339" i="1"/>
  <c r="CS339" i="1" s="1"/>
  <c r="E339" i="1"/>
  <c r="D339" i="1"/>
  <c r="B339" i="1"/>
  <c r="Q339" i="1" s="1"/>
  <c r="S339" i="1" s="1"/>
  <c r="DH339" i="1" s="1"/>
  <c r="M338" i="1"/>
  <c r="K338" i="1"/>
  <c r="J338" i="1"/>
  <c r="H338" i="1"/>
  <c r="CT338" i="1" s="1"/>
  <c r="G338" i="1"/>
  <c r="CS338" i="1" s="1"/>
  <c r="E338" i="1"/>
  <c r="D338" i="1"/>
  <c r="B338" i="1"/>
  <c r="Q338" i="1" s="1"/>
  <c r="S338" i="1" s="1"/>
  <c r="DH338" i="1" s="1"/>
  <c r="M337" i="1"/>
  <c r="K337" i="1"/>
  <c r="J337" i="1"/>
  <c r="H337" i="1"/>
  <c r="CT337" i="1" s="1"/>
  <c r="G337" i="1"/>
  <c r="CS337" i="1" s="1"/>
  <c r="E337" i="1"/>
  <c r="D337" i="1"/>
  <c r="B337" i="1"/>
  <c r="Q337" i="1" s="1"/>
  <c r="S337" i="1" s="1"/>
  <c r="DH337" i="1" s="1"/>
  <c r="M336" i="1"/>
  <c r="K336" i="1"/>
  <c r="J336" i="1"/>
  <c r="H336" i="1"/>
  <c r="CT336" i="1" s="1"/>
  <c r="G336" i="1"/>
  <c r="CS336" i="1" s="1"/>
  <c r="CV336" i="1" s="1"/>
  <c r="E336" i="1"/>
  <c r="D336" i="1"/>
  <c r="B336" i="1"/>
  <c r="Q336" i="1" s="1"/>
  <c r="S336" i="1" s="1"/>
  <c r="DH336" i="1" s="1"/>
  <c r="M335" i="1"/>
  <c r="K335" i="1"/>
  <c r="J335" i="1"/>
  <c r="H335" i="1"/>
  <c r="CT335" i="1" s="1"/>
  <c r="G335" i="1"/>
  <c r="CS335" i="1" s="1"/>
  <c r="CV335" i="1" s="1"/>
  <c r="E335" i="1"/>
  <c r="D335" i="1"/>
  <c r="B335" i="1"/>
  <c r="Q335" i="1" s="1"/>
  <c r="S335" i="1" s="1"/>
  <c r="DH335" i="1" s="1"/>
  <c r="M334" i="1"/>
  <c r="K334" i="1"/>
  <c r="J334" i="1"/>
  <c r="H334" i="1"/>
  <c r="CT334" i="1" s="1"/>
  <c r="G334" i="1"/>
  <c r="CS334" i="1" s="1"/>
  <c r="E334" i="1"/>
  <c r="D334" i="1"/>
  <c r="B334" i="1"/>
  <c r="Q334" i="1" s="1"/>
  <c r="S334" i="1" s="1"/>
  <c r="DH334" i="1" s="1"/>
  <c r="M333" i="1"/>
  <c r="K333" i="1"/>
  <c r="J333" i="1"/>
  <c r="H333" i="1"/>
  <c r="CT333" i="1" s="1"/>
  <c r="G333" i="1"/>
  <c r="CS333" i="1" s="1"/>
  <c r="CV333" i="1" s="1"/>
  <c r="E333" i="1"/>
  <c r="D333" i="1"/>
  <c r="B333" i="1"/>
  <c r="Q333" i="1" s="1"/>
  <c r="S333" i="1" s="1"/>
  <c r="DH333" i="1" s="1"/>
  <c r="M332" i="1"/>
  <c r="K332" i="1"/>
  <c r="J332" i="1"/>
  <c r="H332" i="1"/>
  <c r="CT332" i="1" s="1"/>
  <c r="G332" i="1"/>
  <c r="CS332" i="1" s="1"/>
  <c r="E332" i="1"/>
  <c r="D332" i="1"/>
  <c r="B332" i="1"/>
  <c r="Q332" i="1" s="1"/>
  <c r="S332" i="1" s="1"/>
  <c r="DH332" i="1" s="1"/>
  <c r="M331" i="1"/>
  <c r="K331" i="1"/>
  <c r="J331" i="1"/>
  <c r="H331" i="1"/>
  <c r="CT331" i="1" s="1"/>
  <c r="G331" i="1"/>
  <c r="CS331" i="1" s="1"/>
  <c r="CV331" i="1" s="1"/>
  <c r="E331" i="1"/>
  <c r="D331" i="1"/>
  <c r="B331" i="1"/>
  <c r="Q331" i="1" s="1"/>
  <c r="S331" i="1" s="1"/>
  <c r="DH331" i="1" s="1"/>
  <c r="M330" i="1"/>
  <c r="K330" i="1"/>
  <c r="J330" i="1"/>
  <c r="H330" i="1"/>
  <c r="CT330" i="1" s="1"/>
  <c r="G330" i="1"/>
  <c r="CS330" i="1" s="1"/>
  <c r="E330" i="1"/>
  <c r="D330" i="1"/>
  <c r="B330" i="1"/>
  <c r="Q330" i="1" s="1"/>
  <c r="S330" i="1" s="1"/>
  <c r="DH330" i="1" s="1"/>
  <c r="M329" i="1"/>
  <c r="K329" i="1"/>
  <c r="J329" i="1"/>
  <c r="H329" i="1"/>
  <c r="CT329" i="1" s="1"/>
  <c r="G329" i="1"/>
  <c r="E329" i="1"/>
  <c r="D329" i="1"/>
  <c r="B329" i="1"/>
  <c r="Q329" i="1" s="1"/>
  <c r="S329" i="1" s="1"/>
  <c r="DH329" i="1" s="1"/>
  <c r="M328" i="1"/>
  <c r="K328" i="1"/>
  <c r="J328" i="1"/>
  <c r="H328" i="1"/>
  <c r="CT328" i="1" s="1"/>
  <c r="G328" i="1"/>
  <c r="CS328" i="1" s="1"/>
  <c r="E328" i="1"/>
  <c r="D328" i="1"/>
  <c r="B328" i="1"/>
  <c r="Q328" i="1" s="1"/>
  <c r="S328" i="1" s="1"/>
  <c r="DH328" i="1" s="1"/>
  <c r="M327" i="1"/>
  <c r="K327" i="1"/>
  <c r="J327" i="1"/>
  <c r="H327" i="1"/>
  <c r="CT327" i="1" s="1"/>
  <c r="G327" i="1"/>
  <c r="CS327" i="1" s="1"/>
  <c r="E327" i="1"/>
  <c r="D327" i="1"/>
  <c r="B327" i="1"/>
  <c r="Q327" i="1" s="1"/>
  <c r="S327" i="1" s="1"/>
  <c r="DH327" i="1" s="1"/>
  <c r="M326" i="1"/>
  <c r="K326" i="1"/>
  <c r="J326" i="1"/>
  <c r="H326" i="1"/>
  <c r="CT326" i="1" s="1"/>
  <c r="G326" i="1"/>
  <c r="CS326" i="1" s="1"/>
  <c r="E326" i="1"/>
  <c r="D326" i="1"/>
  <c r="B326" i="1"/>
  <c r="Q326" i="1" s="1"/>
  <c r="S326" i="1" s="1"/>
  <c r="DH326" i="1" s="1"/>
  <c r="M325" i="1"/>
  <c r="K325" i="1"/>
  <c r="J325" i="1"/>
  <c r="H325" i="1"/>
  <c r="CT325" i="1" s="1"/>
  <c r="G325" i="1"/>
  <c r="CS325" i="1" s="1"/>
  <c r="E325" i="1"/>
  <c r="D325" i="1"/>
  <c r="B325" i="1"/>
  <c r="Q325" i="1" s="1"/>
  <c r="S325" i="1" s="1"/>
  <c r="DH325" i="1" s="1"/>
  <c r="M324" i="1"/>
  <c r="K324" i="1"/>
  <c r="J324" i="1"/>
  <c r="H324" i="1"/>
  <c r="CT324" i="1" s="1"/>
  <c r="G324" i="1"/>
  <c r="CS324" i="1" s="1"/>
  <c r="CV324" i="1" s="1"/>
  <c r="E324" i="1"/>
  <c r="D324" i="1"/>
  <c r="B324" i="1"/>
  <c r="Q324" i="1" s="1"/>
  <c r="S324" i="1" s="1"/>
  <c r="DH324" i="1" s="1"/>
  <c r="M323" i="1"/>
  <c r="K323" i="1"/>
  <c r="J323" i="1"/>
  <c r="H323" i="1"/>
  <c r="CT323" i="1" s="1"/>
  <c r="G323" i="1"/>
  <c r="CS323" i="1" s="1"/>
  <c r="E323" i="1"/>
  <c r="D323" i="1"/>
  <c r="B323" i="1"/>
  <c r="Q323" i="1" s="1"/>
  <c r="S323" i="1" s="1"/>
  <c r="DH323" i="1" s="1"/>
  <c r="M322" i="1"/>
  <c r="K322" i="1"/>
  <c r="J322" i="1"/>
  <c r="H322" i="1"/>
  <c r="CT322" i="1" s="1"/>
  <c r="G322" i="1"/>
  <c r="CS322" i="1" s="1"/>
  <c r="E322" i="1"/>
  <c r="D322" i="1"/>
  <c r="B322" i="1"/>
  <c r="Q322" i="1" s="1"/>
  <c r="S322" i="1" s="1"/>
  <c r="DH322" i="1" s="1"/>
  <c r="M321" i="1"/>
  <c r="K321" i="1"/>
  <c r="J321" i="1"/>
  <c r="H321" i="1"/>
  <c r="CT321" i="1" s="1"/>
  <c r="G321" i="1"/>
  <c r="CS321" i="1" s="1"/>
  <c r="E321" i="1"/>
  <c r="D321" i="1"/>
  <c r="B321" i="1"/>
  <c r="Q321" i="1" s="1"/>
  <c r="S321" i="1" s="1"/>
  <c r="DH321" i="1" s="1"/>
  <c r="M320" i="1"/>
  <c r="K320" i="1"/>
  <c r="J320" i="1"/>
  <c r="H320" i="1"/>
  <c r="CT320" i="1" s="1"/>
  <c r="G320" i="1"/>
  <c r="CS320" i="1" s="1"/>
  <c r="CV320" i="1" s="1"/>
  <c r="E320" i="1"/>
  <c r="D320" i="1"/>
  <c r="B320" i="1"/>
  <c r="Q320" i="1" s="1"/>
  <c r="S320" i="1" s="1"/>
  <c r="DH320" i="1" s="1"/>
  <c r="M319" i="1"/>
  <c r="K319" i="1"/>
  <c r="J319" i="1"/>
  <c r="H319" i="1"/>
  <c r="CT319" i="1" s="1"/>
  <c r="G319" i="1"/>
  <c r="CS319" i="1" s="1"/>
  <c r="CV319" i="1" s="1"/>
  <c r="E319" i="1"/>
  <c r="D319" i="1"/>
  <c r="B319" i="1"/>
  <c r="Q319" i="1" s="1"/>
  <c r="S319" i="1" s="1"/>
  <c r="DH319" i="1" s="1"/>
  <c r="M318" i="1"/>
  <c r="K318" i="1"/>
  <c r="J318" i="1"/>
  <c r="H318" i="1"/>
  <c r="CT318" i="1" s="1"/>
  <c r="G318" i="1"/>
  <c r="CS318" i="1" s="1"/>
  <c r="E318" i="1"/>
  <c r="D318" i="1"/>
  <c r="B318" i="1"/>
  <c r="Q318" i="1" s="1"/>
  <c r="S318" i="1" s="1"/>
  <c r="DH318" i="1" s="1"/>
  <c r="M317" i="1"/>
  <c r="K317" i="1"/>
  <c r="J317" i="1"/>
  <c r="H317" i="1"/>
  <c r="CT317" i="1" s="1"/>
  <c r="G317" i="1"/>
  <c r="CS317" i="1" s="1"/>
  <c r="CV317" i="1" s="1"/>
  <c r="E317" i="1"/>
  <c r="D317" i="1"/>
  <c r="B317" i="1"/>
  <c r="Q317" i="1" s="1"/>
  <c r="S317" i="1" s="1"/>
  <c r="DH317" i="1" s="1"/>
  <c r="M316" i="1"/>
  <c r="K316" i="1"/>
  <c r="J316" i="1"/>
  <c r="H316" i="1"/>
  <c r="CT316" i="1" s="1"/>
  <c r="G316" i="1"/>
  <c r="CS316" i="1" s="1"/>
  <c r="E316" i="1"/>
  <c r="D316" i="1"/>
  <c r="B316" i="1"/>
  <c r="Q316" i="1" s="1"/>
  <c r="S316" i="1" s="1"/>
  <c r="DH316" i="1" s="1"/>
  <c r="M315" i="1"/>
  <c r="K315" i="1"/>
  <c r="J315" i="1"/>
  <c r="H315" i="1"/>
  <c r="CT315" i="1" s="1"/>
  <c r="G315" i="1"/>
  <c r="CS315" i="1" s="1"/>
  <c r="E315" i="1"/>
  <c r="D315" i="1"/>
  <c r="B315" i="1"/>
  <c r="Q315" i="1" s="1"/>
  <c r="S315" i="1" s="1"/>
  <c r="DH315" i="1" s="1"/>
  <c r="M314" i="1"/>
  <c r="K314" i="1"/>
  <c r="J314" i="1"/>
  <c r="H314" i="1"/>
  <c r="CT314" i="1" s="1"/>
  <c r="G314" i="1"/>
  <c r="CS314" i="1" s="1"/>
  <c r="E314" i="1"/>
  <c r="D314" i="1"/>
  <c r="B314" i="1"/>
  <c r="Q314" i="1" s="1"/>
  <c r="S314" i="1" s="1"/>
  <c r="DH314" i="1" s="1"/>
  <c r="M313" i="1"/>
  <c r="K313" i="1"/>
  <c r="J313" i="1"/>
  <c r="H313" i="1"/>
  <c r="CT313" i="1" s="1"/>
  <c r="G313" i="1"/>
  <c r="CS313" i="1" s="1"/>
  <c r="CV313" i="1" s="1"/>
  <c r="E313" i="1"/>
  <c r="D313" i="1"/>
  <c r="B313" i="1"/>
  <c r="Q313" i="1" s="1"/>
  <c r="S313" i="1" s="1"/>
  <c r="DH313" i="1" s="1"/>
  <c r="M312" i="1"/>
  <c r="K312" i="1"/>
  <c r="J312" i="1"/>
  <c r="H312" i="1"/>
  <c r="CT312" i="1" s="1"/>
  <c r="G312" i="1"/>
  <c r="CS312" i="1" s="1"/>
  <c r="CV312" i="1" s="1"/>
  <c r="E312" i="1"/>
  <c r="D312" i="1"/>
  <c r="B312" i="1"/>
  <c r="Q312" i="1" s="1"/>
  <c r="S312" i="1" s="1"/>
  <c r="DH312" i="1" s="1"/>
  <c r="M311" i="1"/>
  <c r="K311" i="1"/>
  <c r="J311" i="1"/>
  <c r="H311" i="1"/>
  <c r="CT311" i="1" s="1"/>
  <c r="G311" i="1"/>
  <c r="CS311" i="1" s="1"/>
  <c r="E311" i="1"/>
  <c r="D311" i="1"/>
  <c r="B311" i="1"/>
  <c r="Q311" i="1" s="1"/>
  <c r="S311" i="1" s="1"/>
  <c r="DH311" i="1" s="1"/>
  <c r="M310" i="1"/>
  <c r="K310" i="1"/>
  <c r="J310" i="1"/>
  <c r="H310" i="1"/>
  <c r="CT310" i="1" s="1"/>
  <c r="G310" i="1"/>
  <c r="CS310" i="1" s="1"/>
  <c r="E310" i="1"/>
  <c r="D310" i="1"/>
  <c r="B310" i="1"/>
  <c r="Q310" i="1" s="1"/>
  <c r="S310" i="1" s="1"/>
  <c r="DH310" i="1" s="1"/>
  <c r="M309" i="1"/>
  <c r="K309" i="1"/>
  <c r="J309" i="1"/>
  <c r="H309" i="1"/>
  <c r="CT309" i="1" s="1"/>
  <c r="G309" i="1"/>
  <c r="CS309" i="1" s="1"/>
  <c r="E309" i="1"/>
  <c r="D309" i="1"/>
  <c r="B309" i="1"/>
  <c r="Q309" i="1" s="1"/>
  <c r="S309" i="1" s="1"/>
  <c r="DH309" i="1" s="1"/>
  <c r="M308" i="1"/>
  <c r="K308" i="1"/>
  <c r="J308" i="1"/>
  <c r="H308" i="1"/>
  <c r="CT308" i="1" s="1"/>
  <c r="G308" i="1"/>
  <c r="CS308" i="1" s="1"/>
  <c r="CV308" i="1" s="1"/>
  <c r="E308" i="1"/>
  <c r="D308" i="1"/>
  <c r="B308" i="1"/>
  <c r="Q308" i="1" s="1"/>
  <c r="S308" i="1" s="1"/>
  <c r="DH308" i="1" s="1"/>
  <c r="M307" i="1"/>
  <c r="K307" i="1"/>
  <c r="J307" i="1"/>
  <c r="H307" i="1"/>
  <c r="CT307" i="1" s="1"/>
  <c r="G307" i="1"/>
  <c r="CS307" i="1" s="1"/>
  <c r="E307" i="1"/>
  <c r="D307" i="1"/>
  <c r="B307" i="1"/>
  <c r="Q307" i="1" s="1"/>
  <c r="S307" i="1" s="1"/>
  <c r="DH307" i="1" s="1"/>
  <c r="M306" i="1"/>
  <c r="K306" i="1"/>
  <c r="J306" i="1"/>
  <c r="H306" i="1"/>
  <c r="CT306" i="1" s="1"/>
  <c r="G306" i="1"/>
  <c r="CS306" i="1" s="1"/>
  <c r="E306" i="1"/>
  <c r="D306" i="1"/>
  <c r="B306" i="1"/>
  <c r="Q306" i="1" s="1"/>
  <c r="S306" i="1" s="1"/>
  <c r="DH306" i="1" s="1"/>
  <c r="M305" i="1"/>
  <c r="K305" i="1"/>
  <c r="J305" i="1"/>
  <c r="H305" i="1"/>
  <c r="CT305" i="1" s="1"/>
  <c r="G305" i="1"/>
  <c r="CS305" i="1" s="1"/>
  <c r="E305" i="1"/>
  <c r="D305" i="1"/>
  <c r="B305" i="1"/>
  <c r="Q305" i="1" s="1"/>
  <c r="S305" i="1" s="1"/>
  <c r="DH305" i="1" s="1"/>
  <c r="M304" i="1"/>
  <c r="K304" i="1"/>
  <c r="J304" i="1"/>
  <c r="H304" i="1"/>
  <c r="CT304" i="1" s="1"/>
  <c r="G304" i="1"/>
  <c r="CS304" i="1" s="1"/>
  <c r="CV304" i="1" s="1"/>
  <c r="E304" i="1"/>
  <c r="D304" i="1"/>
  <c r="B304" i="1"/>
  <c r="Q304" i="1" s="1"/>
  <c r="S304" i="1" s="1"/>
  <c r="DH304" i="1" s="1"/>
  <c r="M303" i="1"/>
  <c r="K303" i="1"/>
  <c r="J303" i="1"/>
  <c r="H303" i="1"/>
  <c r="CT303" i="1" s="1"/>
  <c r="G303" i="1"/>
  <c r="CS303" i="1" s="1"/>
  <c r="CV303" i="1" s="1"/>
  <c r="E303" i="1"/>
  <c r="D303" i="1"/>
  <c r="B303" i="1"/>
  <c r="Q303" i="1" s="1"/>
  <c r="S303" i="1" s="1"/>
  <c r="DH303" i="1" s="1"/>
  <c r="M302" i="1"/>
  <c r="K302" i="1"/>
  <c r="J302" i="1"/>
  <c r="H302" i="1"/>
  <c r="CT302" i="1" s="1"/>
  <c r="G302" i="1"/>
  <c r="CS302" i="1" s="1"/>
  <c r="E302" i="1"/>
  <c r="D302" i="1"/>
  <c r="B302" i="1"/>
  <c r="Q302" i="1" s="1"/>
  <c r="S302" i="1" s="1"/>
  <c r="DH302" i="1" s="1"/>
  <c r="M301" i="1"/>
  <c r="K301" i="1"/>
  <c r="J301" i="1"/>
  <c r="H301" i="1"/>
  <c r="CT301" i="1" s="1"/>
  <c r="G301" i="1"/>
  <c r="CS301" i="1" s="1"/>
  <c r="CV301" i="1" s="1"/>
  <c r="E301" i="1"/>
  <c r="D301" i="1"/>
  <c r="B301" i="1"/>
  <c r="Q301" i="1" s="1"/>
  <c r="S301" i="1" s="1"/>
  <c r="DH301" i="1" s="1"/>
  <c r="M300" i="1"/>
  <c r="K300" i="1"/>
  <c r="J300" i="1"/>
  <c r="H300" i="1"/>
  <c r="CT300" i="1" s="1"/>
  <c r="G300" i="1"/>
  <c r="CS300" i="1" s="1"/>
  <c r="E300" i="1"/>
  <c r="D300" i="1"/>
  <c r="B300" i="1"/>
  <c r="Q300" i="1" s="1"/>
  <c r="S300" i="1" s="1"/>
  <c r="DH300" i="1" s="1"/>
  <c r="M299" i="1"/>
  <c r="K299" i="1"/>
  <c r="J299" i="1"/>
  <c r="H299" i="1"/>
  <c r="CT299" i="1" s="1"/>
  <c r="G299" i="1"/>
  <c r="CS299" i="1" s="1"/>
  <c r="E299" i="1"/>
  <c r="D299" i="1"/>
  <c r="B299" i="1"/>
  <c r="Q299" i="1" s="1"/>
  <c r="S299" i="1" s="1"/>
  <c r="DH299" i="1" s="1"/>
  <c r="M298" i="1"/>
  <c r="K298" i="1"/>
  <c r="J298" i="1"/>
  <c r="H298" i="1"/>
  <c r="CT298" i="1" s="1"/>
  <c r="G298" i="1"/>
  <c r="CS298" i="1" s="1"/>
  <c r="E298" i="1"/>
  <c r="D298" i="1"/>
  <c r="B298" i="1"/>
  <c r="Q298" i="1" s="1"/>
  <c r="S298" i="1" s="1"/>
  <c r="DH298" i="1" s="1"/>
  <c r="M297" i="1"/>
  <c r="K297" i="1"/>
  <c r="J297" i="1"/>
  <c r="H297" i="1"/>
  <c r="CT297" i="1" s="1"/>
  <c r="G297" i="1"/>
  <c r="CS297" i="1" s="1"/>
  <c r="CV297" i="1" s="1"/>
  <c r="E297" i="1"/>
  <c r="D297" i="1"/>
  <c r="B297" i="1"/>
  <c r="Q297" i="1" s="1"/>
  <c r="S297" i="1" s="1"/>
  <c r="DH297" i="1" s="1"/>
  <c r="M296" i="1"/>
  <c r="K296" i="1"/>
  <c r="J296" i="1"/>
  <c r="H296" i="1"/>
  <c r="CT296" i="1" s="1"/>
  <c r="G296" i="1"/>
  <c r="CS296" i="1" s="1"/>
  <c r="E296" i="1"/>
  <c r="D296" i="1"/>
  <c r="B296" i="1"/>
  <c r="Q296" i="1" s="1"/>
  <c r="S296" i="1" s="1"/>
  <c r="DH296" i="1" s="1"/>
  <c r="M295" i="1"/>
  <c r="K295" i="1"/>
  <c r="J295" i="1"/>
  <c r="H295" i="1"/>
  <c r="CT295" i="1" s="1"/>
  <c r="G295" i="1"/>
  <c r="CS295" i="1" s="1"/>
  <c r="E295" i="1"/>
  <c r="D295" i="1"/>
  <c r="B295" i="1"/>
  <c r="Q295" i="1" s="1"/>
  <c r="S295" i="1" s="1"/>
  <c r="DH295" i="1" s="1"/>
  <c r="M294" i="1"/>
  <c r="K294" i="1"/>
  <c r="J294" i="1"/>
  <c r="H294" i="1"/>
  <c r="CT294" i="1" s="1"/>
  <c r="G294" i="1"/>
  <c r="CS294" i="1" s="1"/>
  <c r="E294" i="1"/>
  <c r="D294" i="1"/>
  <c r="B294" i="1"/>
  <c r="Q294" i="1" s="1"/>
  <c r="S294" i="1" s="1"/>
  <c r="DH294" i="1" s="1"/>
  <c r="M293" i="1"/>
  <c r="K293" i="1"/>
  <c r="J293" i="1"/>
  <c r="H293" i="1"/>
  <c r="CT293" i="1" s="1"/>
  <c r="G293" i="1"/>
  <c r="CS293" i="1" s="1"/>
  <c r="E293" i="1"/>
  <c r="D293" i="1"/>
  <c r="B293" i="1"/>
  <c r="Q293" i="1" s="1"/>
  <c r="S293" i="1" s="1"/>
  <c r="DH293" i="1" s="1"/>
  <c r="M292" i="1"/>
  <c r="K292" i="1"/>
  <c r="J292" i="1"/>
  <c r="H292" i="1"/>
  <c r="CT292" i="1" s="1"/>
  <c r="G292" i="1"/>
  <c r="CS292" i="1" s="1"/>
  <c r="CV292" i="1" s="1"/>
  <c r="E292" i="1"/>
  <c r="D292" i="1"/>
  <c r="B292" i="1"/>
  <c r="Q292" i="1" s="1"/>
  <c r="S292" i="1" s="1"/>
  <c r="DH292" i="1" s="1"/>
  <c r="M291" i="1"/>
  <c r="K291" i="1"/>
  <c r="J291" i="1"/>
  <c r="H291" i="1"/>
  <c r="CT291" i="1" s="1"/>
  <c r="G291" i="1"/>
  <c r="CS291" i="1" s="1"/>
  <c r="E291" i="1"/>
  <c r="D291" i="1"/>
  <c r="B291" i="1"/>
  <c r="Q291" i="1" s="1"/>
  <c r="S291" i="1" s="1"/>
  <c r="DH291" i="1" s="1"/>
  <c r="M290" i="1"/>
  <c r="K290" i="1"/>
  <c r="J290" i="1"/>
  <c r="H290" i="1"/>
  <c r="CT290" i="1" s="1"/>
  <c r="G290" i="1"/>
  <c r="CS290" i="1" s="1"/>
  <c r="E290" i="1"/>
  <c r="D290" i="1"/>
  <c r="B290" i="1"/>
  <c r="Q290" i="1" s="1"/>
  <c r="S290" i="1" s="1"/>
  <c r="DH290" i="1" s="1"/>
  <c r="M289" i="1"/>
  <c r="K289" i="1"/>
  <c r="J289" i="1"/>
  <c r="H289" i="1"/>
  <c r="CT289" i="1" s="1"/>
  <c r="G289" i="1"/>
  <c r="CS289" i="1" s="1"/>
  <c r="E289" i="1"/>
  <c r="D289" i="1"/>
  <c r="B289" i="1"/>
  <c r="Q289" i="1" s="1"/>
  <c r="S289" i="1" s="1"/>
  <c r="DH289" i="1" s="1"/>
  <c r="M288" i="1"/>
  <c r="K288" i="1"/>
  <c r="J288" i="1"/>
  <c r="H288" i="1"/>
  <c r="CT288" i="1" s="1"/>
  <c r="G288" i="1"/>
  <c r="CS288" i="1" s="1"/>
  <c r="CV288" i="1" s="1"/>
  <c r="E288" i="1"/>
  <c r="D288" i="1"/>
  <c r="B288" i="1"/>
  <c r="Q288" i="1" s="1"/>
  <c r="S288" i="1" s="1"/>
  <c r="DH288" i="1" s="1"/>
  <c r="M287" i="1"/>
  <c r="K287" i="1"/>
  <c r="J287" i="1"/>
  <c r="H287" i="1"/>
  <c r="CT287" i="1" s="1"/>
  <c r="G287" i="1"/>
  <c r="CS287" i="1" s="1"/>
  <c r="CV287" i="1" s="1"/>
  <c r="E287" i="1"/>
  <c r="O287" i="1" s="1"/>
  <c r="D287" i="1"/>
  <c r="B287" i="1"/>
  <c r="Q287" i="1" s="1"/>
  <c r="S287" i="1" s="1"/>
  <c r="DH287" i="1" s="1"/>
  <c r="M286" i="1"/>
  <c r="K286" i="1"/>
  <c r="J286" i="1"/>
  <c r="H286" i="1"/>
  <c r="CT286" i="1" s="1"/>
  <c r="G286" i="1"/>
  <c r="CS286" i="1" s="1"/>
  <c r="E286" i="1"/>
  <c r="D286" i="1"/>
  <c r="B286" i="1"/>
  <c r="Q286" i="1" s="1"/>
  <c r="S286" i="1" s="1"/>
  <c r="DH286" i="1" s="1"/>
  <c r="M285" i="1"/>
  <c r="K285" i="1"/>
  <c r="J285" i="1"/>
  <c r="H285" i="1"/>
  <c r="CT285" i="1" s="1"/>
  <c r="G285" i="1"/>
  <c r="CS285" i="1" s="1"/>
  <c r="CV285" i="1" s="1"/>
  <c r="E285" i="1"/>
  <c r="D285" i="1"/>
  <c r="B285" i="1"/>
  <c r="Q285" i="1" s="1"/>
  <c r="S285" i="1" s="1"/>
  <c r="DH285" i="1" s="1"/>
  <c r="M284" i="1"/>
  <c r="K284" i="1"/>
  <c r="J284" i="1"/>
  <c r="H284" i="1"/>
  <c r="CT284" i="1" s="1"/>
  <c r="G284" i="1"/>
  <c r="CS284" i="1" s="1"/>
  <c r="E284" i="1"/>
  <c r="D284" i="1"/>
  <c r="B284" i="1"/>
  <c r="Q284" i="1" s="1"/>
  <c r="S284" i="1" s="1"/>
  <c r="DH284" i="1" s="1"/>
  <c r="M283" i="1"/>
  <c r="K283" i="1"/>
  <c r="J283" i="1"/>
  <c r="H283" i="1"/>
  <c r="CT283" i="1" s="1"/>
  <c r="G283" i="1"/>
  <c r="CS283" i="1" s="1"/>
  <c r="E283" i="1"/>
  <c r="D283" i="1"/>
  <c r="B283" i="1"/>
  <c r="Q283" i="1" s="1"/>
  <c r="S283" i="1" s="1"/>
  <c r="DH283" i="1" s="1"/>
  <c r="M282" i="1"/>
  <c r="K282" i="1"/>
  <c r="J282" i="1"/>
  <c r="H282" i="1"/>
  <c r="CT282" i="1" s="1"/>
  <c r="G282" i="1"/>
  <c r="CS282" i="1" s="1"/>
  <c r="E282" i="1"/>
  <c r="D282" i="1"/>
  <c r="B282" i="1"/>
  <c r="Q282" i="1" s="1"/>
  <c r="S282" i="1" s="1"/>
  <c r="DH282" i="1" s="1"/>
  <c r="M281" i="1"/>
  <c r="K281" i="1"/>
  <c r="J281" i="1"/>
  <c r="H281" i="1"/>
  <c r="CT281" i="1" s="1"/>
  <c r="G281" i="1"/>
  <c r="CS281" i="1" s="1"/>
  <c r="CV281" i="1" s="1"/>
  <c r="E281" i="1"/>
  <c r="D281" i="1"/>
  <c r="B281" i="1"/>
  <c r="Q281" i="1" s="1"/>
  <c r="S281" i="1" s="1"/>
  <c r="DH281" i="1" s="1"/>
  <c r="M280" i="1"/>
  <c r="K280" i="1"/>
  <c r="J280" i="1"/>
  <c r="H280" i="1"/>
  <c r="CT280" i="1" s="1"/>
  <c r="G280" i="1"/>
  <c r="CS280" i="1" s="1"/>
  <c r="E280" i="1"/>
  <c r="D280" i="1"/>
  <c r="B280" i="1"/>
  <c r="Q280" i="1" s="1"/>
  <c r="S280" i="1" s="1"/>
  <c r="DH280" i="1" s="1"/>
  <c r="M279" i="1"/>
  <c r="K279" i="1"/>
  <c r="J279" i="1"/>
  <c r="H279" i="1"/>
  <c r="CT279" i="1" s="1"/>
  <c r="G279" i="1"/>
  <c r="CS279" i="1" s="1"/>
  <c r="E279" i="1"/>
  <c r="D279" i="1"/>
  <c r="B279" i="1"/>
  <c r="Q279" i="1" s="1"/>
  <c r="S279" i="1" s="1"/>
  <c r="DH279" i="1" s="1"/>
  <c r="M278" i="1"/>
  <c r="K278" i="1"/>
  <c r="J278" i="1"/>
  <c r="H278" i="1"/>
  <c r="CT278" i="1" s="1"/>
  <c r="G278" i="1"/>
  <c r="CS278" i="1" s="1"/>
  <c r="E278" i="1"/>
  <c r="D278" i="1"/>
  <c r="B278" i="1"/>
  <c r="Q278" i="1" s="1"/>
  <c r="S278" i="1" s="1"/>
  <c r="DH278" i="1" s="1"/>
  <c r="M277" i="1"/>
  <c r="K277" i="1"/>
  <c r="J277" i="1"/>
  <c r="H277" i="1"/>
  <c r="CT277" i="1" s="1"/>
  <c r="G277" i="1"/>
  <c r="CS277" i="1" s="1"/>
  <c r="E277" i="1"/>
  <c r="D277" i="1"/>
  <c r="B277" i="1"/>
  <c r="Q277" i="1" s="1"/>
  <c r="S277" i="1" s="1"/>
  <c r="DH277" i="1" s="1"/>
  <c r="M276" i="1"/>
  <c r="K276" i="1"/>
  <c r="J276" i="1"/>
  <c r="H276" i="1"/>
  <c r="CT276" i="1" s="1"/>
  <c r="G276" i="1"/>
  <c r="CS276" i="1" s="1"/>
  <c r="CV276" i="1" s="1"/>
  <c r="E276" i="1"/>
  <c r="D276" i="1"/>
  <c r="B276" i="1"/>
  <c r="Q276" i="1" s="1"/>
  <c r="S276" i="1" s="1"/>
  <c r="DH276" i="1" s="1"/>
  <c r="M275" i="1"/>
  <c r="K275" i="1"/>
  <c r="J275" i="1"/>
  <c r="H275" i="1"/>
  <c r="CT275" i="1" s="1"/>
  <c r="G275" i="1"/>
  <c r="CS275" i="1" s="1"/>
  <c r="E275" i="1"/>
  <c r="O275" i="1" s="1"/>
  <c r="D275" i="1"/>
  <c r="B275" i="1"/>
  <c r="Q275" i="1" s="1"/>
  <c r="S275" i="1" s="1"/>
  <c r="DH275" i="1" s="1"/>
  <c r="M274" i="1"/>
  <c r="K274" i="1"/>
  <c r="J274" i="1"/>
  <c r="H274" i="1"/>
  <c r="CT274" i="1" s="1"/>
  <c r="G274" i="1"/>
  <c r="CS274" i="1" s="1"/>
  <c r="E274" i="1"/>
  <c r="D274" i="1"/>
  <c r="B274" i="1"/>
  <c r="Q274" i="1" s="1"/>
  <c r="S274" i="1" s="1"/>
  <c r="DH274" i="1" s="1"/>
  <c r="M273" i="1"/>
  <c r="K273" i="1"/>
  <c r="J273" i="1"/>
  <c r="H273" i="1"/>
  <c r="CT273" i="1" s="1"/>
  <c r="G273" i="1"/>
  <c r="CS273" i="1" s="1"/>
  <c r="E273" i="1"/>
  <c r="D273" i="1"/>
  <c r="B273" i="1"/>
  <c r="Q273" i="1" s="1"/>
  <c r="S273" i="1" s="1"/>
  <c r="DH273" i="1" s="1"/>
  <c r="M272" i="1"/>
  <c r="K272" i="1"/>
  <c r="J272" i="1"/>
  <c r="H272" i="1"/>
  <c r="CT272" i="1" s="1"/>
  <c r="G272" i="1"/>
  <c r="CS272" i="1" s="1"/>
  <c r="CV272" i="1" s="1"/>
  <c r="E272" i="1"/>
  <c r="D272" i="1"/>
  <c r="B272" i="1"/>
  <c r="Q272" i="1" s="1"/>
  <c r="S272" i="1" s="1"/>
  <c r="DH272" i="1" s="1"/>
  <c r="M271" i="1"/>
  <c r="K271" i="1"/>
  <c r="J271" i="1"/>
  <c r="H271" i="1"/>
  <c r="CT271" i="1" s="1"/>
  <c r="G271" i="1"/>
  <c r="CS271" i="1" s="1"/>
  <c r="CV271" i="1" s="1"/>
  <c r="E271" i="1"/>
  <c r="D271" i="1"/>
  <c r="B271" i="1"/>
  <c r="Q271" i="1" s="1"/>
  <c r="S271" i="1" s="1"/>
  <c r="DH271" i="1" s="1"/>
  <c r="M270" i="1"/>
  <c r="K270" i="1"/>
  <c r="J270" i="1"/>
  <c r="H270" i="1"/>
  <c r="CT270" i="1" s="1"/>
  <c r="G270" i="1"/>
  <c r="CS270" i="1" s="1"/>
  <c r="E270" i="1"/>
  <c r="D270" i="1"/>
  <c r="B270" i="1"/>
  <c r="Q270" i="1" s="1"/>
  <c r="S270" i="1" s="1"/>
  <c r="DH270" i="1" s="1"/>
  <c r="M269" i="1"/>
  <c r="K269" i="1"/>
  <c r="J269" i="1"/>
  <c r="H269" i="1"/>
  <c r="CT269" i="1" s="1"/>
  <c r="G269" i="1"/>
  <c r="CS269" i="1" s="1"/>
  <c r="CV269" i="1" s="1"/>
  <c r="E269" i="1"/>
  <c r="D269" i="1"/>
  <c r="B269" i="1"/>
  <c r="Q269" i="1" s="1"/>
  <c r="S269" i="1" s="1"/>
  <c r="DH269" i="1" s="1"/>
  <c r="M268" i="1"/>
  <c r="K268" i="1"/>
  <c r="J268" i="1"/>
  <c r="H268" i="1"/>
  <c r="CT268" i="1" s="1"/>
  <c r="G268" i="1"/>
  <c r="CS268" i="1" s="1"/>
  <c r="E268" i="1"/>
  <c r="D268" i="1"/>
  <c r="B268" i="1"/>
  <c r="Q268" i="1" s="1"/>
  <c r="S268" i="1" s="1"/>
  <c r="DH268" i="1" s="1"/>
  <c r="M267" i="1"/>
  <c r="K267" i="1"/>
  <c r="J267" i="1"/>
  <c r="H267" i="1"/>
  <c r="CT267" i="1" s="1"/>
  <c r="G267" i="1"/>
  <c r="CS267" i="1" s="1"/>
  <c r="E267" i="1"/>
  <c r="D267" i="1"/>
  <c r="B267" i="1"/>
  <c r="Q267" i="1" s="1"/>
  <c r="S267" i="1" s="1"/>
  <c r="DH267" i="1" s="1"/>
  <c r="M266" i="1"/>
  <c r="K266" i="1"/>
  <c r="J266" i="1"/>
  <c r="H266" i="1"/>
  <c r="CT266" i="1" s="1"/>
  <c r="G266" i="1"/>
  <c r="CS266" i="1" s="1"/>
  <c r="E266" i="1"/>
  <c r="D266" i="1"/>
  <c r="B266" i="1"/>
  <c r="Q266" i="1" s="1"/>
  <c r="S266" i="1" s="1"/>
  <c r="DH266" i="1" s="1"/>
  <c r="M265" i="1"/>
  <c r="K265" i="1"/>
  <c r="J265" i="1"/>
  <c r="H265" i="1"/>
  <c r="CT265" i="1" s="1"/>
  <c r="G265" i="1"/>
  <c r="CS265" i="1" s="1"/>
  <c r="CV265" i="1" s="1"/>
  <c r="E265" i="1"/>
  <c r="D265" i="1"/>
  <c r="B265" i="1"/>
  <c r="Q265" i="1" s="1"/>
  <c r="S265" i="1" s="1"/>
  <c r="DH265" i="1" s="1"/>
  <c r="M264" i="1"/>
  <c r="K264" i="1"/>
  <c r="J264" i="1"/>
  <c r="H264" i="1"/>
  <c r="CT264" i="1" s="1"/>
  <c r="G264" i="1"/>
  <c r="CS264" i="1" s="1"/>
  <c r="E264" i="1"/>
  <c r="D264" i="1"/>
  <c r="B264" i="1"/>
  <c r="Q264" i="1" s="1"/>
  <c r="S264" i="1" s="1"/>
  <c r="DH264" i="1" s="1"/>
  <c r="M263" i="1"/>
  <c r="K263" i="1"/>
  <c r="J263" i="1"/>
  <c r="H263" i="1"/>
  <c r="CT263" i="1" s="1"/>
  <c r="G263" i="1"/>
  <c r="CS263" i="1" s="1"/>
  <c r="E263" i="1"/>
  <c r="D263" i="1"/>
  <c r="B263" i="1"/>
  <c r="Q263" i="1" s="1"/>
  <c r="S263" i="1" s="1"/>
  <c r="DH263" i="1" s="1"/>
  <c r="M262" i="1"/>
  <c r="K262" i="1"/>
  <c r="J262" i="1"/>
  <c r="H262" i="1"/>
  <c r="CT262" i="1" s="1"/>
  <c r="G262" i="1"/>
  <c r="CS262" i="1" s="1"/>
  <c r="E262" i="1"/>
  <c r="D262" i="1"/>
  <c r="B262" i="1"/>
  <c r="Q262" i="1" s="1"/>
  <c r="S262" i="1" s="1"/>
  <c r="DH262" i="1" s="1"/>
  <c r="M261" i="1"/>
  <c r="K261" i="1"/>
  <c r="J261" i="1"/>
  <c r="H261" i="1"/>
  <c r="CT261" i="1" s="1"/>
  <c r="G261" i="1"/>
  <c r="CS261" i="1" s="1"/>
  <c r="E261" i="1"/>
  <c r="D261" i="1"/>
  <c r="B261" i="1"/>
  <c r="Q261" i="1" s="1"/>
  <c r="S261" i="1" s="1"/>
  <c r="DH261" i="1" s="1"/>
  <c r="M260" i="1"/>
  <c r="K260" i="1"/>
  <c r="J260" i="1"/>
  <c r="H260" i="1"/>
  <c r="CT260" i="1" s="1"/>
  <c r="G260" i="1"/>
  <c r="CS260" i="1" s="1"/>
  <c r="CV260" i="1" s="1"/>
  <c r="E260" i="1"/>
  <c r="D260" i="1"/>
  <c r="B260" i="1"/>
  <c r="Q260" i="1" s="1"/>
  <c r="S260" i="1" s="1"/>
  <c r="DH260" i="1" s="1"/>
  <c r="M259" i="1"/>
  <c r="K259" i="1"/>
  <c r="J259" i="1"/>
  <c r="H259" i="1"/>
  <c r="CT259" i="1" s="1"/>
  <c r="G259" i="1"/>
  <c r="CS259" i="1" s="1"/>
  <c r="E259" i="1"/>
  <c r="D259" i="1"/>
  <c r="B259" i="1"/>
  <c r="Q259" i="1" s="1"/>
  <c r="S259" i="1" s="1"/>
  <c r="DH259" i="1" s="1"/>
  <c r="M258" i="1"/>
  <c r="K258" i="1"/>
  <c r="J258" i="1"/>
  <c r="H258" i="1"/>
  <c r="CT258" i="1" s="1"/>
  <c r="G258" i="1"/>
  <c r="CS258" i="1" s="1"/>
  <c r="E258" i="1"/>
  <c r="D258" i="1"/>
  <c r="B258" i="1"/>
  <c r="Q258" i="1" s="1"/>
  <c r="S258" i="1" s="1"/>
  <c r="DH258" i="1" s="1"/>
  <c r="M257" i="1"/>
  <c r="K257" i="1"/>
  <c r="J257" i="1"/>
  <c r="H257" i="1"/>
  <c r="CT257" i="1" s="1"/>
  <c r="G257" i="1"/>
  <c r="CS257" i="1" s="1"/>
  <c r="E257" i="1"/>
  <c r="D257" i="1"/>
  <c r="B257" i="1"/>
  <c r="Q257" i="1" s="1"/>
  <c r="S257" i="1" s="1"/>
  <c r="DH257" i="1" s="1"/>
  <c r="M256" i="1"/>
  <c r="K256" i="1"/>
  <c r="J256" i="1"/>
  <c r="H256" i="1"/>
  <c r="CT256" i="1" s="1"/>
  <c r="G256" i="1"/>
  <c r="CS256" i="1" s="1"/>
  <c r="CV256" i="1" s="1"/>
  <c r="E256" i="1"/>
  <c r="D256" i="1"/>
  <c r="B256" i="1"/>
  <c r="Q256" i="1" s="1"/>
  <c r="S256" i="1" s="1"/>
  <c r="DH256" i="1" s="1"/>
  <c r="M255" i="1"/>
  <c r="K255" i="1"/>
  <c r="J255" i="1"/>
  <c r="H255" i="1"/>
  <c r="CT255" i="1" s="1"/>
  <c r="G255" i="1"/>
  <c r="CS255" i="1" s="1"/>
  <c r="CV255" i="1" s="1"/>
  <c r="E255" i="1"/>
  <c r="D255" i="1"/>
  <c r="B255" i="1"/>
  <c r="Q255" i="1" s="1"/>
  <c r="S255" i="1" s="1"/>
  <c r="DH255" i="1" s="1"/>
  <c r="M254" i="1"/>
  <c r="K254" i="1"/>
  <c r="J254" i="1"/>
  <c r="H254" i="1"/>
  <c r="CT254" i="1" s="1"/>
  <c r="G254" i="1"/>
  <c r="CS254" i="1" s="1"/>
  <c r="E254" i="1"/>
  <c r="D254" i="1"/>
  <c r="B254" i="1"/>
  <c r="Q254" i="1" s="1"/>
  <c r="S254" i="1" s="1"/>
  <c r="DH254" i="1" s="1"/>
  <c r="M253" i="1"/>
  <c r="K253" i="1"/>
  <c r="J253" i="1"/>
  <c r="H253" i="1"/>
  <c r="CT253" i="1" s="1"/>
  <c r="G253" i="1"/>
  <c r="CS253" i="1" s="1"/>
  <c r="CV253" i="1" s="1"/>
  <c r="E253" i="1"/>
  <c r="D253" i="1"/>
  <c r="B253" i="1"/>
  <c r="Q253" i="1" s="1"/>
  <c r="S253" i="1" s="1"/>
  <c r="DH253" i="1" s="1"/>
  <c r="M252" i="1"/>
  <c r="K252" i="1"/>
  <c r="J252" i="1"/>
  <c r="H252" i="1"/>
  <c r="CT252" i="1" s="1"/>
  <c r="G252" i="1"/>
  <c r="CS252" i="1" s="1"/>
  <c r="E252" i="1"/>
  <c r="D252" i="1"/>
  <c r="B252" i="1"/>
  <c r="Q252" i="1" s="1"/>
  <c r="S252" i="1" s="1"/>
  <c r="DH252" i="1" s="1"/>
  <c r="M251" i="1"/>
  <c r="K251" i="1"/>
  <c r="J251" i="1"/>
  <c r="H251" i="1"/>
  <c r="CT251" i="1" s="1"/>
  <c r="G251" i="1"/>
  <c r="CS251" i="1" s="1"/>
  <c r="E251" i="1"/>
  <c r="D251" i="1"/>
  <c r="B251" i="1"/>
  <c r="Q251" i="1" s="1"/>
  <c r="S251" i="1" s="1"/>
  <c r="DH251" i="1" s="1"/>
  <c r="M250" i="1"/>
  <c r="K250" i="1"/>
  <c r="J250" i="1"/>
  <c r="H250" i="1"/>
  <c r="CT250" i="1" s="1"/>
  <c r="G250" i="1"/>
  <c r="CS250" i="1" s="1"/>
  <c r="E250" i="1"/>
  <c r="D250" i="1"/>
  <c r="B250" i="1"/>
  <c r="Q250" i="1" s="1"/>
  <c r="S250" i="1" s="1"/>
  <c r="DH250" i="1" s="1"/>
  <c r="M249" i="1"/>
  <c r="K249" i="1"/>
  <c r="J249" i="1"/>
  <c r="H249" i="1"/>
  <c r="CT249" i="1" s="1"/>
  <c r="G249" i="1"/>
  <c r="CS249" i="1" s="1"/>
  <c r="CV249" i="1" s="1"/>
  <c r="E249" i="1"/>
  <c r="D249" i="1"/>
  <c r="B249" i="1"/>
  <c r="Q249" i="1" s="1"/>
  <c r="S249" i="1" s="1"/>
  <c r="DH249" i="1" s="1"/>
  <c r="M248" i="1"/>
  <c r="K248" i="1"/>
  <c r="J248" i="1"/>
  <c r="H248" i="1"/>
  <c r="CT248" i="1" s="1"/>
  <c r="G248" i="1"/>
  <c r="CS248" i="1" s="1"/>
  <c r="E248" i="1"/>
  <c r="D248" i="1"/>
  <c r="B248" i="1"/>
  <c r="Q248" i="1" s="1"/>
  <c r="S248" i="1" s="1"/>
  <c r="DH248" i="1" s="1"/>
  <c r="M247" i="1"/>
  <c r="K247" i="1"/>
  <c r="J247" i="1"/>
  <c r="H247" i="1"/>
  <c r="CT247" i="1" s="1"/>
  <c r="G247" i="1"/>
  <c r="CS247" i="1" s="1"/>
  <c r="E247" i="1"/>
  <c r="D247" i="1"/>
  <c r="B247" i="1"/>
  <c r="Q247" i="1" s="1"/>
  <c r="S247" i="1" s="1"/>
  <c r="DH247" i="1" s="1"/>
  <c r="M246" i="1"/>
  <c r="K246" i="1"/>
  <c r="J246" i="1"/>
  <c r="H246" i="1"/>
  <c r="CT246" i="1" s="1"/>
  <c r="G246" i="1"/>
  <c r="CS246" i="1" s="1"/>
  <c r="E246" i="1"/>
  <c r="D246" i="1"/>
  <c r="B246" i="1"/>
  <c r="Q246" i="1" s="1"/>
  <c r="S246" i="1" s="1"/>
  <c r="DH246" i="1" s="1"/>
  <c r="M245" i="1"/>
  <c r="K245" i="1"/>
  <c r="J245" i="1"/>
  <c r="H245" i="1"/>
  <c r="CT245" i="1" s="1"/>
  <c r="G245" i="1"/>
  <c r="CS245" i="1" s="1"/>
  <c r="E245" i="1"/>
  <c r="D245" i="1"/>
  <c r="B245" i="1"/>
  <c r="Q245" i="1" s="1"/>
  <c r="S245" i="1" s="1"/>
  <c r="DH245" i="1" s="1"/>
  <c r="M244" i="1"/>
  <c r="K244" i="1"/>
  <c r="J244" i="1"/>
  <c r="H244" i="1"/>
  <c r="CT244" i="1" s="1"/>
  <c r="G244" i="1"/>
  <c r="CS244" i="1" s="1"/>
  <c r="CV244" i="1" s="1"/>
  <c r="E244" i="1"/>
  <c r="D244" i="1"/>
  <c r="B244" i="1"/>
  <c r="Q244" i="1" s="1"/>
  <c r="S244" i="1" s="1"/>
  <c r="DH244" i="1" s="1"/>
  <c r="M243" i="1"/>
  <c r="K243" i="1"/>
  <c r="J243" i="1"/>
  <c r="H243" i="1"/>
  <c r="CT243" i="1" s="1"/>
  <c r="G243" i="1"/>
  <c r="CS243" i="1" s="1"/>
  <c r="E243" i="1"/>
  <c r="D243" i="1"/>
  <c r="B243" i="1"/>
  <c r="Q243" i="1" s="1"/>
  <c r="S243" i="1" s="1"/>
  <c r="DH243" i="1" s="1"/>
  <c r="M242" i="1"/>
  <c r="K242" i="1"/>
  <c r="J242" i="1"/>
  <c r="H242" i="1"/>
  <c r="CT242" i="1" s="1"/>
  <c r="G242" i="1"/>
  <c r="CS242" i="1" s="1"/>
  <c r="E242" i="1"/>
  <c r="D242" i="1"/>
  <c r="B242" i="1"/>
  <c r="Q242" i="1" s="1"/>
  <c r="S242" i="1" s="1"/>
  <c r="DH242" i="1" s="1"/>
  <c r="M241" i="1"/>
  <c r="K241" i="1"/>
  <c r="J241" i="1"/>
  <c r="H241" i="1"/>
  <c r="CT241" i="1" s="1"/>
  <c r="G241" i="1"/>
  <c r="CS241" i="1" s="1"/>
  <c r="E241" i="1"/>
  <c r="D241" i="1"/>
  <c r="B241" i="1"/>
  <c r="Q241" i="1" s="1"/>
  <c r="S241" i="1" s="1"/>
  <c r="DH241" i="1" s="1"/>
  <c r="M240" i="1"/>
  <c r="K240" i="1"/>
  <c r="J240" i="1"/>
  <c r="H240" i="1"/>
  <c r="CT240" i="1" s="1"/>
  <c r="G240" i="1"/>
  <c r="CS240" i="1" s="1"/>
  <c r="CV240" i="1" s="1"/>
  <c r="E240" i="1"/>
  <c r="D240" i="1"/>
  <c r="B240" i="1"/>
  <c r="Q240" i="1" s="1"/>
  <c r="S240" i="1" s="1"/>
  <c r="DH240" i="1" s="1"/>
  <c r="M239" i="1"/>
  <c r="K239" i="1"/>
  <c r="J239" i="1"/>
  <c r="H239" i="1"/>
  <c r="CT239" i="1" s="1"/>
  <c r="G239" i="1"/>
  <c r="CS239" i="1" s="1"/>
  <c r="CV239" i="1" s="1"/>
  <c r="E239" i="1"/>
  <c r="D239" i="1"/>
  <c r="B239" i="1"/>
  <c r="Q239" i="1" s="1"/>
  <c r="S239" i="1" s="1"/>
  <c r="DH239" i="1" s="1"/>
  <c r="M238" i="1"/>
  <c r="K238" i="1"/>
  <c r="J238" i="1"/>
  <c r="H238" i="1"/>
  <c r="CT238" i="1" s="1"/>
  <c r="G238" i="1"/>
  <c r="CS238" i="1" s="1"/>
  <c r="E238" i="1"/>
  <c r="D238" i="1"/>
  <c r="B238" i="1"/>
  <c r="Q238" i="1" s="1"/>
  <c r="S238" i="1" s="1"/>
  <c r="DH238" i="1" s="1"/>
  <c r="M237" i="1"/>
  <c r="K237" i="1"/>
  <c r="J237" i="1"/>
  <c r="H237" i="1"/>
  <c r="CT237" i="1" s="1"/>
  <c r="G237" i="1"/>
  <c r="CS237" i="1" s="1"/>
  <c r="CV237" i="1" s="1"/>
  <c r="E237" i="1"/>
  <c r="D237" i="1"/>
  <c r="B237" i="1"/>
  <c r="Q237" i="1" s="1"/>
  <c r="S237" i="1" s="1"/>
  <c r="DH237" i="1" s="1"/>
  <c r="M236" i="1"/>
  <c r="K236" i="1"/>
  <c r="J236" i="1"/>
  <c r="H236" i="1"/>
  <c r="CT236" i="1" s="1"/>
  <c r="G236" i="1"/>
  <c r="E236" i="1"/>
  <c r="D236" i="1"/>
  <c r="B236" i="1"/>
  <c r="Q236" i="1" s="1"/>
  <c r="S236" i="1" s="1"/>
  <c r="DH236" i="1" s="1"/>
  <c r="M235" i="1"/>
  <c r="K235" i="1"/>
  <c r="J235" i="1"/>
  <c r="H235" i="1"/>
  <c r="CT235" i="1" s="1"/>
  <c r="G235" i="1"/>
  <c r="CS235" i="1" s="1"/>
  <c r="E235" i="1"/>
  <c r="D235" i="1"/>
  <c r="B235" i="1"/>
  <c r="Q235" i="1" s="1"/>
  <c r="S235" i="1" s="1"/>
  <c r="DH235" i="1" s="1"/>
  <c r="M234" i="1"/>
  <c r="K234" i="1"/>
  <c r="J234" i="1"/>
  <c r="H234" i="1"/>
  <c r="CT234" i="1" s="1"/>
  <c r="G234" i="1"/>
  <c r="CS234" i="1" s="1"/>
  <c r="E234" i="1"/>
  <c r="D234" i="1"/>
  <c r="B234" i="1"/>
  <c r="Q234" i="1" s="1"/>
  <c r="S234" i="1" s="1"/>
  <c r="DH234" i="1" s="1"/>
  <c r="M233" i="1"/>
  <c r="K233" i="1"/>
  <c r="J233" i="1"/>
  <c r="H233" i="1"/>
  <c r="CT233" i="1" s="1"/>
  <c r="G233" i="1"/>
  <c r="CS233" i="1" s="1"/>
  <c r="CV233" i="1" s="1"/>
  <c r="E233" i="1"/>
  <c r="D233" i="1"/>
  <c r="B233" i="1"/>
  <c r="Q233" i="1" s="1"/>
  <c r="S233" i="1" s="1"/>
  <c r="DH233" i="1" s="1"/>
  <c r="M232" i="1"/>
  <c r="K232" i="1"/>
  <c r="J232" i="1"/>
  <c r="H232" i="1"/>
  <c r="CT232" i="1" s="1"/>
  <c r="G232" i="1"/>
  <c r="CS232" i="1" s="1"/>
  <c r="E232" i="1"/>
  <c r="D232" i="1"/>
  <c r="B232" i="1"/>
  <c r="Q232" i="1" s="1"/>
  <c r="S232" i="1" s="1"/>
  <c r="DH232" i="1" s="1"/>
  <c r="M231" i="1"/>
  <c r="K231" i="1"/>
  <c r="J231" i="1"/>
  <c r="H231" i="1"/>
  <c r="CT231" i="1" s="1"/>
  <c r="G231" i="1"/>
  <c r="CS231" i="1" s="1"/>
  <c r="E231" i="1"/>
  <c r="D231" i="1"/>
  <c r="B231" i="1"/>
  <c r="Q231" i="1" s="1"/>
  <c r="S231" i="1" s="1"/>
  <c r="DH231" i="1" s="1"/>
  <c r="M230" i="1"/>
  <c r="K230" i="1"/>
  <c r="J230" i="1"/>
  <c r="H230" i="1"/>
  <c r="CT230" i="1" s="1"/>
  <c r="G230" i="1"/>
  <c r="CS230" i="1" s="1"/>
  <c r="E230" i="1"/>
  <c r="D230" i="1"/>
  <c r="B230" i="1"/>
  <c r="Q230" i="1" s="1"/>
  <c r="S230" i="1" s="1"/>
  <c r="DH230" i="1" s="1"/>
  <c r="M229" i="1"/>
  <c r="K229" i="1"/>
  <c r="J229" i="1"/>
  <c r="H229" i="1"/>
  <c r="CT229" i="1" s="1"/>
  <c r="G229" i="1"/>
  <c r="CS229" i="1" s="1"/>
  <c r="E229" i="1"/>
  <c r="D229" i="1"/>
  <c r="B229" i="1"/>
  <c r="Q229" i="1" s="1"/>
  <c r="S229" i="1" s="1"/>
  <c r="DH229" i="1" s="1"/>
  <c r="M228" i="1"/>
  <c r="K228" i="1"/>
  <c r="J228" i="1"/>
  <c r="H228" i="1"/>
  <c r="CT228" i="1" s="1"/>
  <c r="G228" i="1"/>
  <c r="CS228" i="1" s="1"/>
  <c r="CV228" i="1" s="1"/>
  <c r="E228" i="1"/>
  <c r="D228" i="1"/>
  <c r="B228" i="1"/>
  <c r="Q228" i="1" s="1"/>
  <c r="S228" i="1" s="1"/>
  <c r="DH228" i="1" s="1"/>
  <c r="M227" i="1"/>
  <c r="K227" i="1"/>
  <c r="J227" i="1"/>
  <c r="H227" i="1"/>
  <c r="CT227" i="1" s="1"/>
  <c r="G227" i="1"/>
  <c r="CS227" i="1" s="1"/>
  <c r="E227" i="1"/>
  <c r="D227" i="1"/>
  <c r="B227" i="1"/>
  <c r="Q227" i="1" s="1"/>
  <c r="S227" i="1" s="1"/>
  <c r="DH227" i="1" s="1"/>
  <c r="M226" i="1"/>
  <c r="K226" i="1"/>
  <c r="J226" i="1"/>
  <c r="H226" i="1"/>
  <c r="CT226" i="1" s="1"/>
  <c r="G226" i="1"/>
  <c r="CS226" i="1" s="1"/>
  <c r="E226" i="1"/>
  <c r="D226" i="1"/>
  <c r="B226" i="1"/>
  <c r="Q226" i="1" s="1"/>
  <c r="S226" i="1" s="1"/>
  <c r="DH226" i="1" s="1"/>
  <c r="M225" i="1"/>
  <c r="K225" i="1"/>
  <c r="J225" i="1"/>
  <c r="H225" i="1"/>
  <c r="CT225" i="1" s="1"/>
  <c r="G225" i="1"/>
  <c r="CS225" i="1" s="1"/>
  <c r="E225" i="1"/>
  <c r="D225" i="1"/>
  <c r="B225" i="1"/>
  <c r="Q225" i="1" s="1"/>
  <c r="S225" i="1" s="1"/>
  <c r="DH225" i="1" s="1"/>
  <c r="M224" i="1"/>
  <c r="K224" i="1"/>
  <c r="J224" i="1"/>
  <c r="H224" i="1"/>
  <c r="CT224" i="1" s="1"/>
  <c r="G224" i="1"/>
  <c r="CS224" i="1" s="1"/>
  <c r="CV224" i="1" s="1"/>
  <c r="E224" i="1"/>
  <c r="D224" i="1"/>
  <c r="B224" i="1"/>
  <c r="Q224" i="1" s="1"/>
  <c r="S224" i="1" s="1"/>
  <c r="DH224" i="1" s="1"/>
  <c r="M223" i="1"/>
  <c r="K223" i="1"/>
  <c r="J223" i="1"/>
  <c r="H223" i="1"/>
  <c r="CT223" i="1" s="1"/>
  <c r="G223" i="1"/>
  <c r="CS223" i="1" s="1"/>
  <c r="CV223" i="1" s="1"/>
  <c r="E223" i="1"/>
  <c r="D223" i="1"/>
  <c r="B223" i="1"/>
  <c r="Q223" i="1" s="1"/>
  <c r="S223" i="1" s="1"/>
  <c r="DH223" i="1" s="1"/>
  <c r="M222" i="1"/>
  <c r="K222" i="1"/>
  <c r="J222" i="1"/>
  <c r="H222" i="1"/>
  <c r="CT222" i="1" s="1"/>
  <c r="G222" i="1"/>
  <c r="CS222" i="1" s="1"/>
  <c r="E222" i="1"/>
  <c r="D222" i="1"/>
  <c r="B222" i="1"/>
  <c r="Q222" i="1" s="1"/>
  <c r="S222" i="1" s="1"/>
  <c r="DH222" i="1" s="1"/>
  <c r="M221" i="1"/>
  <c r="K221" i="1"/>
  <c r="J221" i="1"/>
  <c r="H221" i="1"/>
  <c r="CT221" i="1" s="1"/>
  <c r="G221" i="1"/>
  <c r="CS221" i="1" s="1"/>
  <c r="CV221" i="1" s="1"/>
  <c r="E221" i="1"/>
  <c r="D221" i="1"/>
  <c r="B221" i="1"/>
  <c r="Q221" i="1" s="1"/>
  <c r="S221" i="1" s="1"/>
  <c r="DH221" i="1" s="1"/>
  <c r="M220" i="1"/>
  <c r="K220" i="1"/>
  <c r="J220" i="1"/>
  <c r="H220" i="1"/>
  <c r="CT220" i="1" s="1"/>
  <c r="G220" i="1"/>
  <c r="CS220" i="1" s="1"/>
  <c r="E220" i="1"/>
  <c r="D220" i="1"/>
  <c r="B220" i="1"/>
  <c r="Q220" i="1" s="1"/>
  <c r="S220" i="1" s="1"/>
  <c r="DH220" i="1" s="1"/>
  <c r="M219" i="1"/>
  <c r="K219" i="1"/>
  <c r="J219" i="1"/>
  <c r="H219" i="1"/>
  <c r="CT219" i="1" s="1"/>
  <c r="G219" i="1"/>
  <c r="CS219" i="1" s="1"/>
  <c r="E219" i="1"/>
  <c r="D219" i="1"/>
  <c r="B219" i="1"/>
  <c r="Q219" i="1" s="1"/>
  <c r="S219" i="1" s="1"/>
  <c r="DH219" i="1" s="1"/>
  <c r="M218" i="1"/>
  <c r="K218" i="1"/>
  <c r="J218" i="1"/>
  <c r="H218" i="1"/>
  <c r="CT218" i="1" s="1"/>
  <c r="G218" i="1"/>
  <c r="CS218" i="1" s="1"/>
  <c r="E218" i="1"/>
  <c r="D218" i="1"/>
  <c r="B218" i="1"/>
  <c r="Q218" i="1" s="1"/>
  <c r="S218" i="1" s="1"/>
  <c r="DH218" i="1" s="1"/>
  <c r="M217" i="1"/>
  <c r="K217" i="1"/>
  <c r="J217" i="1"/>
  <c r="H217" i="1"/>
  <c r="CT217" i="1" s="1"/>
  <c r="G217" i="1"/>
  <c r="CS217" i="1" s="1"/>
  <c r="CV217" i="1" s="1"/>
  <c r="E217" i="1"/>
  <c r="D217" i="1"/>
  <c r="B217" i="1"/>
  <c r="Q217" i="1" s="1"/>
  <c r="S217" i="1" s="1"/>
  <c r="DH217" i="1" s="1"/>
  <c r="M216" i="1"/>
  <c r="K216" i="1"/>
  <c r="J216" i="1"/>
  <c r="H216" i="1"/>
  <c r="CT216" i="1" s="1"/>
  <c r="G216" i="1"/>
  <c r="CS216" i="1" s="1"/>
  <c r="E216" i="1"/>
  <c r="D216" i="1"/>
  <c r="B216" i="1"/>
  <c r="Q216" i="1" s="1"/>
  <c r="S216" i="1" s="1"/>
  <c r="DH216" i="1" s="1"/>
  <c r="M215" i="1"/>
  <c r="K215" i="1"/>
  <c r="J215" i="1"/>
  <c r="H215" i="1"/>
  <c r="CT215" i="1" s="1"/>
  <c r="G215" i="1"/>
  <c r="CS215" i="1" s="1"/>
  <c r="E215" i="1"/>
  <c r="D215" i="1"/>
  <c r="B215" i="1"/>
  <c r="Q215" i="1" s="1"/>
  <c r="S215" i="1" s="1"/>
  <c r="DH215" i="1" s="1"/>
  <c r="M214" i="1"/>
  <c r="K214" i="1"/>
  <c r="J214" i="1"/>
  <c r="H214" i="1"/>
  <c r="CT214" i="1" s="1"/>
  <c r="G214" i="1"/>
  <c r="CS214" i="1" s="1"/>
  <c r="E214" i="1"/>
  <c r="D214" i="1"/>
  <c r="B214" i="1"/>
  <c r="Q214" i="1" s="1"/>
  <c r="S214" i="1" s="1"/>
  <c r="DH214" i="1" s="1"/>
  <c r="M213" i="1"/>
  <c r="K213" i="1"/>
  <c r="J213" i="1"/>
  <c r="H213" i="1"/>
  <c r="CT213" i="1" s="1"/>
  <c r="G213" i="1"/>
  <c r="CS213" i="1" s="1"/>
  <c r="E213" i="1"/>
  <c r="D213" i="1"/>
  <c r="B213" i="1"/>
  <c r="Q213" i="1" s="1"/>
  <c r="S213" i="1" s="1"/>
  <c r="DH213" i="1" s="1"/>
  <c r="M212" i="1"/>
  <c r="K212" i="1"/>
  <c r="J212" i="1"/>
  <c r="H212" i="1"/>
  <c r="CT212" i="1" s="1"/>
  <c r="G212" i="1"/>
  <c r="CS212" i="1" s="1"/>
  <c r="CV212" i="1" s="1"/>
  <c r="E212" i="1"/>
  <c r="D212" i="1"/>
  <c r="B212" i="1"/>
  <c r="Q212" i="1" s="1"/>
  <c r="S212" i="1" s="1"/>
  <c r="DH212" i="1" s="1"/>
  <c r="M211" i="1"/>
  <c r="K211" i="1"/>
  <c r="J211" i="1"/>
  <c r="H211" i="1"/>
  <c r="CT211" i="1" s="1"/>
  <c r="G211" i="1"/>
  <c r="CS211" i="1" s="1"/>
  <c r="E211" i="1"/>
  <c r="D211" i="1"/>
  <c r="B211" i="1"/>
  <c r="Q211" i="1" s="1"/>
  <c r="S211" i="1" s="1"/>
  <c r="DH211" i="1" s="1"/>
  <c r="M210" i="1"/>
  <c r="K210" i="1"/>
  <c r="J210" i="1"/>
  <c r="H210" i="1"/>
  <c r="CT210" i="1" s="1"/>
  <c r="G210" i="1"/>
  <c r="CS210" i="1" s="1"/>
  <c r="E210" i="1"/>
  <c r="D210" i="1"/>
  <c r="B210" i="1"/>
  <c r="Q210" i="1" s="1"/>
  <c r="S210" i="1" s="1"/>
  <c r="DH210" i="1" s="1"/>
  <c r="M209" i="1"/>
  <c r="K209" i="1"/>
  <c r="J209" i="1"/>
  <c r="H209" i="1"/>
  <c r="CT209" i="1" s="1"/>
  <c r="G209" i="1"/>
  <c r="CS209" i="1" s="1"/>
  <c r="E209" i="1"/>
  <c r="D209" i="1"/>
  <c r="B209" i="1"/>
  <c r="Q209" i="1" s="1"/>
  <c r="S209" i="1" s="1"/>
  <c r="DH209" i="1" s="1"/>
  <c r="M208" i="1"/>
  <c r="K208" i="1"/>
  <c r="J208" i="1"/>
  <c r="H208" i="1"/>
  <c r="CT208" i="1" s="1"/>
  <c r="G208" i="1"/>
  <c r="CS208" i="1" s="1"/>
  <c r="CV208" i="1" s="1"/>
  <c r="E208" i="1"/>
  <c r="D208" i="1"/>
  <c r="B208" i="1"/>
  <c r="Q208" i="1" s="1"/>
  <c r="M207" i="1"/>
  <c r="K207" i="1"/>
  <c r="J207" i="1"/>
  <c r="H207" i="1"/>
  <c r="CT207" i="1" s="1"/>
  <c r="G207" i="1"/>
  <c r="CS207" i="1" s="1"/>
  <c r="CV207" i="1" s="1"/>
  <c r="E207" i="1"/>
  <c r="D207" i="1"/>
  <c r="B207" i="1"/>
  <c r="Q207" i="1" s="1"/>
  <c r="M206" i="1"/>
  <c r="K206" i="1"/>
  <c r="J206" i="1"/>
  <c r="H206" i="1"/>
  <c r="CT206" i="1" s="1"/>
  <c r="G206" i="1"/>
  <c r="CS206" i="1" s="1"/>
  <c r="E206" i="1"/>
  <c r="D206" i="1"/>
  <c r="B206" i="1"/>
  <c r="Q206" i="1" s="1"/>
  <c r="M205" i="1"/>
  <c r="K205" i="1"/>
  <c r="J205" i="1"/>
  <c r="H205" i="1"/>
  <c r="CT205" i="1" s="1"/>
  <c r="G205" i="1"/>
  <c r="CS205" i="1" s="1"/>
  <c r="CV205" i="1" s="1"/>
  <c r="E205" i="1"/>
  <c r="D205" i="1"/>
  <c r="B205" i="1"/>
  <c r="Q205" i="1" s="1"/>
  <c r="M204" i="1"/>
  <c r="K204" i="1"/>
  <c r="J204" i="1"/>
  <c r="H204" i="1"/>
  <c r="CT204" i="1" s="1"/>
  <c r="G204" i="1"/>
  <c r="CS204" i="1" s="1"/>
  <c r="E204" i="1"/>
  <c r="D204" i="1"/>
  <c r="B204" i="1"/>
  <c r="Q204" i="1" s="1"/>
  <c r="M203" i="1"/>
  <c r="K203" i="1"/>
  <c r="J203" i="1"/>
  <c r="H203" i="1"/>
  <c r="CT203" i="1" s="1"/>
  <c r="G203" i="1"/>
  <c r="CS203" i="1" s="1"/>
  <c r="E203" i="1"/>
  <c r="D203" i="1"/>
  <c r="B203" i="1"/>
  <c r="Q203" i="1" s="1"/>
  <c r="M202" i="1"/>
  <c r="K202" i="1"/>
  <c r="J202" i="1"/>
  <c r="H202" i="1"/>
  <c r="CT202" i="1" s="1"/>
  <c r="G202" i="1"/>
  <c r="E202" i="1"/>
  <c r="D202" i="1"/>
  <c r="B202" i="1"/>
  <c r="Q202" i="1" s="1"/>
  <c r="M201" i="1"/>
  <c r="K201" i="1"/>
  <c r="J201" i="1"/>
  <c r="H201" i="1"/>
  <c r="CT201" i="1" s="1"/>
  <c r="G201" i="1"/>
  <c r="CS201" i="1" s="1"/>
  <c r="CV201" i="1" s="1"/>
  <c r="E201" i="1"/>
  <c r="D201" i="1"/>
  <c r="B201" i="1"/>
  <c r="Q201" i="1" s="1"/>
  <c r="M200" i="1"/>
  <c r="K200" i="1"/>
  <c r="J200" i="1"/>
  <c r="H200" i="1"/>
  <c r="CT200" i="1" s="1"/>
  <c r="G200" i="1"/>
  <c r="CS200" i="1" s="1"/>
  <c r="E200" i="1"/>
  <c r="D200" i="1"/>
  <c r="B200" i="1"/>
  <c r="Q200" i="1" s="1"/>
  <c r="M199" i="1"/>
  <c r="K199" i="1"/>
  <c r="J199" i="1"/>
  <c r="H199" i="1"/>
  <c r="CT199" i="1" s="1"/>
  <c r="G199" i="1"/>
  <c r="CS199" i="1" s="1"/>
  <c r="E199" i="1"/>
  <c r="D199" i="1"/>
  <c r="B199" i="1"/>
  <c r="Q199" i="1" s="1"/>
  <c r="M198" i="1"/>
  <c r="K198" i="1"/>
  <c r="J198" i="1"/>
  <c r="H198" i="1"/>
  <c r="CT198" i="1" s="1"/>
  <c r="G198" i="1"/>
  <c r="CS198" i="1" s="1"/>
  <c r="E198" i="1"/>
  <c r="D198" i="1"/>
  <c r="B198" i="1"/>
  <c r="Q198" i="1" s="1"/>
  <c r="M197" i="1"/>
  <c r="K197" i="1"/>
  <c r="J197" i="1"/>
  <c r="H197" i="1"/>
  <c r="CT197" i="1" s="1"/>
  <c r="G197" i="1"/>
  <c r="CS197" i="1" s="1"/>
  <c r="E197" i="1"/>
  <c r="D197" i="1"/>
  <c r="B197" i="1"/>
  <c r="Q197" i="1" s="1"/>
  <c r="M196" i="1"/>
  <c r="K196" i="1"/>
  <c r="J196" i="1"/>
  <c r="H196" i="1"/>
  <c r="CT196" i="1" s="1"/>
  <c r="G196" i="1"/>
  <c r="CS196" i="1" s="1"/>
  <c r="CV196" i="1" s="1"/>
  <c r="E196" i="1"/>
  <c r="D196" i="1"/>
  <c r="B196" i="1"/>
  <c r="Q196" i="1" s="1"/>
  <c r="M195" i="1"/>
  <c r="K195" i="1"/>
  <c r="J195" i="1"/>
  <c r="H195" i="1"/>
  <c r="CT195" i="1" s="1"/>
  <c r="G195" i="1"/>
  <c r="CS195" i="1" s="1"/>
  <c r="E195" i="1"/>
  <c r="D195" i="1"/>
  <c r="B195" i="1"/>
  <c r="Q195" i="1" s="1"/>
  <c r="M194" i="1"/>
  <c r="K194" i="1"/>
  <c r="J194" i="1"/>
  <c r="H194" i="1"/>
  <c r="CT194" i="1" s="1"/>
  <c r="G194" i="1"/>
  <c r="CS194" i="1" s="1"/>
  <c r="CV194" i="1" s="1"/>
  <c r="E194" i="1"/>
  <c r="D194" i="1"/>
  <c r="B194" i="1"/>
  <c r="Q194" i="1" s="1"/>
  <c r="M193" i="1"/>
  <c r="K193" i="1"/>
  <c r="J193" i="1"/>
  <c r="H193" i="1"/>
  <c r="CT193" i="1" s="1"/>
  <c r="G193" i="1"/>
  <c r="CS193" i="1" s="1"/>
  <c r="E193" i="1"/>
  <c r="D193" i="1"/>
  <c r="B193" i="1"/>
  <c r="Q193" i="1" s="1"/>
  <c r="M192" i="1"/>
  <c r="K192" i="1"/>
  <c r="J192" i="1"/>
  <c r="H192" i="1"/>
  <c r="CT192" i="1" s="1"/>
  <c r="G192" i="1"/>
  <c r="CS192" i="1" s="1"/>
  <c r="CV192" i="1" s="1"/>
  <c r="E192" i="1"/>
  <c r="D192" i="1"/>
  <c r="B192" i="1"/>
  <c r="Q192" i="1" s="1"/>
  <c r="M191" i="1"/>
  <c r="K191" i="1"/>
  <c r="J191" i="1"/>
  <c r="H191" i="1"/>
  <c r="CT191" i="1" s="1"/>
  <c r="G191" i="1"/>
  <c r="CS191" i="1" s="1"/>
  <c r="CV191" i="1" s="1"/>
  <c r="E191" i="1"/>
  <c r="D191" i="1"/>
  <c r="B191" i="1"/>
  <c r="Q191" i="1" s="1"/>
  <c r="M190" i="1"/>
  <c r="K190" i="1"/>
  <c r="J190" i="1"/>
  <c r="H190" i="1"/>
  <c r="CT190" i="1" s="1"/>
  <c r="G190" i="1"/>
  <c r="CS190" i="1" s="1"/>
  <c r="E190" i="1"/>
  <c r="D190" i="1"/>
  <c r="B190" i="1"/>
  <c r="Q190" i="1" s="1"/>
  <c r="M189" i="1"/>
  <c r="K189" i="1"/>
  <c r="J189" i="1"/>
  <c r="H189" i="1"/>
  <c r="CT189" i="1" s="1"/>
  <c r="G189" i="1"/>
  <c r="CS189" i="1" s="1"/>
  <c r="CV189" i="1" s="1"/>
  <c r="E189" i="1"/>
  <c r="D189" i="1"/>
  <c r="B189" i="1"/>
  <c r="Q189" i="1" s="1"/>
  <c r="M188" i="1"/>
  <c r="K188" i="1"/>
  <c r="J188" i="1"/>
  <c r="H188" i="1"/>
  <c r="CT188" i="1" s="1"/>
  <c r="G188" i="1"/>
  <c r="CS188" i="1" s="1"/>
  <c r="E188" i="1"/>
  <c r="D188" i="1"/>
  <c r="B188" i="1"/>
  <c r="Q188" i="1" s="1"/>
  <c r="M187" i="1"/>
  <c r="K187" i="1"/>
  <c r="J187" i="1"/>
  <c r="H187" i="1"/>
  <c r="CT187" i="1" s="1"/>
  <c r="G187" i="1"/>
  <c r="CS187" i="1" s="1"/>
  <c r="E187" i="1"/>
  <c r="D187" i="1"/>
  <c r="B187" i="1"/>
  <c r="Q187" i="1" s="1"/>
  <c r="M186" i="1"/>
  <c r="K186" i="1"/>
  <c r="J186" i="1"/>
  <c r="H186" i="1"/>
  <c r="CT186" i="1" s="1"/>
  <c r="G186" i="1"/>
  <c r="E186" i="1"/>
  <c r="D186" i="1"/>
  <c r="B186" i="1"/>
  <c r="Q186" i="1" s="1"/>
  <c r="M185" i="1"/>
  <c r="K185" i="1"/>
  <c r="J185" i="1"/>
  <c r="H185" i="1"/>
  <c r="CT185" i="1" s="1"/>
  <c r="G185" i="1"/>
  <c r="CS185" i="1" s="1"/>
  <c r="CV185" i="1" s="1"/>
  <c r="E185" i="1"/>
  <c r="D185" i="1"/>
  <c r="B185" i="1"/>
  <c r="Q185" i="1" s="1"/>
  <c r="M184" i="1"/>
  <c r="K184" i="1"/>
  <c r="J184" i="1"/>
  <c r="H184" i="1"/>
  <c r="CT184" i="1" s="1"/>
  <c r="G184" i="1"/>
  <c r="CS184" i="1" s="1"/>
  <c r="E184" i="1"/>
  <c r="D184" i="1"/>
  <c r="B184" i="1"/>
  <c r="Q184" i="1" s="1"/>
  <c r="M183" i="1"/>
  <c r="K183" i="1"/>
  <c r="J183" i="1"/>
  <c r="H183" i="1"/>
  <c r="CT183" i="1" s="1"/>
  <c r="G183" i="1"/>
  <c r="CS183" i="1" s="1"/>
  <c r="E183" i="1"/>
  <c r="D183" i="1"/>
  <c r="B183" i="1"/>
  <c r="Q183" i="1" s="1"/>
  <c r="S183" i="1" s="1"/>
  <c r="DH183" i="1" s="1"/>
  <c r="M182" i="1"/>
  <c r="K182" i="1"/>
  <c r="J182" i="1"/>
  <c r="H182" i="1"/>
  <c r="CT182" i="1" s="1"/>
  <c r="G182" i="1"/>
  <c r="CS182" i="1" s="1"/>
  <c r="E182" i="1"/>
  <c r="D182" i="1"/>
  <c r="B182" i="1"/>
  <c r="Q182" i="1" s="1"/>
  <c r="S182" i="1" s="1"/>
  <c r="DH182" i="1" s="1"/>
  <c r="M181" i="1"/>
  <c r="K181" i="1"/>
  <c r="J181" i="1"/>
  <c r="H181" i="1"/>
  <c r="CT181" i="1" s="1"/>
  <c r="G181" i="1"/>
  <c r="CS181" i="1" s="1"/>
  <c r="E181" i="1"/>
  <c r="D181" i="1"/>
  <c r="B181" i="1"/>
  <c r="Q181" i="1" s="1"/>
  <c r="S181" i="1" s="1"/>
  <c r="DH181" i="1" s="1"/>
  <c r="M180" i="1"/>
  <c r="K180" i="1"/>
  <c r="J180" i="1"/>
  <c r="H180" i="1"/>
  <c r="CT180" i="1" s="1"/>
  <c r="G180" i="1"/>
  <c r="CS180" i="1" s="1"/>
  <c r="CV180" i="1" s="1"/>
  <c r="E180" i="1"/>
  <c r="D180" i="1"/>
  <c r="B180" i="1"/>
  <c r="Q180" i="1" s="1"/>
  <c r="S180" i="1" s="1"/>
  <c r="DH180" i="1" s="1"/>
  <c r="M179" i="1"/>
  <c r="K179" i="1"/>
  <c r="J179" i="1"/>
  <c r="H179" i="1"/>
  <c r="CT179" i="1" s="1"/>
  <c r="G179" i="1"/>
  <c r="CS179" i="1" s="1"/>
  <c r="E179" i="1"/>
  <c r="D179" i="1"/>
  <c r="B179" i="1"/>
  <c r="Q179" i="1" s="1"/>
  <c r="S179" i="1" s="1"/>
  <c r="DH179" i="1" s="1"/>
  <c r="M178" i="1"/>
  <c r="K178" i="1"/>
  <c r="J178" i="1"/>
  <c r="H178" i="1"/>
  <c r="CT178" i="1" s="1"/>
  <c r="G178" i="1"/>
  <c r="CS178" i="1" s="1"/>
  <c r="CV178" i="1" s="1"/>
  <c r="E178" i="1"/>
  <c r="D178" i="1"/>
  <c r="B178" i="1"/>
  <c r="Q178" i="1" s="1"/>
  <c r="S178" i="1" s="1"/>
  <c r="DH178" i="1" s="1"/>
  <c r="M177" i="1"/>
  <c r="K177" i="1"/>
  <c r="J177" i="1"/>
  <c r="H177" i="1"/>
  <c r="CT177" i="1" s="1"/>
  <c r="G177" i="1"/>
  <c r="CS177" i="1" s="1"/>
  <c r="E177" i="1"/>
  <c r="D177" i="1"/>
  <c r="B177" i="1"/>
  <c r="Q177" i="1" s="1"/>
  <c r="S177" i="1" s="1"/>
  <c r="DH177" i="1" s="1"/>
  <c r="M176" i="1"/>
  <c r="K176" i="1"/>
  <c r="J176" i="1"/>
  <c r="H176" i="1"/>
  <c r="CT176" i="1" s="1"/>
  <c r="G176" i="1"/>
  <c r="CS176" i="1" s="1"/>
  <c r="CV176" i="1" s="1"/>
  <c r="E176" i="1"/>
  <c r="D176" i="1"/>
  <c r="B176" i="1"/>
  <c r="Q176" i="1" s="1"/>
  <c r="S176" i="1" s="1"/>
  <c r="DH176" i="1" s="1"/>
  <c r="M175" i="1"/>
  <c r="K175" i="1"/>
  <c r="J175" i="1"/>
  <c r="H175" i="1"/>
  <c r="CT175" i="1" s="1"/>
  <c r="G175" i="1"/>
  <c r="CS175" i="1" s="1"/>
  <c r="CV175" i="1" s="1"/>
  <c r="E175" i="1"/>
  <c r="D175" i="1"/>
  <c r="B175" i="1"/>
  <c r="Q175" i="1" s="1"/>
  <c r="S175" i="1" s="1"/>
  <c r="DH175" i="1" s="1"/>
  <c r="M174" i="1"/>
  <c r="K174" i="1"/>
  <c r="J174" i="1"/>
  <c r="H174" i="1"/>
  <c r="CT174" i="1" s="1"/>
  <c r="G174" i="1"/>
  <c r="CS174" i="1" s="1"/>
  <c r="E174" i="1"/>
  <c r="D174" i="1"/>
  <c r="B174" i="1"/>
  <c r="Q174" i="1" s="1"/>
  <c r="S174" i="1" s="1"/>
  <c r="DH174" i="1" s="1"/>
  <c r="M173" i="1"/>
  <c r="K173" i="1"/>
  <c r="J173" i="1"/>
  <c r="H173" i="1"/>
  <c r="CT173" i="1" s="1"/>
  <c r="G173" i="1"/>
  <c r="CS173" i="1" s="1"/>
  <c r="CV173" i="1" s="1"/>
  <c r="E173" i="1"/>
  <c r="D173" i="1"/>
  <c r="B173" i="1"/>
  <c r="Q173" i="1" s="1"/>
  <c r="S173" i="1" s="1"/>
  <c r="DH173" i="1" s="1"/>
  <c r="M172" i="1"/>
  <c r="K172" i="1"/>
  <c r="J172" i="1"/>
  <c r="H172" i="1"/>
  <c r="CT172" i="1" s="1"/>
  <c r="G172" i="1"/>
  <c r="E172" i="1"/>
  <c r="D172" i="1"/>
  <c r="B172" i="1"/>
  <c r="Q172" i="1" s="1"/>
  <c r="S172" i="1" s="1"/>
  <c r="DH172" i="1" s="1"/>
  <c r="M171" i="1"/>
  <c r="K171" i="1"/>
  <c r="J171" i="1"/>
  <c r="H171" i="1"/>
  <c r="CT171" i="1" s="1"/>
  <c r="G171" i="1"/>
  <c r="CS171" i="1" s="1"/>
  <c r="E171" i="1"/>
  <c r="D171" i="1"/>
  <c r="B171" i="1"/>
  <c r="Q171" i="1" s="1"/>
  <c r="S171" i="1" s="1"/>
  <c r="DH171" i="1" s="1"/>
  <c r="M170" i="1"/>
  <c r="K170" i="1"/>
  <c r="J170" i="1"/>
  <c r="H170" i="1"/>
  <c r="CT170" i="1" s="1"/>
  <c r="G170" i="1"/>
  <c r="CS170" i="1" s="1"/>
  <c r="E170" i="1"/>
  <c r="D170" i="1"/>
  <c r="B170" i="1"/>
  <c r="Q170" i="1" s="1"/>
  <c r="S170" i="1" s="1"/>
  <c r="DH170" i="1" s="1"/>
  <c r="M169" i="1"/>
  <c r="K169" i="1"/>
  <c r="J169" i="1"/>
  <c r="H169" i="1"/>
  <c r="CT169" i="1" s="1"/>
  <c r="G169" i="1"/>
  <c r="CS169" i="1" s="1"/>
  <c r="CV169" i="1" s="1"/>
  <c r="E169" i="1"/>
  <c r="D169" i="1"/>
  <c r="B169" i="1"/>
  <c r="Q169" i="1" s="1"/>
  <c r="S169" i="1" s="1"/>
  <c r="DH169" i="1" s="1"/>
  <c r="M168" i="1"/>
  <c r="K168" i="1"/>
  <c r="J168" i="1"/>
  <c r="H168" i="1"/>
  <c r="CT168" i="1" s="1"/>
  <c r="G168" i="1"/>
  <c r="CS168" i="1" s="1"/>
  <c r="E168" i="1"/>
  <c r="D168" i="1"/>
  <c r="B168" i="1"/>
  <c r="Q168" i="1" s="1"/>
  <c r="S168" i="1" s="1"/>
  <c r="DH168" i="1" s="1"/>
  <c r="M167" i="1"/>
  <c r="K167" i="1"/>
  <c r="J167" i="1"/>
  <c r="H167" i="1"/>
  <c r="CT167" i="1" s="1"/>
  <c r="G167" i="1"/>
  <c r="CS167" i="1" s="1"/>
  <c r="E167" i="1"/>
  <c r="D167" i="1"/>
  <c r="B167" i="1"/>
  <c r="Q167" i="1" s="1"/>
  <c r="S167" i="1" s="1"/>
  <c r="DH167" i="1" s="1"/>
  <c r="M166" i="1"/>
  <c r="K166" i="1"/>
  <c r="J166" i="1"/>
  <c r="H166" i="1"/>
  <c r="CT166" i="1" s="1"/>
  <c r="G166" i="1"/>
  <c r="CS166" i="1" s="1"/>
  <c r="E166" i="1"/>
  <c r="D166" i="1"/>
  <c r="B166" i="1"/>
  <c r="Q166" i="1" s="1"/>
  <c r="S166" i="1" s="1"/>
  <c r="DH166" i="1" s="1"/>
  <c r="M165" i="1"/>
  <c r="K165" i="1"/>
  <c r="J165" i="1"/>
  <c r="H165" i="1"/>
  <c r="CT165" i="1" s="1"/>
  <c r="G165" i="1"/>
  <c r="CS165" i="1" s="1"/>
  <c r="E165" i="1"/>
  <c r="D165" i="1"/>
  <c r="B165" i="1"/>
  <c r="Q165" i="1" s="1"/>
  <c r="S165" i="1" s="1"/>
  <c r="DH165" i="1" s="1"/>
  <c r="M164" i="1"/>
  <c r="K164" i="1"/>
  <c r="J164" i="1"/>
  <c r="H164" i="1"/>
  <c r="CT164" i="1" s="1"/>
  <c r="G164" i="1"/>
  <c r="CS164" i="1" s="1"/>
  <c r="CV164" i="1" s="1"/>
  <c r="E164" i="1"/>
  <c r="D164" i="1"/>
  <c r="B164" i="1"/>
  <c r="Q164" i="1" s="1"/>
  <c r="S164" i="1" s="1"/>
  <c r="DH164" i="1" s="1"/>
  <c r="M163" i="1"/>
  <c r="K163" i="1"/>
  <c r="J163" i="1"/>
  <c r="H163" i="1"/>
  <c r="CT163" i="1" s="1"/>
  <c r="G163" i="1"/>
  <c r="CS163" i="1" s="1"/>
  <c r="E163" i="1"/>
  <c r="D163" i="1"/>
  <c r="B163" i="1"/>
  <c r="Q163" i="1" s="1"/>
  <c r="S163" i="1" s="1"/>
  <c r="DH163" i="1" s="1"/>
  <c r="M162" i="1"/>
  <c r="K162" i="1"/>
  <c r="J162" i="1"/>
  <c r="H162" i="1"/>
  <c r="CT162" i="1" s="1"/>
  <c r="G162" i="1"/>
  <c r="CS162" i="1" s="1"/>
  <c r="CV162" i="1" s="1"/>
  <c r="E162" i="1"/>
  <c r="D162" i="1"/>
  <c r="B162" i="1"/>
  <c r="Q162" i="1" s="1"/>
  <c r="S162" i="1" s="1"/>
  <c r="DH162" i="1" s="1"/>
  <c r="M161" i="1"/>
  <c r="K161" i="1"/>
  <c r="J161" i="1"/>
  <c r="H161" i="1"/>
  <c r="CT161" i="1" s="1"/>
  <c r="G161" i="1"/>
  <c r="CS161" i="1" s="1"/>
  <c r="E161" i="1"/>
  <c r="D161" i="1"/>
  <c r="B161" i="1"/>
  <c r="Q161" i="1" s="1"/>
  <c r="S161" i="1" s="1"/>
  <c r="DH161" i="1" s="1"/>
  <c r="M160" i="1"/>
  <c r="K160" i="1"/>
  <c r="J160" i="1"/>
  <c r="H160" i="1"/>
  <c r="CT160" i="1" s="1"/>
  <c r="G160" i="1"/>
  <c r="CS160" i="1" s="1"/>
  <c r="CV160" i="1" s="1"/>
  <c r="E160" i="1"/>
  <c r="D160" i="1"/>
  <c r="B160" i="1"/>
  <c r="Q160" i="1" s="1"/>
  <c r="S160" i="1" s="1"/>
  <c r="DH160" i="1" s="1"/>
  <c r="M159" i="1"/>
  <c r="K159" i="1"/>
  <c r="J159" i="1"/>
  <c r="H159" i="1"/>
  <c r="CT159" i="1" s="1"/>
  <c r="G159" i="1"/>
  <c r="CS159" i="1" s="1"/>
  <c r="CV159" i="1" s="1"/>
  <c r="E159" i="1"/>
  <c r="D159" i="1"/>
  <c r="B159" i="1"/>
  <c r="Q159" i="1" s="1"/>
  <c r="S159" i="1" s="1"/>
  <c r="DH159" i="1" s="1"/>
  <c r="M158" i="1"/>
  <c r="K158" i="1"/>
  <c r="J158" i="1"/>
  <c r="H158" i="1"/>
  <c r="CT158" i="1" s="1"/>
  <c r="G158" i="1"/>
  <c r="CS158" i="1" s="1"/>
  <c r="E158" i="1"/>
  <c r="D158" i="1"/>
  <c r="B158" i="1"/>
  <c r="Q158" i="1" s="1"/>
  <c r="S158" i="1" s="1"/>
  <c r="DH158" i="1" s="1"/>
  <c r="M157" i="1"/>
  <c r="K157" i="1"/>
  <c r="J157" i="1"/>
  <c r="H157" i="1"/>
  <c r="CT157" i="1" s="1"/>
  <c r="G157" i="1"/>
  <c r="CS157" i="1" s="1"/>
  <c r="CV157" i="1" s="1"/>
  <c r="E157" i="1"/>
  <c r="D157" i="1"/>
  <c r="B157" i="1"/>
  <c r="Q157" i="1" s="1"/>
  <c r="S157" i="1" s="1"/>
  <c r="DH157" i="1" s="1"/>
  <c r="M156" i="1"/>
  <c r="K156" i="1"/>
  <c r="J156" i="1"/>
  <c r="H156" i="1"/>
  <c r="CT156" i="1" s="1"/>
  <c r="G156" i="1"/>
  <c r="CS156" i="1" s="1"/>
  <c r="E156" i="1"/>
  <c r="D156" i="1"/>
  <c r="B156" i="1"/>
  <c r="Q156" i="1" s="1"/>
  <c r="S156" i="1" s="1"/>
  <c r="DH156" i="1" s="1"/>
  <c r="M155" i="1"/>
  <c r="K155" i="1"/>
  <c r="J155" i="1"/>
  <c r="H155" i="1"/>
  <c r="CT155" i="1" s="1"/>
  <c r="G155" i="1"/>
  <c r="CS155" i="1" s="1"/>
  <c r="E155" i="1"/>
  <c r="D155" i="1"/>
  <c r="B155" i="1"/>
  <c r="Q155" i="1" s="1"/>
  <c r="S155" i="1" s="1"/>
  <c r="DH155" i="1" s="1"/>
  <c r="M154" i="1"/>
  <c r="K154" i="1"/>
  <c r="J154" i="1"/>
  <c r="H154" i="1"/>
  <c r="CT154" i="1" s="1"/>
  <c r="G154" i="1"/>
  <c r="CS154" i="1" s="1"/>
  <c r="E154" i="1"/>
  <c r="D154" i="1"/>
  <c r="B154" i="1"/>
  <c r="Q154" i="1" s="1"/>
  <c r="S154" i="1" s="1"/>
  <c r="DH154" i="1" s="1"/>
  <c r="M153" i="1"/>
  <c r="K153" i="1"/>
  <c r="J153" i="1"/>
  <c r="H153" i="1"/>
  <c r="CT153" i="1" s="1"/>
  <c r="G153" i="1"/>
  <c r="CS153" i="1" s="1"/>
  <c r="CV153" i="1" s="1"/>
  <c r="E153" i="1"/>
  <c r="D153" i="1"/>
  <c r="B153" i="1"/>
  <c r="Q153" i="1" s="1"/>
  <c r="S153" i="1" s="1"/>
  <c r="DH153" i="1" s="1"/>
  <c r="M152" i="1"/>
  <c r="K152" i="1"/>
  <c r="J152" i="1"/>
  <c r="H152" i="1"/>
  <c r="CT152" i="1" s="1"/>
  <c r="G152" i="1"/>
  <c r="CS152" i="1" s="1"/>
  <c r="E152" i="1"/>
  <c r="D152" i="1"/>
  <c r="B152" i="1"/>
  <c r="Q152" i="1" s="1"/>
  <c r="S152" i="1" s="1"/>
  <c r="DH152" i="1" s="1"/>
  <c r="M151" i="1"/>
  <c r="K151" i="1"/>
  <c r="J151" i="1"/>
  <c r="H151" i="1"/>
  <c r="CT151" i="1" s="1"/>
  <c r="G151" i="1"/>
  <c r="CS151" i="1" s="1"/>
  <c r="E151" i="1"/>
  <c r="D151" i="1"/>
  <c r="B151" i="1"/>
  <c r="Q151" i="1" s="1"/>
  <c r="S151" i="1" s="1"/>
  <c r="DH151" i="1" s="1"/>
  <c r="M150" i="1"/>
  <c r="K150" i="1"/>
  <c r="J150" i="1"/>
  <c r="H150" i="1"/>
  <c r="CT150" i="1" s="1"/>
  <c r="G150" i="1"/>
  <c r="CS150" i="1" s="1"/>
  <c r="E150" i="1"/>
  <c r="D150" i="1"/>
  <c r="B150" i="1"/>
  <c r="Q150" i="1" s="1"/>
  <c r="S150" i="1" s="1"/>
  <c r="DH150" i="1" s="1"/>
  <c r="M149" i="1"/>
  <c r="K149" i="1"/>
  <c r="J149" i="1"/>
  <c r="H149" i="1"/>
  <c r="CT149" i="1" s="1"/>
  <c r="G149" i="1"/>
  <c r="CS149" i="1" s="1"/>
  <c r="E149" i="1"/>
  <c r="D149" i="1"/>
  <c r="B149" i="1"/>
  <c r="Q149" i="1" s="1"/>
  <c r="S149" i="1" s="1"/>
  <c r="DH149" i="1" s="1"/>
  <c r="M148" i="1"/>
  <c r="K148" i="1"/>
  <c r="J148" i="1"/>
  <c r="H148" i="1"/>
  <c r="CT148" i="1" s="1"/>
  <c r="G148" i="1"/>
  <c r="CS148" i="1" s="1"/>
  <c r="CV148" i="1" s="1"/>
  <c r="E148" i="1"/>
  <c r="D148" i="1"/>
  <c r="B148" i="1"/>
  <c r="Q148" i="1" s="1"/>
  <c r="S148" i="1" s="1"/>
  <c r="DH148" i="1" s="1"/>
  <c r="M147" i="1"/>
  <c r="K147" i="1"/>
  <c r="J147" i="1"/>
  <c r="H147" i="1"/>
  <c r="CT147" i="1" s="1"/>
  <c r="G147" i="1"/>
  <c r="CS147" i="1" s="1"/>
  <c r="E147" i="1"/>
  <c r="D147" i="1"/>
  <c r="B147" i="1"/>
  <c r="Q147" i="1" s="1"/>
  <c r="S147" i="1" s="1"/>
  <c r="DH147" i="1" s="1"/>
  <c r="M146" i="1"/>
  <c r="K146" i="1"/>
  <c r="J146" i="1"/>
  <c r="H146" i="1"/>
  <c r="CT146" i="1" s="1"/>
  <c r="G146" i="1"/>
  <c r="CS146" i="1" s="1"/>
  <c r="CV146" i="1" s="1"/>
  <c r="E146" i="1"/>
  <c r="D146" i="1"/>
  <c r="B146" i="1"/>
  <c r="Q146" i="1" s="1"/>
  <c r="S146" i="1" s="1"/>
  <c r="DH146" i="1" s="1"/>
  <c r="M145" i="1"/>
  <c r="K145" i="1"/>
  <c r="J145" i="1"/>
  <c r="H145" i="1"/>
  <c r="CT145" i="1" s="1"/>
  <c r="G145" i="1"/>
  <c r="CS145" i="1" s="1"/>
  <c r="E145" i="1"/>
  <c r="D145" i="1"/>
  <c r="B145" i="1"/>
  <c r="Q145" i="1" s="1"/>
  <c r="S145" i="1" s="1"/>
  <c r="DH145" i="1" s="1"/>
  <c r="M144" i="1"/>
  <c r="K144" i="1"/>
  <c r="J144" i="1"/>
  <c r="H144" i="1"/>
  <c r="CT144" i="1" s="1"/>
  <c r="G144" i="1"/>
  <c r="CS144" i="1" s="1"/>
  <c r="CV144" i="1" s="1"/>
  <c r="E144" i="1"/>
  <c r="D144" i="1"/>
  <c r="B144" i="1"/>
  <c r="Q144" i="1" s="1"/>
  <c r="S144" i="1" s="1"/>
  <c r="DH144" i="1" s="1"/>
  <c r="M143" i="1"/>
  <c r="K143" i="1"/>
  <c r="J143" i="1"/>
  <c r="H143" i="1"/>
  <c r="CT143" i="1" s="1"/>
  <c r="G143" i="1"/>
  <c r="CS143" i="1" s="1"/>
  <c r="CV143" i="1" s="1"/>
  <c r="E143" i="1"/>
  <c r="D143" i="1"/>
  <c r="B143" i="1"/>
  <c r="Q143" i="1" s="1"/>
  <c r="S143" i="1" s="1"/>
  <c r="DH143" i="1" s="1"/>
  <c r="M142" i="1"/>
  <c r="K142" i="1"/>
  <c r="J142" i="1"/>
  <c r="H142" i="1"/>
  <c r="CT142" i="1" s="1"/>
  <c r="G142" i="1"/>
  <c r="CS142" i="1" s="1"/>
  <c r="E142" i="1"/>
  <c r="D142" i="1"/>
  <c r="B142" i="1"/>
  <c r="Q142" i="1" s="1"/>
  <c r="S142" i="1" s="1"/>
  <c r="DH142" i="1" s="1"/>
  <c r="M141" i="1"/>
  <c r="K141" i="1"/>
  <c r="J141" i="1"/>
  <c r="H141" i="1"/>
  <c r="CT141" i="1" s="1"/>
  <c r="G141" i="1"/>
  <c r="CS141" i="1" s="1"/>
  <c r="CV141" i="1" s="1"/>
  <c r="E141" i="1"/>
  <c r="D141" i="1"/>
  <c r="B141" i="1"/>
  <c r="Q141" i="1" s="1"/>
  <c r="S141" i="1" s="1"/>
  <c r="DH141" i="1" s="1"/>
  <c r="M140" i="1"/>
  <c r="K140" i="1"/>
  <c r="J140" i="1"/>
  <c r="H140" i="1"/>
  <c r="CT140" i="1" s="1"/>
  <c r="G140" i="1"/>
  <c r="CS140" i="1" s="1"/>
  <c r="E140" i="1"/>
  <c r="D140" i="1"/>
  <c r="B140" i="1"/>
  <c r="Q140" i="1" s="1"/>
  <c r="S140" i="1" s="1"/>
  <c r="DH140" i="1" s="1"/>
  <c r="M139" i="1"/>
  <c r="K139" i="1"/>
  <c r="J139" i="1"/>
  <c r="H139" i="1"/>
  <c r="CT139" i="1" s="1"/>
  <c r="G139" i="1"/>
  <c r="CS139" i="1" s="1"/>
  <c r="E139" i="1"/>
  <c r="D139" i="1"/>
  <c r="B139" i="1"/>
  <c r="Q139" i="1" s="1"/>
  <c r="S139" i="1" s="1"/>
  <c r="DH139" i="1" s="1"/>
  <c r="M138" i="1"/>
  <c r="K138" i="1"/>
  <c r="J138" i="1"/>
  <c r="H138" i="1"/>
  <c r="CT138" i="1" s="1"/>
  <c r="G138" i="1"/>
  <c r="CS138" i="1" s="1"/>
  <c r="E138" i="1"/>
  <c r="D138" i="1"/>
  <c r="B138" i="1"/>
  <c r="Q138" i="1" s="1"/>
  <c r="S138" i="1" s="1"/>
  <c r="DH138" i="1" s="1"/>
  <c r="M137" i="1"/>
  <c r="K137" i="1"/>
  <c r="J137" i="1"/>
  <c r="H137" i="1"/>
  <c r="CT137" i="1" s="1"/>
  <c r="G137" i="1"/>
  <c r="CS137" i="1" s="1"/>
  <c r="CV137" i="1" s="1"/>
  <c r="E137" i="1"/>
  <c r="D137" i="1"/>
  <c r="B137" i="1"/>
  <c r="Q137" i="1" s="1"/>
  <c r="S137" i="1" s="1"/>
  <c r="DH137" i="1" s="1"/>
  <c r="M136" i="1"/>
  <c r="K136" i="1"/>
  <c r="J136" i="1"/>
  <c r="H136" i="1"/>
  <c r="CT136" i="1" s="1"/>
  <c r="G136" i="1"/>
  <c r="CS136" i="1" s="1"/>
  <c r="E136" i="1"/>
  <c r="D136" i="1"/>
  <c r="B136" i="1"/>
  <c r="Q136" i="1" s="1"/>
  <c r="S136" i="1" s="1"/>
  <c r="DH136" i="1" s="1"/>
  <c r="M135" i="1"/>
  <c r="K135" i="1"/>
  <c r="J135" i="1"/>
  <c r="H135" i="1"/>
  <c r="CT135" i="1" s="1"/>
  <c r="G135" i="1"/>
  <c r="CS135" i="1" s="1"/>
  <c r="E135" i="1"/>
  <c r="D135" i="1"/>
  <c r="B135" i="1"/>
  <c r="Q135" i="1" s="1"/>
  <c r="S135" i="1" s="1"/>
  <c r="DH135" i="1" s="1"/>
  <c r="M134" i="1"/>
  <c r="K134" i="1"/>
  <c r="J134" i="1"/>
  <c r="H134" i="1"/>
  <c r="CT134" i="1" s="1"/>
  <c r="G134" i="1"/>
  <c r="CS134" i="1" s="1"/>
  <c r="E134" i="1"/>
  <c r="D134" i="1"/>
  <c r="B134" i="1"/>
  <c r="Q134" i="1" s="1"/>
  <c r="S134" i="1" s="1"/>
  <c r="DH134" i="1" s="1"/>
  <c r="M133" i="1"/>
  <c r="K133" i="1"/>
  <c r="J133" i="1"/>
  <c r="H133" i="1"/>
  <c r="CT133" i="1" s="1"/>
  <c r="G133" i="1"/>
  <c r="CS133" i="1" s="1"/>
  <c r="E133" i="1"/>
  <c r="D133" i="1"/>
  <c r="B133" i="1"/>
  <c r="Q133" i="1" s="1"/>
  <c r="S133" i="1" s="1"/>
  <c r="DH133" i="1" s="1"/>
  <c r="M132" i="1"/>
  <c r="K132" i="1"/>
  <c r="J132" i="1"/>
  <c r="H132" i="1"/>
  <c r="CT132" i="1" s="1"/>
  <c r="G132" i="1"/>
  <c r="CS132" i="1" s="1"/>
  <c r="CV132" i="1" s="1"/>
  <c r="E132" i="1"/>
  <c r="D132" i="1"/>
  <c r="B132" i="1"/>
  <c r="Q132" i="1" s="1"/>
  <c r="S132" i="1" s="1"/>
  <c r="DH132" i="1" s="1"/>
  <c r="M131" i="1"/>
  <c r="K131" i="1"/>
  <c r="J131" i="1"/>
  <c r="H131" i="1"/>
  <c r="CT131" i="1" s="1"/>
  <c r="G131" i="1"/>
  <c r="CS131" i="1" s="1"/>
  <c r="E131" i="1"/>
  <c r="D131" i="1"/>
  <c r="B131" i="1"/>
  <c r="Q131" i="1" s="1"/>
  <c r="S131" i="1" s="1"/>
  <c r="DH131" i="1" s="1"/>
  <c r="M130" i="1"/>
  <c r="K130" i="1"/>
  <c r="J130" i="1"/>
  <c r="H130" i="1"/>
  <c r="CT130" i="1" s="1"/>
  <c r="G130" i="1"/>
  <c r="CS130" i="1" s="1"/>
  <c r="CV130" i="1" s="1"/>
  <c r="E130" i="1"/>
  <c r="D130" i="1"/>
  <c r="B130" i="1"/>
  <c r="Q130" i="1" s="1"/>
  <c r="S130" i="1" s="1"/>
  <c r="DH130" i="1" s="1"/>
  <c r="M129" i="1"/>
  <c r="K129" i="1"/>
  <c r="J129" i="1"/>
  <c r="H129" i="1"/>
  <c r="CT129" i="1" s="1"/>
  <c r="G129" i="1"/>
  <c r="CS129" i="1" s="1"/>
  <c r="E129" i="1"/>
  <c r="D129" i="1"/>
  <c r="B129" i="1"/>
  <c r="Q129" i="1" s="1"/>
  <c r="S129" i="1" s="1"/>
  <c r="DH129" i="1" s="1"/>
  <c r="M128" i="1"/>
  <c r="K128" i="1"/>
  <c r="J128" i="1"/>
  <c r="H128" i="1"/>
  <c r="CT128" i="1" s="1"/>
  <c r="G128" i="1"/>
  <c r="CS128" i="1" s="1"/>
  <c r="CV128" i="1" s="1"/>
  <c r="E128" i="1"/>
  <c r="D128" i="1"/>
  <c r="B128" i="1"/>
  <c r="Q128" i="1" s="1"/>
  <c r="S128" i="1" s="1"/>
  <c r="DH128" i="1" s="1"/>
  <c r="M127" i="1"/>
  <c r="K127" i="1"/>
  <c r="J127" i="1"/>
  <c r="H127" i="1"/>
  <c r="CT127" i="1" s="1"/>
  <c r="G127" i="1"/>
  <c r="CS127" i="1" s="1"/>
  <c r="CV127" i="1" s="1"/>
  <c r="E127" i="1"/>
  <c r="D127" i="1"/>
  <c r="B127" i="1"/>
  <c r="Q127" i="1" s="1"/>
  <c r="S127" i="1" s="1"/>
  <c r="DH127" i="1" s="1"/>
  <c r="M126" i="1"/>
  <c r="K126" i="1"/>
  <c r="J126" i="1"/>
  <c r="H126" i="1"/>
  <c r="CT126" i="1" s="1"/>
  <c r="G126" i="1"/>
  <c r="CS126" i="1" s="1"/>
  <c r="E126" i="1"/>
  <c r="D126" i="1"/>
  <c r="B126" i="1"/>
  <c r="Q126" i="1" s="1"/>
  <c r="S126" i="1" s="1"/>
  <c r="DH126" i="1" s="1"/>
  <c r="M125" i="1"/>
  <c r="K125" i="1"/>
  <c r="J125" i="1"/>
  <c r="H125" i="1"/>
  <c r="CT125" i="1" s="1"/>
  <c r="G125" i="1"/>
  <c r="CS125" i="1" s="1"/>
  <c r="CV125" i="1" s="1"/>
  <c r="E125" i="1"/>
  <c r="D125" i="1"/>
  <c r="B125" i="1"/>
  <c r="Q125" i="1" s="1"/>
  <c r="S125" i="1" s="1"/>
  <c r="DH125" i="1" s="1"/>
  <c r="M124" i="1"/>
  <c r="K124" i="1"/>
  <c r="J124" i="1"/>
  <c r="H124" i="1"/>
  <c r="CT124" i="1" s="1"/>
  <c r="G124" i="1"/>
  <c r="CS124" i="1" s="1"/>
  <c r="E124" i="1"/>
  <c r="D124" i="1"/>
  <c r="B124" i="1"/>
  <c r="Q124" i="1" s="1"/>
  <c r="S124" i="1" s="1"/>
  <c r="DH124" i="1" s="1"/>
  <c r="M123" i="1"/>
  <c r="K123" i="1"/>
  <c r="J123" i="1"/>
  <c r="H123" i="1"/>
  <c r="CT123" i="1" s="1"/>
  <c r="G123" i="1"/>
  <c r="CS123" i="1" s="1"/>
  <c r="E123" i="1"/>
  <c r="D123" i="1"/>
  <c r="B123" i="1"/>
  <c r="Q123" i="1" s="1"/>
  <c r="S123" i="1" s="1"/>
  <c r="DH123" i="1" s="1"/>
  <c r="M122" i="1"/>
  <c r="K122" i="1"/>
  <c r="J122" i="1"/>
  <c r="H122" i="1"/>
  <c r="CT122" i="1" s="1"/>
  <c r="G122" i="1"/>
  <c r="CS122" i="1" s="1"/>
  <c r="E122" i="1"/>
  <c r="D122" i="1"/>
  <c r="B122" i="1"/>
  <c r="Q122" i="1" s="1"/>
  <c r="S122" i="1" s="1"/>
  <c r="DH122" i="1" s="1"/>
  <c r="M121" i="1"/>
  <c r="K121" i="1"/>
  <c r="J121" i="1"/>
  <c r="H121" i="1"/>
  <c r="CT121" i="1" s="1"/>
  <c r="G121" i="1"/>
  <c r="CS121" i="1" s="1"/>
  <c r="CV121" i="1" s="1"/>
  <c r="E121" i="1"/>
  <c r="D121" i="1"/>
  <c r="B121" i="1"/>
  <c r="Q121" i="1" s="1"/>
  <c r="S121" i="1" s="1"/>
  <c r="DH121" i="1" s="1"/>
  <c r="M120" i="1"/>
  <c r="K120" i="1"/>
  <c r="J120" i="1"/>
  <c r="H120" i="1"/>
  <c r="CT120" i="1" s="1"/>
  <c r="G120" i="1"/>
  <c r="CS120" i="1" s="1"/>
  <c r="E120" i="1"/>
  <c r="D120" i="1"/>
  <c r="B120" i="1"/>
  <c r="Q120" i="1" s="1"/>
  <c r="S120" i="1" s="1"/>
  <c r="DH120" i="1" s="1"/>
  <c r="M119" i="1"/>
  <c r="K119" i="1"/>
  <c r="J119" i="1"/>
  <c r="H119" i="1"/>
  <c r="CT119" i="1" s="1"/>
  <c r="G119" i="1"/>
  <c r="CS119" i="1" s="1"/>
  <c r="E119" i="1"/>
  <c r="D119" i="1"/>
  <c r="B119" i="1"/>
  <c r="Q119" i="1" s="1"/>
  <c r="S119" i="1" s="1"/>
  <c r="DH119" i="1" s="1"/>
  <c r="M118" i="1"/>
  <c r="K118" i="1"/>
  <c r="J118" i="1"/>
  <c r="H118" i="1"/>
  <c r="CT118" i="1" s="1"/>
  <c r="G118" i="1"/>
  <c r="CS118" i="1" s="1"/>
  <c r="E118" i="1"/>
  <c r="D118" i="1"/>
  <c r="B118" i="1"/>
  <c r="Q118" i="1" s="1"/>
  <c r="S118" i="1" s="1"/>
  <c r="DH118" i="1" s="1"/>
  <c r="M117" i="1"/>
  <c r="K117" i="1"/>
  <c r="J117" i="1"/>
  <c r="H117" i="1"/>
  <c r="CT117" i="1" s="1"/>
  <c r="G117" i="1"/>
  <c r="CS117" i="1" s="1"/>
  <c r="E117" i="1"/>
  <c r="D117" i="1"/>
  <c r="B117" i="1"/>
  <c r="Q117" i="1" s="1"/>
  <c r="S117" i="1" s="1"/>
  <c r="DH117" i="1" s="1"/>
  <c r="M116" i="1"/>
  <c r="K116" i="1"/>
  <c r="J116" i="1"/>
  <c r="H116" i="1"/>
  <c r="CT116" i="1" s="1"/>
  <c r="G116" i="1"/>
  <c r="CS116" i="1" s="1"/>
  <c r="CV116" i="1" s="1"/>
  <c r="E116" i="1"/>
  <c r="D116" i="1"/>
  <c r="B116" i="1"/>
  <c r="Q116" i="1" s="1"/>
  <c r="S116" i="1" s="1"/>
  <c r="DH116" i="1" s="1"/>
  <c r="M115" i="1"/>
  <c r="K115" i="1"/>
  <c r="J115" i="1"/>
  <c r="H115" i="1"/>
  <c r="CT115" i="1" s="1"/>
  <c r="G115" i="1"/>
  <c r="CS115" i="1" s="1"/>
  <c r="E115" i="1"/>
  <c r="D115" i="1"/>
  <c r="B115" i="1"/>
  <c r="Q115" i="1" s="1"/>
  <c r="S115" i="1" s="1"/>
  <c r="DH115" i="1" s="1"/>
  <c r="M114" i="1"/>
  <c r="K114" i="1"/>
  <c r="J114" i="1"/>
  <c r="H114" i="1"/>
  <c r="CT114" i="1" s="1"/>
  <c r="G114" i="1"/>
  <c r="CS114" i="1" s="1"/>
  <c r="CV114" i="1" s="1"/>
  <c r="E114" i="1"/>
  <c r="D114" i="1"/>
  <c r="B114" i="1"/>
  <c r="Q114" i="1" s="1"/>
  <c r="S114" i="1" s="1"/>
  <c r="DH114" i="1" s="1"/>
  <c r="M113" i="1"/>
  <c r="K113" i="1"/>
  <c r="J113" i="1"/>
  <c r="H113" i="1"/>
  <c r="CT113" i="1" s="1"/>
  <c r="G113" i="1"/>
  <c r="CS113" i="1" s="1"/>
  <c r="E113" i="1"/>
  <c r="D113" i="1"/>
  <c r="B113" i="1"/>
  <c r="Q113" i="1" s="1"/>
  <c r="S113" i="1" s="1"/>
  <c r="DH113" i="1" s="1"/>
  <c r="M112" i="1"/>
  <c r="K112" i="1"/>
  <c r="J112" i="1"/>
  <c r="H112" i="1"/>
  <c r="CT112" i="1" s="1"/>
  <c r="G112" i="1"/>
  <c r="CS112" i="1" s="1"/>
  <c r="CV112" i="1" s="1"/>
  <c r="E112" i="1"/>
  <c r="D112" i="1"/>
  <c r="B112" i="1"/>
  <c r="Q112" i="1" s="1"/>
  <c r="S112" i="1" s="1"/>
  <c r="DH112" i="1" s="1"/>
  <c r="M111" i="1"/>
  <c r="K111" i="1"/>
  <c r="J111" i="1"/>
  <c r="H111" i="1"/>
  <c r="CT111" i="1" s="1"/>
  <c r="G111" i="1"/>
  <c r="CS111" i="1" s="1"/>
  <c r="CV111" i="1" s="1"/>
  <c r="E111" i="1"/>
  <c r="D111" i="1"/>
  <c r="B111" i="1"/>
  <c r="Q111" i="1" s="1"/>
  <c r="S111" i="1" s="1"/>
  <c r="DH111" i="1" s="1"/>
  <c r="M110" i="1"/>
  <c r="K110" i="1"/>
  <c r="J110" i="1"/>
  <c r="H110" i="1"/>
  <c r="CT110" i="1" s="1"/>
  <c r="G110" i="1"/>
  <c r="CS110" i="1" s="1"/>
  <c r="E110" i="1"/>
  <c r="D110" i="1"/>
  <c r="B110" i="1"/>
  <c r="Q110" i="1" s="1"/>
  <c r="S110" i="1" s="1"/>
  <c r="DH110" i="1" s="1"/>
  <c r="M109" i="1"/>
  <c r="K109" i="1"/>
  <c r="J109" i="1"/>
  <c r="H109" i="1"/>
  <c r="CT109" i="1" s="1"/>
  <c r="G109" i="1"/>
  <c r="CS109" i="1" s="1"/>
  <c r="CV109" i="1" s="1"/>
  <c r="E109" i="1"/>
  <c r="D109" i="1"/>
  <c r="B109" i="1"/>
  <c r="Q109" i="1" s="1"/>
  <c r="S109" i="1" s="1"/>
  <c r="DH109" i="1" s="1"/>
  <c r="M108" i="1"/>
  <c r="K108" i="1"/>
  <c r="J108" i="1"/>
  <c r="H108" i="1"/>
  <c r="CT108" i="1" s="1"/>
  <c r="G108" i="1"/>
  <c r="CS108" i="1" s="1"/>
  <c r="E108" i="1"/>
  <c r="D108" i="1"/>
  <c r="B108" i="1"/>
  <c r="Q108" i="1" s="1"/>
  <c r="S108" i="1" s="1"/>
  <c r="DH108" i="1" s="1"/>
  <c r="M107" i="1"/>
  <c r="K107" i="1"/>
  <c r="J107" i="1"/>
  <c r="H107" i="1"/>
  <c r="CT107" i="1" s="1"/>
  <c r="G107" i="1"/>
  <c r="E107" i="1"/>
  <c r="D107" i="1"/>
  <c r="B107" i="1"/>
  <c r="Q107" i="1" s="1"/>
  <c r="S107" i="1" s="1"/>
  <c r="DH107" i="1" s="1"/>
  <c r="M106" i="1"/>
  <c r="K106" i="1"/>
  <c r="J106" i="1"/>
  <c r="H106" i="1"/>
  <c r="CT106" i="1" s="1"/>
  <c r="G106" i="1"/>
  <c r="E106" i="1"/>
  <c r="D106" i="1"/>
  <c r="B106" i="1"/>
  <c r="Q106" i="1" s="1"/>
  <c r="S106" i="1" s="1"/>
  <c r="DH106" i="1" s="1"/>
  <c r="M105" i="1"/>
  <c r="K105" i="1"/>
  <c r="J105" i="1"/>
  <c r="H105" i="1"/>
  <c r="CT105" i="1" s="1"/>
  <c r="G105" i="1"/>
  <c r="CS105" i="1" s="1"/>
  <c r="CV105" i="1" s="1"/>
  <c r="E105" i="1"/>
  <c r="D105" i="1"/>
  <c r="B105" i="1"/>
  <c r="Q105" i="1" s="1"/>
  <c r="S105" i="1" s="1"/>
  <c r="DH105" i="1" s="1"/>
  <c r="M104" i="1"/>
  <c r="K104" i="1"/>
  <c r="J104" i="1"/>
  <c r="H104" i="1"/>
  <c r="CT104" i="1" s="1"/>
  <c r="G104" i="1"/>
  <c r="CS104" i="1" s="1"/>
  <c r="E104" i="1"/>
  <c r="D104" i="1"/>
  <c r="B104" i="1"/>
  <c r="Q104" i="1" s="1"/>
  <c r="S104" i="1" s="1"/>
  <c r="DH104" i="1" s="1"/>
  <c r="M103" i="1"/>
  <c r="K103" i="1"/>
  <c r="J103" i="1"/>
  <c r="H103" i="1"/>
  <c r="CT103" i="1" s="1"/>
  <c r="G103" i="1"/>
  <c r="CS103" i="1" s="1"/>
  <c r="E103" i="1"/>
  <c r="D103" i="1"/>
  <c r="B103" i="1"/>
  <c r="Q103" i="1" s="1"/>
  <c r="S103" i="1" s="1"/>
  <c r="DH103" i="1" s="1"/>
  <c r="M102" i="1"/>
  <c r="K102" i="1"/>
  <c r="J102" i="1"/>
  <c r="H102" i="1"/>
  <c r="CT102" i="1" s="1"/>
  <c r="G102" i="1"/>
  <c r="CS102" i="1" s="1"/>
  <c r="E102" i="1"/>
  <c r="D102" i="1"/>
  <c r="B102" i="1"/>
  <c r="Q102" i="1" s="1"/>
  <c r="S102" i="1" s="1"/>
  <c r="DH102" i="1" s="1"/>
  <c r="M101" i="1"/>
  <c r="K101" i="1"/>
  <c r="J101" i="1"/>
  <c r="H101" i="1"/>
  <c r="CT101" i="1" s="1"/>
  <c r="G101" i="1"/>
  <c r="CS101" i="1" s="1"/>
  <c r="E101" i="1"/>
  <c r="D101" i="1"/>
  <c r="B101" i="1"/>
  <c r="Q101" i="1" s="1"/>
  <c r="S101" i="1" s="1"/>
  <c r="DH101" i="1" s="1"/>
  <c r="M100" i="1"/>
  <c r="K100" i="1"/>
  <c r="J100" i="1"/>
  <c r="H100" i="1"/>
  <c r="CT100" i="1" s="1"/>
  <c r="G100" i="1"/>
  <c r="CS100" i="1" s="1"/>
  <c r="CV100" i="1" s="1"/>
  <c r="E100" i="1"/>
  <c r="D100" i="1"/>
  <c r="B100" i="1"/>
  <c r="Q100" i="1" s="1"/>
  <c r="S100" i="1" s="1"/>
  <c r="DH100" i="1" s="1"/>
  <c r="M99" i="1"/>
  <c r="K99" i="1"/>
  <c r="J99" i="1"/>
  <c r="H99" i="1"/>
  <c r="CT99" i="1" s="1"/>
  <c r="G99" i="1"/>
  <c r="CS99" i="1" s="1"/>
  <c r="E99" i="1"/>
  <c r="D99" i="1"/>
  <c r="B99" i="1"/>
  <c r="Q99" i="1" s="1"/>
  <c r="S99" i="1" s="1"/>
  <c r="DH99" i="1" s="1"/>
  <c r="M98" i="1"/>
  <c r="K98" i="1"/>
  <c r="J98" i="1"/>
  <c r="H98" i="1"/>
  <c r="CT98" i="1" s="1"/>
  <c r="G98" i="1"/>
  <c r="CS98" i="1" s="1"/>
  <c r="CV98" i="1" s="1"/>
  <c r="E98" i="1"/>
  <c r="D98" i="1"/>
  <c r="B98" i="1"/>
  <c r="Q98" i="1" s="1"/>
  <c r="S98" i="1" s="1"/>
  <c r="DH98" i="1" s="1"/>
  <c r="M97" i="1"/>
  <c r="K97" i="1"/>
  <c r="J97" i="1"/>
  <c r="H97" i="1"/>
  <c r="CT97" i="1" s="1"/>
  <c r="G97" i="1"/>
  <c r="CS97" i="1" s="1"/>
  <c r="E97" i="1"/>
  <c r="D97" i="1"/>
  <c r="B97" i="1"/>
  <c r="Q97" i="1" s="1"/>
  <c r="S97" i="1" s="1"/>
  <c r="DH97" i="1" s="1"/>
  <c r="M96" i="1"/>
  <c r="K96" i="1"/>
  <c r="J96" i="1"/>
  <c r="H96" i="1"/>
  <c r="CT96" i="1" s="1"/>
  <c r="G96" i="1"/>
  <c r="CS96" i="1" s="1"/>
  <c r="CV96" i="1" s="1"/>
  <c r="E96" i="1"/>
  <c r="D96" i="1"/>
  <c r="B96" i="1"/>
  <c r="Q96" i="1" s="1"/>
  <c r="S96" i="1" s="1"/>
  <c r="DH96" i="1" s="1"/>
  <c r="M95" i="1"/>
  <c r="K95" i="1"/>
  <c r="J95" i="1"/>
  <c r="H95" i="1"/>
  <c r="CT95" i="1" s="1"/>
  <c r="G95" i="1"/>
  <c r="CS95" i="1" s="1"/>
  <c r="CV95" i="1" s="1"/>
  <c r="E95" i="1"/>
  <c r="D95" i="1"/>
  <c r="B95" i="1"/>
  <c r="Q95" i="1" s="1"/>
  <c r="S95" i="1" s="1"/>
  <c r="DH95" i="1" s="1"/>
  <c r="M94" i="1"/>
  <c r="K94" i="1"/>
  <c r="J94" i="1"/>
  <c r="H94" i="1"/>
  <c r="CT94" i="1" s="1"/>
  <c r="G94" i="1"/>
  <c r="CS94" i="1" s="1"/>
  <c r="E94" i="1"/>
  <c r="D94" i="1"/>
  <c r="B94" i="1"/>
  <c r="Q94" i="1" s="1"/>
  <c r="S94" i="1" s="1"/>
  <c r="DH94" i="1" s="1"/>
  <c r="M93" i="1"/>
  <c r="K93" i="1"/>
  <c r="J93" i="1"/>
  <c r="H93" i="1"/>
  <c r="CT93" i="1" s="1"/>
  <c r="G93" i="1"/>
  <c r="CS93" i="1" s="1"/>
  <c r="CV93" i="1" s="1"/>
  <c r="E93" i="1"/>
  <c r="D93" i="1"/>
  <c r="B93" i="1"/>
  <c r="Q93" i="1" s="1"/>
  <c r="S93" i="1" s="1"/>
  <c r="DH93" i="1" s="1"/>
  <c r="M92" i="1"/>
  <c r="K92" i="1"/>
  <c r="J92" i="1"/>
  <c r="H92" i="1"/>
  <c r="CT92" i="1" s="1"/>
  <c r="G92" i="1"/>
  <c r="CS92" i="1" s="1"/>
  <c r="E92" i="1"/>
  <c r="D92" i="1"/>
  <c r="B92" i="1"/>
  <c r="Q92" i="1" s="1"/>
  <c r="S92" i="1" s="1"/>
  <c r="DH92" i="1" s="1"/>
  <c r="M91" i="1"/>
  <c r="K91" i="1"/>
  <c r="J91" i="1"/>
  <c r="H91" i="1"/>
  <c r="CT91" i="1" s="1"/>
  <c r="G91" i="1"/>
  <c r="CS91" i="1" s="1"/>
  <c r="E91" i="1"/>
  <c r="D91" i="1"/>
  <c r="B91" i="1"/>
  <c r="Q91" i="1" s="1"/>
  <c r="S91" i="1" s="1"/>
  <c r="DH91" i="1" s="1"/>
  <c r="M90" i="1"/>
  <c r="K90" i="1"/>
  <c r="J90" i="1"/>
  <c r="H90" i="1"/>
  <c r="CT90" i="1" s="1"/>
  <c r="G90" i="1"/>
  <c r="CS90" i="1" s="1"/>
  <c r="E90" i="1"/>
  <c r="D90" i="1"/>
  <c r="B90" i="1"/>
  <c r="Q90" i="1" s="1"/>
  <c r="S90" i="1" s="1"/>
  <c r="DH90" i="1" s="1"/>
  <c r="M89" i="1"/>
  <c r="K89" i="1"/>
  <c r="J89" i="1"/>
  <c r="H89" i="1"/>
  <c r="CT89" i="1" s="1"/>
  <c r="G89" i="1"/>
  <c r="E89" i="1"/>
  <c r="D89" i="1"/>
  <c r="B89" i="1"/>
  <c r="Q89" i="1" s="1"/>
  <c r="S89" i="1" s="1"/>
  <c r="DH89" i="1" s="1"/>
  <c r="M88" i="1"/>
  <c r="K88" i="1"/>
  <c r="J88" i="1"/>
  <c r="H88" i="1"/>
  <c r="CT88" i="1" s="1"/>
  <c r="G88" i="1"/>
  <c r="CS88" i="1" s="1"/>
  <c r="E88" i="1"/>
  <c r="D88" i="1"/>
  <c r="B88" i="1"/>
  <c r="Q88" i="1" s="1"/>
  <c r="S88" i="1" s="1"/>
  <c r="DH88" i="1" s="1"/>
  <c r="M87" i="1"/>
  <c r="K87" i="1"/>
  <c r="J87" i="1"/>
  <c r="H87" i="1"/>
  <c r="CT87" i="1" s="1"/>
  <c r="G87" i="1"/>
  <c r="CS87" i="1" s="1"/>
  <c r="E87" i="1"/>
  <c r="D87" i="1"/>
  <c r="B87" i="1"/>
  <c r="Q87" i="1" s="1"/>
  <c r="S87" i="1" s="1"/>
  <c r="DH87" i="1" s="1"/>
  <c r="M86" i="1"/>
  <c r="K86" i="1"/>
  <c r="J86" i="1"/>
  <c r="H86" i="1"/>
  <c r="CT86" i="1" s="1"/>
  <c r="G86" i="1"/>
  <c r="CS86" i="1" s="1"/>
  <c r="E86" i="1"/>
  <c r="D86" i="1"/>
  <c r="B86" i="1"/>
  <c r="Q86" i="1" s="1"/>
  <c r="S86" i="1" s="1"/>
  <c r="DH86" i="1" s="1"/>
  <c r="M85" i="1"/>
  <c r="K85" i="1"/>
  <c r="J85" i="1"/>
  <c r="H85" i="1"/>
  <c r="CT85" i="1" s="1"/>
  <c r="G85" i="1"/>
  <c r="CS85" i="1" s="1"/>
  <c r="E85" i="1"/>
  <c r="D85" i="1"/>
  <c r="B85" i="1"/>
  <c r="Q85" i="1" s="1"/>
  <c r="S85" i="1" s="1"/>
  <c r="DH85" i="1" s="1"/>
  <c r="M84" i="1"/>
  <c r="K84" i="1"/>
  <c r="J84" i="1"/>
  <c r="H84" i="1"/>
  <c r="CT84" i="1" s="1"/>
  <c r="G84" i="1"/>
  <c r="CS84" i="1" s="1"/>
  <c r="CV84" i="1" s="1"/>
  <c r="E84" i="1"/>
  <c r="D84" i="1"/>
  <c r="B84" i="1"/>
  <c r="Q84" i="1" s="1"/>
  <c r="S84" i="1" s="1"/>
  <c r="DH84" i="1" s="1"/>
  <c r="M83" i="1"/>
  <c r="K83" i="1"/>
  <c r="J83" i="1"/>
  <c r="H83" i="1"/>
  <c r="CT83" i="1" s="1"/>
  <c r="G83" i="1"/>
  <c r="CS83" i="1" s="1"/>
  <c r="E83" i="1"/>
  <c r="D83" i="1"/>
  <c r="B83" i="1"/>
  <c r="Q83" i="1" s="1"/>
  <c r="S83" i="1" s="1"/>
  <c r="DH83" i="1" s="1"/>
  <c r="M82" i="1"/>
  <c r="K82" i="1"/>
  <c r="J82" i="1"/>
  <c r="H82" i="1"/>
  <c r="CT82" i="1" s="1"/>
  <c r="G82" i="1"/>
  <c r="CS82" i="1" s="1"/>
  <c r="CV82" i="1" s="1"/>
  <c r="E82" i="1"/>
  <c r="D82" i="1"/>
  <c r="B82" i="1"/>
  <c r="Q82" i="1" s="1"/>
  <c r="S82" i="1" s="1"/>
  <c r="DH82" i="1" s="1"/>
  <c r="M81" i="1"/>
  <c r="K81" i="1"/>
  <c r="J81" i="1"/>
  <c r="H81" i="1"/>
  <c r="CT81" i="1" s="1"/>
  <c r="G81" i="1"/>
  <c r="CS81" i="1" s="1"/>
  <c r="E81" i="1"/>
  <c r="D81" i="1"/>
  <c r="B81" i="1"/>
  <c r="Q81" i="1" s="1"/>
  <c r="S81" i="1" s="1"/>
  <c r="DH81" i="1" s="1"/>
  <c r="M80" i="1"/>
  <c r="K80" i="1"/>
  <c r="J80" i="1"/>
  <c r="H80" i="1"/>
  <c r="CT80" i="1" s="1"/>
  <c r="G80" i="1"/>
  <c r="CS80" i="1" s="1"/>
  <c r="CV80" i="1" s="1"/>
  <c r="E80" i="1"/>
  <c r="D80" i="1"/>
  <c r="B80" i="1"/>
  <c r="Q80" i="1" s="1"/>
  <c r="S80" i="1" s="1"/>
  <c r="DH80" i="1" s="1"/>
  <c r="M79" i="1"/>
  <c r="K79" i="1"/>
  <c r="J79" i="1"/>
  <c r="H79" i="1"/>
  <c r="CT79" i="1" s="1"/>
  <c r="G79" i="1"/>
  <c r="CS79" i="1" s="1"/>
  <c r="CV79" i="1" s="1"/>
  <c r="E79" i="1"/>
  <c r="D79" i="1"/>
  <c r="B79" i="1"/>
  <c r="Q79" i="1" s="1"/>
  <c r="S79" i="1" s="1"/>
  <c r="DH79" i="1" s="1"/>
  <c r="M78" i="1"/>
  <c r="K78" i="1"/>
  <c r="J78" i="1"/>
  <c r="H78" i="1"/>
  <c r="CT78" i="1" s="1"/>
  <c r="G78" i="1"/>
  <c r="CS78" i="1" s="1"/>
  <c r="E78" i="1"/>
  <c r="D78" i="1"/>
  <c r="B78" i="1"/>
  <c r="Q78" i="1" s="1"/>
  <c r="S78" i="1" s="1"/>
  <c r="DH78" i="1" s="1"/>
  <c r="M77" i="1"/>
  <c r="K77" i="1"/>
  <c r="J77" i="1"/>
  <c r="H77" i="1"/>
  <c r="CT77" i="1" s="1"/>
  <c r="G77" i="1"/>
  <c r="CS77" i="1" s="1"/>
  <c r="CV77" i="1" s="1"/>
  <c r="E77" i="1"/>
  <c r="D77" i="1"/>
  <c r="B77" i="1"/>
  <c r="Q77" i="1" s="1"/>
  <c r="S77" i="1" s="1"/>
  <c r="DH77" i="1" s="1"/>
  <c r="M76" i="1"/>
  <c r="K76" i="1"/>
  <c r="J76" i="1"/>
  <c r="H76" i="1"/>
  <c r="CT76" i="1" s="1"/>
  <c r="G76" i="1"/>
  <c r="CS76" i="1" s="1"/>
  <c r="E76" i="1"/>
  <c r="D76" i="1"/>
  <c r="B76" i="1"/>
  <c r="Q76" i="1" s="1"/>
  <c r="S76" i="1" s="1"/>
  <c r="DH76" i="1" s="1"/>
  <c r="M75" i="1"/>
  <c r="K75" i="1"/>
  <c r="J75" i="1"/>
  <c r="H75" i="1"/>
  <c r="CT75" i="1" s="1"/>
  <c r="G75" i="1"/>
  <c r="CS75" i="1" s="1"/>
  <c r="E75" i="1"/>
  <c r="D75" i="1"/>
  <c r="B75" i="1"/>
  <c r="Q75" i="1" s="1"/>
  <c r="S75" i="1" s="1"/>
  <c r="DH75" i="1" s="1"/>
  <c r="M74" i="1"/>
  <c r="K74" i="1"/>
  <c r="J74" i="1"/>
  <c r="H74" i="1"/>
  <c r="CT74" i="1" s="1"/>
  <c r="G74" i="1"/>
  <c r="CS74" i="1" s="1"/>
  <c r="E74" i="1"/>
  <c r="D74" i="1"/>
  <c r="B74" i="1"/>
  <c r="Q74" i="1" s="1"/>
  <c r="S74" i="1" s="1"/>
  <c r="DH74" i="1" s="1"/>
  <c r="M73" i="1"/>
  <c r="K73" i="1"/>
  <c r="J73" i="1"/>
  <c r="H73" i="1"/>
  <c r="CT73" i="1" s="1"/>
  <c r="G73" i="1"/>
  <c r="E73" i="1"/>
  <c r="D73" i="1"/>
  <c r="B73" i="1"/>
  <c r="Q73" i="1" s="1"/>
  <c r="S73" i="1" s="1"/>
  <c r="DH73" i="1" s="1"/>
  <c r="M72" i="1"/>
  <c r="K72" i="1"/>
  <c r="J72" i="1"/>
  <c r="H72" i="1"/>
  <c r="CT72" i="1" s="1"/>
  <c r="G72" i="1"/>
  <c r="CS72" i="1" s="1"/>
  <c r="E72" i="1"/>
  <c r="D72" i="1"/>
  <c r="B72" i="1"/>
  <c r="Q72" i="1" s="1"/>
  <c r="S72" i="1" s="1"/>
  <c r="DH72" i="1" s="1"/>
  <c r="M71" i="1"/>
  <c r="K71" i="1"/>
  <c r="J71" i="1"/>
  <c r="H71" i="1"/>
  <c r="CT71" i="1" s="1"/>
  <c r="G71" i="1"/>
  <c r="CS71" i="1" s="1"/>
  <c r="E71" i="1"/>
  <c r="D71" i="1"/>
  <c r="B71" i="1"/>
  <c r="Q71" i="1" s="1"/>
  <c r="S71" i="1" s="1"/>
  <c r="DH71" i="1" s="1"/>
  <c r="M70" i="1"/>
  <c r="K70" i="1"/>
  <c r="J70" i="1"/>
  <c r="H70" i="1"/>
  <c r="CT70" i="1" s="1"/>
  <c r="G70" i="1"/>
  <c r="CS70" i="1" s="1"/>
  <c r="E70" i="1"/>
  <c r="D70" i="1"/>
  <c r="B70" i="1"/>
  <c r="Q70" i="1" s="1"/>
  <c r="S70" i="1" s="1"/>
  <c r="DH70" i="1" s="1"/>
  <c r="M69" i="1"/>
  <c r="K69" i="1"/>
  <c r="J69" i="1"/>
  <c r="H69" i="1"/>
  <c r="CT69" i="1" s="1"/>
  <c r="G69" i="1"/>
  <c r="CS69" i="1" s="1"/>
  <c r="E69" i="1"/>
  <c r="D69" i="1"/>
  <c r="B69" i="1"/>
  <c r="Q69" i="1" s="1"/>
  <c r="S69" i="1" s="1"/>
  <c r="DH69" i="1" s="1"/>
  <c r="M68" i="1"/>
  <c r="K68" i="1"/>
  <c r="J68" i="1"/>
  <c r="H68" i="1"/>
  <c r="CT68" i="1" s="1"/>
  <c r="G68" i="1"/>
  <c r="CS68" i="1" s="1"/>
  <c r="CV68" i="1" s="1"/>
  <c r="E68" i="1"/>
  <c r="D68" i="1"/>
  <c r="B68" i="1"/>
  <c r="Q68" i="1" s="1"/>
  <c r="S68" i="1" s="1"/>
  <c r="DH68" i="1" s="1"/>
  <c r="M67" i="1"/>
  <c r="K67" i="1"/>
  <c r="J67" i="1"/>
  <c r="H67" i="1"/>
  <c r="CT67" i="1" s="1"/>
  <c r="G67" i="1"/>
  <c r="CS67" i="1" s="1"/>
  <c r="E67" i="1"/>
  <c r="D67" i="1"/>
  <c r="B67" i="1"/>
  <c r="Q67" i="1" s="1"/>
  <c r="S67" i="1" s="1"/>
  <c r="DH67" i="1" s="1"/>
  <c r="M66" i="1"/>
  <c r="K66" i="1"/>
  <c r="J66" i="1"/>
  <c r="H66" i="1"/>
  <c r="CT66" i="1" s="1"/>
  <c r="G66" i="1"/>
  <c r="CS66" i="1" s="1"/>
  <c r="CV66" i="1" s="1"/>
  <c r="E66" i="1"/>
  <c r="D66" i="1"/>
  <c r="B66" i="1"/>
  <c r="Q66" i="1" s="1"/>
  <c r="S66" i="1" s="1"/>
  <c r="DH66" i="1" s="1"/>
  <c r="M65" i="1"/>
  <c r="K65" i="1"/>
  <c r="J65" i="1"/>
  <c r="H65" i="1"/>
  <c r="CT65" i="1" s="1"/>
  <c r="G65" i="1"/>
  <c r="CS65" i="1" s="1"/>
  <c r="E65" i="1"/>
  <c r="D65" i="1"/>
  <c r="B65" i="1"/>
  <c r="Q65" i="1" s="1"/>
  <c r="S65" i="1" s="1"/>
  <c r="DH65" i="1" s="1"/>
  <c r="M64" i="1"/>
  <c r="K64" i="1"/>
  <c r="J64" i="1"/>
  <c r="H64" i="1"/>
  <c r="CT64" i="1" s="1"/>
  <c r="G64" i="1"/>
  <c r="CS64" i="1" s="1"/>
  <c r="CV64" i="1" s="1"/>
  <c r="E64" i="1"/>
  <c r="D64" i="1"/>
  <c r="B64" i="1"/>
  <c r="Q64" i="1" s="1"/>
  <c r="S64" i="1" s="1"/>
  <c r="DH64" i="1" s="1"/>
  <c r="M63" i="1"/>
  <c r="K63" i="1"/>
  <c r="J63" i="1"/>
  <c r="H63" i="1"/>
  <c r="CT63" i="1" s="1"/>
  <c r="G63" i="1"/>
  <c r="CS63" i="1" s="1"/>
  <c r="CV63" i="1" s="1"/>
  <c r="E63" i="1"/>
  <c r="D63" i="1"/>
  <c r="B63" i="1"/>
  <c r="Q63" i="1" s="1"/>
  <c r="S63" i="1" s="1"/>
  <c r="DH63" i="1" s="1"/>
  <c r="M62" i="1"/>
  <c r="K62" i="1"/>
  <c r="J62" i="1"/>
  <c r="H62" i="1"/>
  <c r="CT62" i="1" s="1"/>
  <c r="G62" i="1"/>
  <c r="CS62" i="1" s="1"/>
  <c r="E62" i="1"/>
  <c r="D62" i="1"/>
  <c r="B62" i="1"/>
  <c r="Q62" i="1" s="1"/>
  <c r="S62" i="1" s="1"/>
  <c r="DH62" i="1" s="1"/>
  <c r="M61" i="1"/>
  <c r="K61" i="1"/>
  <c r="J61" i="1"/>
  <c r="H61" i="1"/>
  <c r="CT61" i="1" s="1"/>
  <c r="G61" i="1"/>
  <c r="CS61" i="1" s="1"/>
  <c r="CV61" i="1" s="1"/>
  <c r="E61" i="1"/>
  <c r="D61" i="1"/>
  <c r="B61" i="1"/>
  <c r="Q61" i="1" s="1"/>
  <c r="S61" i="1" s="1"/>
  <c r="DH61" i="1" s="1"/>
  <c r="M60" i="1"/>
  <c r="K60" i="1"/>
  <c r="J60" i="1"/>
  <c r="H60" i="1"/>
  <c r="CT60" i="1" s="1"/>
  <c r="G60" i="1"/>
  <c r="E60" i="1"/>
  <c r="D60" i="1"/>
  <c r="B60" i="1"/>
  <c r="Q60" i="1" s="1"/>
  <c r="S60" i="1" s="1"/>
  <c r="DH60" i="1" s="1"/>
  <c r="M59" i="1"/>
  <c r="K59" i="1"/>
  <c r="J59" i="1"/>
  <c r="H59" i="1"/>
  <c r="CT59" i="1" s="1"/>
  <c r="G59" i="1"/>
  <c r="CS59" i="1" s="1"/>
  <c r="E59" i="1"/>
  <c r="D59" i="1"/>
  <c r="B59" i="1"/>
  <c r="Q59" i="1" s="1"/>
  <c r="S59" i="1" s="1"/>
  <c r="DH59" i="1" s="1"/>
  <c r="M58" i="1"/>
  <c r="K58" i="1"/>
  <c r="J58" i="1"/>
  <c r="H58" i="1"/>
  <c r="CT58" i="1" s="1"/>
  <c r="G58" i="1"/>
  <c r="CS58" i="1" s="1"/>
  <c r="E58" i="1"/>
  <c r="D58" i="1"/>
  <c r="B58" i="1"/>
  <c r="Q58" i="1" s="1"/>
  <c r="S58" i="1" s="1"/>
  <c r="DH58" i="1" s="1"/>
  <c r="M57" i="1"/>
  <c r="K57" i="1"/>
  <c r="J57" i="1"/>
  <c r="H57" i="1"/>
  <c r="CT57" i="1" s="1"/>
  <c r="G57" i="1"/>
  <c r="CS57" i="1" s="1"/>
  <c r="E57" i="1"/>
  <c r="D57" i="1"/>
  <c r="B57" i="1"/>
  <c r="Q57" i="1" s="1"/>
  <c r="S57" i="1" s="1"/>
  <c r="DH57" i="1" s="1"/>
  <c r="M56" i="1"/>
  <c r="K56" i="1"/>
  <c r="J56" i="1"/>
  <c r="H56" i="1"/>
  <c r="CT56" i="1" s="1"/>
  <c r="G56" i="1"/>
  <c r="CS56" i="1" s="1"/>
  <c r="CV56" i="1" s="1"/>
  <c r="E56" i="1"/>
  <c r="D56" i="1"/>
  <c r="B56" i="1"/>
  <c r="Q56" i="1" s="1"/>
  <c r="S56" i="1" s="1"/>
  <c r="DH56" i="1" s="1"/>
  <c r="M55" i="1"/>
  <c r="K55" i="1"/>
  <c r="J55" i="1"/>
  <c r="H55" i="1"/>
  <c r="CT55" i="1" s="1"/>
  <c r="G55" i="1"/>
  <c r="CS55" i="1" s="1"/>
  <c r="E55" i="1"/>
  <c r="D55" i="1"/>
  <c r="B55" i="1"/>
  <c r="Q55" i="1" s="1"/>
  <c r="S55" i="1" s="1"/>
  <c r="DH55" i="1" s="1"/>
  <c r="M54" i="1"/>
  <c r="K54" i="1"/>
  <c r="J54" i="1"/>
  <c r="H54" i="1"/>
  <c r="CT54" i="1" s="1"/>
  <c r="G54" i="1"/>
  <c r="CS54" i="1" s="1"/>
  <c r="E54" i="1"/>
  <c r="D54" i="1"/>
  <c r="B54" i="1"/>
  <c r="Q54" i="1" s="1"/>
  <c r="S54" i="1" s="1"/>
  <c r="DH54" i="1" s="1"/>
  <c r="M53" i="1"/>
  <c r="K53" i="1"/>
  <c r="J53" i="1"/>
  <c r="H53" i="1"/>
  <c r="CT53" i="1" s="1"/>
  <c r="G53" i="1"/>
  <c r="CS53" i="1" s="1"/>
  <c r="E53" i="1"/>
  <c r="D53" i="1"/>
  <c r="B53" i="1"/>
  <c r="Q53" i="1" s="1"/>
  <c r="S53" i="1" s="1"/>
  <c r="DH53" i="1" s="1"/>
  <c r="M52" i="1"/>
  <c r="K52" i="1"/>
  <c r="J52" i="1"/>
  <c r="H52" i="1"/>
  <c r="CT52" i="1" s="1"/>
  <c r="G52" i="1"/>
  <c r="CS52" i="1" s="1"/>
  <c r="E52" i="1"/>
  <c r="D52" i="1"/>
  <c r="B52" i="1"/>
  <c r="Q52" i="1" s="1"/>
  <c r="S52" i="1" s="1"/>
  <c r="DH52" i="1" s="1"/>
  <c r="M51" i="1"/>
  <c r="K51" i="1"/>
  <c r="J51" i="1"/>
  <c r="H51" i="1"/>
  <c r="CT51" i="1" s="1"/>
  <c r="G51" i="1"/>
  <c r="CS51" i="1" s="1"/>
  <c r="CV51" i="1" s="1"/>
  <c r="E51" i="1"/>
  <c r="D51" i="1"/>
  <c r="B51" i="1"/>
  <c r="Q51" i="1" s="1"/>
  <c r="S51" i="1" s="1"/>
  <c r="DH51" i="1" s="1"/>
  <c r="M50" i="1"/>
  <c r="K50" i="1"/>
  <c r="J50" i="1"/>
  <c r="H50" i="1"/>
  <c r="CT50" i="1" s="1"/>
  <c r="G50" i="1"/>
  <c r="CS50" i="1" s="1"/>
  <c r="E50" i="1"/>
  <c r="D50" i="1"/>
  <c r="B50" i="1"/>
  <c r="Q50" i="1" s="1"/>
  <c r="S50" i="1" s="1"/>
  <c r="DH50" i="1" s="1"/>
  <c r="M49" i="1"/>
  <c r="K49" i="1"/>
  <c r="J49" i="1"/>
  <c r="H49" i="1"/>
  <c r="CT49" i="1" s="1"/>
  <c r="G49" i="1"/>
  <c r="CS49" i="1" s="1"/>
  <c r="E49" i="1"/>
  <c r="D49" i="1"/>
  <c r="B49" i="1"/>
  <c r="Q49" i="1" s="1"/>
  <c r="S49" i="1" s="1"/>
  <c r="DH49" i="1" s="1"/>
  <c r="M48" i="1"/>
  <c r="K48" i="1"/>
  <c r="J48" i="1"/>
  <c r="H48" i="1"/>
  <c r="CT48" i="1" s="1"/>
  <c r="G48" i="1"/>
  <c r="CS48" i="1" s="1"/>
  <c r="E48" i="1"/>
  <c r="D48" i="1"/>
  <c r="B48" i="1"/>
  <c r="Q48" i="1" s="1"/>
  <c r="S48" i="1" s="1"/>
  <c r="DH48" i="1" s="1"/>
  <c r="M47" i="1"/>
  <c r="K47" i="1"/>
  <c r="J47" i="1"/>
  <c r="H47" i="1"/>
  <c r="CT47" i="1" s="1"/>
  <c r="G47" i="1"/>
  <c r="CS47" i="1" s="1"/>
  <c r="CV47" i="1" s="1"/>
  <c r="E47" i="1"/>
  <c r="D47" i="1"/>
  <c r="B47" i="1"/>
  <c r="Q47" i="1" s="1"/>
  <c r="S47" i="1" s="1"/>
  <c r="DH47" i="1" s="1"/>
  <c r="M46" i="1"/>
  <c r="K46" i="1"/>
  <c r="J46" i="1"/>
  <c r="H46" i="1"/>
  <c r="CT46" i="1" s="1"/>
  <c r="G46" i="1"/>
  <c r="CS46" i="1" s="1"/>
  <c r="CV46" i="1" s="1"/>
  <c r="E46" i="1"/>
  <c r="D46" i="1"/>
  <c r="B46" i="1"/>
  <c r="Q46" i="1" s="1"/>
  <c r="S46" i="1" s="1"/>
  <c r="DH46" i="1" s="1"/>
  <c r="M45" i="1"/>
  <c r="K45" i="1"/>
  <c r="J45" i="1"/>
  <c r="H45" i="1"/>
  <c r="CT45" i="1" s="1"/>
  <c r="G45" i="1"/>
  <c r="CS45" i="1" s="1"/>
  <c r="E45" i="1"/>
  <c r="D45" i="1"/>
  <c r="B45" i="1"/>
  <c r="Q45" i="1" s="1"/>
  <c r="S45" i="1" s="1"/>
  <c r="DH45" i="1" s="1"/>
  <c r="M44" i="1"/>
  <c r="K44" i="1"/>
  <c r="J44" i="1"/>
  <c r="H44" i="1"/>
  <c r="CT44" i="1" s="1"/>
  <c r="G44" i="1"/>
  <c r="CS44" i="1" s="1"/>
  <c r="CV44" i="1" s="1"/>
  <c r="E44" i="1"/>
  <c r="D44" i="1"/>
  <c r="B44" i="1"/>
  <c r="Q44" i="1" s="1"/>
  <c r="S44" i="1" s="1"/>
  <c r="DH44" i="1" s="1"/>
  <c r="M43" i="1"/>
  <c r="K43" i="1"/>
  <c r="J43" i="1"/>
  <c r="H43" i="1"/>
  <c r="CT43" i="1" s="1"/>
  <c r="G43" i="1"/>
  <c r="CS43" i="1" s="1"/>
  <c r="E43" i="1"/>
  <c r="D43" i="1"/>
  <c r="B43" i="1"/>
  <c r="Q43" i="1" s="1"/>
  <c r="S43" i="1" s="1"/>
  <c r="DH43" i="1" s="1"/>
  <c r="M42" i="1"/>
  <c r="K42" i="1"/>
  <c r="J42" i="1"/>
  <c r="H42" i="1"/>
  <c r="CT42" i="1" s="1"/>
  <c r="G42" i="1"/>
  <c r="CS42" i="1" s="1"/>
  <c r="E42" i="1"/>
  <c r="D42" i="1"/>
  <c r="B42" i="1"/>
  <c r="Q42" i="1" s="1"/>
  <c r="S42" i="1" s="1"/>
  <c r="DH42" i="1" s="1"/>
  <c r="M41" i="1"/>
  <c r="K41" i="1"/>
  <c r="J41" i="1"/>
  <c r="H41" i="1"/>
  <c r="CT41" i="1" s="1"/>
  <c r="G41" i="1"/>
  <c r="CS41" i="1" s="1"/>
  <c r="E41" i="1"/>
  <c r="D41" i="1"/>
  <c r="B41" i="1"/>
  <c r="Q41" i="1" s="1"/>
  <c r="S41" i="1" s="1"/>
  <c r="DH41" i="1" s="1"/>
  <c r="M40" i="1"/>
  <c r="K40" i="1"/>
  <c r="J40" i="1"/>
  <c r="H40" i="1"/>
  <c r="CT40" i="1" s="1"/>
  <c r="G40" i="1"/>
  <c r="CS40" i="1" s="1"/>
  <c r="CV40" i="1" s="1"/>
  <c r="E40" i="1"/>
  <c r="D40" i="1"/>
  <c r="B40" i="1"/>
  <c r="Q40" i="1" s="1"/>
  <c r="S40" i="1" s="1"/>
  <c r="DH40" i="1" s="1"/>
  <c r="M39" i="1"/>
  <c r="K39" i="1"/>
  <c r="J39" i="1"/>
  <c r="H39" i="1"/>
  <c r="CT39" i="1" s="1"/>
  <c r="G39" i="1"/>
  <c r="CS39" i="1" s="1"/>
  <c r="E39" i="1"/>
  <c r="D39" i="1"/>
  <c r="B39" i="1"/>
  <c r="Q39" i="1" s="1"/>
  <c r="S39" i="1" s="1"/>
  <c r="DH39" i="1" s="1"/>
  <c r="M38" i="1"/>
  <c r="K38" i="1"/>
  <c r="J38" i="1"/>
  <c r="H38" i="1"/>
  <c r="CT38" i="1" s="1"/>
  <c r="G38" i="1"/>
  <c r="CS38" i="1" s="1"/>
  <c r="E38" i="1"/>
  <c r="D38" i="1"/>
  <c r="B38" i="1"/>
  <c r="Q38" i="1" s="1"/>
  <c r="S38" i="1" s="1"/>
  <c r="DH38" i="1" s="1"/>
  <c r="M37" i="1"/>
  <c r="K37" i="1"/>
  <c r="J37" i="1"/>
  <c r="H37" i="1"/>
  <c r="CT37" i="1" s="1"/>
  <c r="G37" i="1"/>
  <c r="CS37" i="1" s="1"/>
  <c r="E37" i="1"/>
  <c r="D37" i="1"/>
  <c r="B37" i="1"/>
  <c r="Q37" i="1" s="1"/>
  <c r="S37" i="1" s="1"/>
  <c r="DH37" i="1" s="1"/>
  <c r="M36" i="1"/>
  <c r="K36" i="1"/>
  <c r="J36" i="1"/>
  <c r="H36" i="1"/>
  <c r="CT36" i="1" s="1"/>
  <c r="G36" i="1"/>
  <c r="CS36" i="1" s="1"/>
  <c r="E36" i="1"/>
  <c r="D36" i="1"/>
  <c r="B36" i="1"/>
  <c r="Q36" i="1" s="1"/>
  <c r="S36" i="1" s="1"/>
  <c r="DH36" i="1" s="1"/>
  <c r="M35" i="1"/>
  <c r="K35" i="1"/>
  <c r="J35" i="1"/>
  <c r="H35" i="1"/>
  <c r="CT35" i="1" s="1"/>
  <c r="G35" i="1"/>
  <c r="CS35" i="1" s="1"/>
  <c r="E35" i="1"/>
  <c r="D35" i="1"/>
  <c r="B35" i="1"/>
  <c r="Q35" i="1" s="1"/>
  <c r="S35" i="1" s="1"/>
  <c r="DH35" i="1" s="1"/>
  <c r="M34" i="1"/>
  <c r="K34" i="1"/>
  <c r="J34" i="1"/>
  <c r="H34" i="1"/>
  <c r="CT34" i="1" s="1"/>
  <c r="G34" i="1"/>
  <c r="CS34" i="1" s="1"/>
  <c r="CV34" i="1" s="1"/>
  <c r="E34" i="1"/>
  <c r="D34" i="1"/>
  <c r="B34" i="1"/>
  <c r="Q34" i="1" s="1"/>
  <c r="S34" i="1" s="1"/>
  <c r="DH34" i="1" s="1"/>
  <c r="M33" i="1"/>
  <c r="K33" i="1"/>
  <c r="J33" i="1"/>
  <c r="H33" i="1"/>
  <c r="CT33" i="1" s="1"/>
  <c r="G33" i="1"/>
  <c r="CS33" i="1" s="1"/>
  <c r="E33" i="1"/>
  <c r="D33" i="1"/>
  <c r="B33" i="1"/>
  <c r="Q33" i="1" s="1"/>
  <c r="S33" i="1" s="1"/>
  <c r="DH33" i="1" s="1"/>
  <c r="M32" i="1"/>
  <c r="K32" i="1"/>
  <c r="J32" i="1"/>
  <c r="H32" i="1"/>
  <c r="CT32" i="1" s="1"/>
  <c r="G32" i="1"/>
  <c r="CS32" i="1" s="1"/>
  <c r="E32" i="1"/>
  <c r="D32" i="1"/>
  <c r="B32" i="1"/>
  <c r="Q32" i="1" s="1"/>
  <c r="S32" i="1" s="1"/>
  <c r="DH32" i="1" s="1"/>
  <c r="M31" i="1"/>
  <c r="K31" i="1"/>
  <c r="J31" i="1"/>
  <c r="H31" i="1"/>
  <c r="CT31" i="1" s="1"/>
  <c r="G31" i="1"/>
  <c r="CS31" i="1" s="1"/>
  <c r="E31" i="1"/>
  <c r="D31" i="1"/>
  <c r="B31" i="1"/>
  <c r="Q31" i="1" s="1"/>
  <c r="S31" i="1" s="1"/>
  <c r="DH31" i="1" s="1"/>
  <c r="M30" i="1"/>
  <c r="K30" i="1"/>
  <c r="J30" i="1"/>
  <c r="H30" i="1"/>
  <c r="CT30" i="1" s="1"/>
  <c r="G30" i="1"/>
  <c r="CS30" i="1" s="1"/>
  <c r="E30" i="1"/>
  <c r="D30" i="1"/>
  <c r="B30" i="1"/>
  <c r="Q30" i="1" s="1"/>
  <c r="S30" i="1" s="1"/>
  <c r="DH30" i="1" s="1"/>
  <c r="M29" i="1"/>
  <c r="K29" i="1"/>
  <c r="J29" i="1"/>
  <c r="H29" i="1"/>
  <c r="CT29" i="1" s="1"/>
  <c r="G29" i="1"/>
  <c r="CS29" i="1" s="1"/>
  <c r="E29" i="1"/>
  <c r="D29" i="1"/>
  <c r="B29" i="1"/>
  <c r="Q29" i="1" s="1"/>
  <c r="S29" i="1" s="1"/>
  <c r="DH29" i="1" s="1"/>
  <c r="M28" i="1"/>
  <c r="K28" i="1"/>
  <c r="J28" i="1"/>
  <c r="H28" i="1"/>
  <c r="CT28" i="1" s="1"/>
  <c r="G28" i="1"/>
  <c r="CS28" i="1" s="1"/>
  <c r="CV28" i="1" s="1"/>
  <c r="E28" i="1"/>
  <c r="D28" i="1"/>
  <c r="B28" i="1"/>
  <c r="Q28" i="1" s="1"/>
  <c r="S28" i="1" s="1"/>
  <c r="DH28" i="1" s="1"/>
  <c r="M27" i="1"/>
  <c r="K27" i="1"/>
  <c r="J27" i="1"/>
  <c r="H27" i="1"/>
  <c r="CT27" i="1" s="1"/>
  <c r="G27" i="1"/>
  <c r="CS27" i="1" s="1"/>
  <c r="E27" i="1"/>
  <c r="D27" i="1"/>
  <c r="B27" i="1"/>
  <c r="Q27" i="1" s="1"/>
  <c r="S27" i="1" s="1"/>
  <c r="DH27" i="1" s="1"/>
  <c r="M26" i="1"/>
  <c r="K26" i="1"/>
  <c r="J26" i="1"/>
  <c r="H26" i="1"/>
  <c r="CT26" i="1" s="1"/>
  <c r="G26" i="1"/>
  <c r="CS26" i="1" s="1"/>
  <c r="CV26" i="1" s="1"/>
  <c r="E26" i="1"/>
  <c r="D26" i="1"/>
  <c r="B26" i="1"/>
  <c r="Q26" i="1" s="1"/>
  <c r="S26" i="1" s="1"/>
  <c r="DH26" i="1" s="1"/>
  <c r="M25" i="1"/>
  <c r="K25" i="1"/>
  <c r="J25" i="1"/>
  <c r="H25" i="1"/>
  <c r="CT25" i="1" s="1"/>
  <c r="G25" i="1"/>
  <c r="CS25" i="1" s="1"/>
  <c r="E25" i="1"/>
  <c r="D25" i="1"/>
  <c r="B25" i="1"/>
  <c r="Q25" i="1" s="1"/>
  <c r="S25" i="1" s="1"/>
  <c r="DH25" i="1" s="1"/>
  <c r="M24" i="1"/>
  <c r="K24" i="1"/>
  <c r="J24" i="1"/>
  <c r="H24" i="1"/>
  <c r="CT24" i="1" s="1"/>
  <c r="G24" i="1"/>
  <c r="CS24" i="1" s="1"/>
  <c r="E24" i="1"/>
  <c r="D24" i="1"/>
  <c r="B24" i="1"/>
  <c r="Q24" i="1" s="1"/>
  <c r="S24" i="1" s="1"/>
  <c r="DH24" i="1" s="1"/>
  <c r="M23" i="1"/>
  <c r="K23" i="1"/>
  <c r="J23" i="1"/>
  <c r="H23" i="1"/>
  <c r="CT23" i="1" s="1"/>
  <c r="G23" i="1"/>
  <c r="CS23" i="1" s="1"/>
  <c r="CV23" i="1" s="1"/>
  <c r="E23" i="1"/>
  <c r="D23" i="1"/>
  <c r="B23" i="1"/>
  <c r="Q23" i="1" s="1"/>
  <c r="S23" i="1" s="1"/>
  <c r="DH23" i="1" s="1"/>
  <c r="M22" i="1"/>
  <c r="K22" i="1"/>
  <c r="J22" i="1"/>
  <c r="H22" i="1"/>
  <c r="CT22" i="1" s="1"/>
  <c r="G22" i="1"/>
  <c r="CS22" i="1" s="1"/>
  <c r="E22" i="1"/>
  <c r="D22" i="1"/>
  <c r="B22" i="1"/>
  <c r="Q22" i="1" s="1"/>
  <c r="S22" i="1" s="1"/>
  <c r="DH22" i="1" s="1"/>
  <c r="M21" i="1"/>
  <c r="K21" i="1"/>
  <c r="J21" i="1"/>
  <c r="H21" i="1"/>
  <c r="CT21" i="1" s="1"/>
  <c r="G21" i="1"/>
  <c r="CS21" i="1" s="1"/>
  <c r="E21" i="1"/>
  <c r="D21" i="1"/>
  <c r="B21" i="1"/>
  <c r="Q21" i="1" s="1"/>
  <c r="S21" i="1" s="1"/>
  <c r="DH21" i="1" s="1"/>
  <c r="M20" i="1"/>
  <c r="K20" i="1"/>
  <c r="J20" i="1"/>
  <c r="H20" i="1"/>
  <c r="CT20" i="1" s="1"/>
  <c r="G20" i="1"/>
  <c r="CS20" i="1" s="1"/>
  <c r="E20" i="1"/>
  <c r="D20" i="1"/>
  <c r="B20" i="1"/>
  <c r="Q20" i="1" s="1"/>
  <c r="S20" i="1" s="1"/>
  <c r="M19" i="1"/>
  <c r="K19" i="1"/>
  <c r="J19" i="1"/>
  <c r="H19" i="1"/>
  <c r="CT19" i="1" s="1"/>
  <c r="G19" i="1"/>
  <c r="CS19" i="1" s="1"/>
  <c r="E19" i="1"/>
  <c r="D19" i="1"/>
  <c r="B19" i="1"/>
  <c r="Q19" i="1" s="1"/>
  <c r="S19" i="1" s="1"/>
  <c r="DH19" i="1" s="1"/>
  <c r="M18" i="1"/>
  <c r="K18" i="1"/>
  <c r="J18" i="1"/>
  <c r="H18" i="1"/>
  <c r="CT18" i="1" s="1"/>
  <c r="G18" i="1"/>
  <c r="CS18" i="1" s="1"/>
  <c r="E18" i="1"/>
  <c r="D18" i="1"/>
  <c r="B18" i="1"/>
  <c r="Q18" i="1" s="1"/>
  <c r="S18" i="1" s="1"/>
  <c r="DH18" i="1" s="1"/>
  <c r="M17" i="1"/>
  <c r="K17" i="1"/>
  <c r="J17" i="1"/>
  <c r="H17" i="1"/>
  <c r="CT17" i="1" s="1"/>
  <c r="G17" i="1"/>
  <c r="CS17" i="1" s="1"/>
  <c r="E17" i="1"/>
  <c r="D17" i="1"/>
  <c r="B17" i="1"/>
  <c r="Q17" i="1" s="1"/>
  <c r="S17" i="1" s="1"/>
  <c r="DH17" i="1" s="1"/>
  <c r="M16" i="1"/>
  <c r="K16" i="1"/>
  <c r="J16" i="1"/>
  <c r="H16" i="1"/>
  <c r="CT16" i="1" s="1"/>
  <c r="G16" i="1"/>
  <c r="CS16" i="1" s="1"/>
  <c r="E16" i="1"/>
  <c r="D16" i="1"/>
  <c r="B16" i="1"/>
  <c r="Q16" i="1" s="1"/>
  <c r="S16" i="1" s="1"/>
  <c r="DH16" i="1" s="1"/>
  <c r="M15" i="1"/>
  <c r="K15" i="1"/>
  <c r="J15" i="1"/>
  <c r="H15" i="1"/>
  <c r="CT15" i="1" s="1"/>
  <c r="G15" i="1"/>
  <c r="CS15" i="1" s="1"/>
  <c r="E15" i="1"/>
  <c r="D15" i="1"/>
  <c r="B15" i="1"/>
  <c r="Q15" i="1" s="1"/>
  <c r="M14" i="1"/>
  <c r="K14" i="1"/>
  <c r="J14" i="1"/>
  <c r="H14" i="1"/>
  <c r="CT14" i="1" s="1"/>
  <c r="G14" i="1"/>
  <c r="CS14" i="1" s="1"/>
  <c r="CV14" i="1" s="1"/>
  <c r="E14" i="1"/>
  <c r="D14" i="1"/>
  <c r="B14" i="1"/>
  <c r="Q14" i="1" s="1"/>
  <c r="BU12" i="1"/>
  <c r="T359" i="1" l="1"/>
  <c r="U359" i="1" s="1"/>
  <c r="DH359" i="1"/>
  <c r="T399" i="1"/>
  <c r="U399" i="1" s="1"/>
  <c r="DH399" i="1"/>
  <c r="T353" i="1"/>
  <c r="U353" i="1" s="1"/>
  <c r="DH353" i="1"/>
  <c r="T367" i="1"/>
  <c r="U367" i="1" s="1"/>
  <c r="DH367" i="1"/>
  <c r="T383" i="1"/>
  <c r="U383" i="1" s="1"/>
  <c r="DH383" i="1"/>
  <c r="T393" i="1"/>
  <c r="U393" i="1" s="1"/>
  <c r="DH393" i="1"/>
  <c r="T407" i="1"/>
  <c r="U407" i="1" s="1"/>
  <c r="DH407" i="1"/>
  <c r="T347" i="1"/>
  <c r="U347" i="1" s="1"/>
  <c r="DH347" i="1"/>
  <c r="T365" i="1"/>
  <c r="U365" i="1" s="1"/>
  <c r="DH365" i="1"/>
  <c r="T387" i="1"/>
  <c r="U387" i="1" s="1"/>
  <c r="DH387" i="1"/>
  <c r="T405" i="1"/>
  <c r="U405" i="1" s="1"/>
  <c r="DH405" i="1"/>
  <c r="T349" i="1"/>
  <c r="U349" i="1" s="1"/>
  <c r="DH349" i="1"/>
  <c r="T361" i="1"/>
  <c r="U361" i="1" s="1"/>
  <c r="DH361" i="1"/>
  <c r="T369" i="1"/>
  <c r="U369" i="1" s="1"/>
  <c r="DH369" i="1"/>
  <c r="T379" i="1"/>
  <c r="U379" i="1" s="1"/>
  <c r="DH379" i="1"/>
  <c r="T389" i="1"/>
  <c r="U389" i="1" s="1"/>
  <c r="DH389" i="1"/>
  <c r="T397" i="1"/>
  <c r="U397" i="1" s="1"/>
  <c r="DH397" i="1"/>
  <c r="T351" i="1"/>
  <c r="U351" i="1" s="1"/>
  <c r="DH351" i="1"/>
  <c r="T375" i="1"/>
  <c r="U375" i="1" s="1"/>
  <c r="DH375" i="1"/>
  <c r="T401" i="1"/>
  <c r="U401" i="1" s="1"/>
  <c r="DH401" i="1"/>
  <c r="T357" i="1"/>
  <c r="U357" i="1" s="1"/>
  <c r="DH357" i="1"/>
  <c r="T371" i="1"/>
  <c r="U371" i="1" s="1"/>
  <c r="DH371" i="1"/>
  <c r="T381" i="1"/>
  <c r="U381" i="1" s="1"/>
  <c r="DH381" i="1"/>
  <c r="T395" i="1"/>
  <c r="U395" i="1" s="1"/>
  <c r="DH395" i="1"/>
  <c r="T409" i="1"/>
  <c r="U409" i="1" s="1"/>
  <c r="DH409" i="1"/>
  <c r="T355" i="1"/>
  <c r="U355" i="1" s="1"/>
  <c r="DH355" i="1"/>
  <c r="T377" i="1"/>
  <c r="U377" i="1" s="1"/>
  <c r="DH377" i="1"/>
  <c r="T411" i="1"/>
  <c r="U411" i="1" s="1"/>
  <c r="DH411" i="1"/>
  <c r="T350" i="1"/>
  <c r="U350" i="1" s="1"/>
  <c r="DH350" i="1"/>
  <c r="T354" i="1"/>
  <c r="U354" i="1" s="1"/>
  <c r="DH354" i="1"/>
  <c r="T356" i="1"/>
  <c r="U356" i="1" s="1"/>
  <c r="DH356" i="1"/>
  <c r="T362" i="1"/>
  <c r="U362" i="1" s="1"/>
  <c r="DH362" i="1"/>
  <c r="T366" i="1"/>
  <c r="U366" i="1" s="1"/>
  <c r="DH366" i="1"/>
  <c r="T368" i="1"/>
  <c r="U368" i="1" s="1"/>
  <c r="DH368" i="1"/>
  <c r="T370" i="1"/>
  <c r="U370" i="1" s="1"/>
  <c r="DH370" i="1"/>
  <c r="T372" i="1"/>
  <c r="U372" i="1" s="1"/>
  <c r="DH372" i="1"/>
  <c r="T374" i="1"/>
  <c r="U374" i="1" s="1"/>
  <c r="DH374" i="1"/>
  <c r="T376" i="1"/>
  <c r="U376" i="1" s="1"/>
  <c r="DH376" i="1"/>
  <c r="T378" i="1"/>
  <c r="U378" i="1" s="1"/>
  <c r="DH378" i="1"/>
  <c r="T380" i="1"/>
  <c r="U380" i="1" s="1"/>
  <c r="DH380" i="1"/>
  <c r="T382" i="1"/>
  <c r="U382" i="1" s="1"/>
  <c r="DH382" i="1"/>
  <c r="T386" i="1"/>
  <c r="U386" i="1" s="1"/>
  <c r="DH386" i="1"/>
  <c r="T388" i="1"/>
  <c r="U388" i="1" s="1"/>
  <c r="DH388" i="1"/>
  <c r="T390" i="1"/>
  <c r="U390" i="1" s="1"/>
  <c r="DH390" i="1"/>
  <c r="T392" i="1"/>
  <c r="U392" i="1" s="1"/>
  <c r="DH392" i="1"/>
  <c r="T394" i="1"/>
  <c r="U394" i="1" s="1"/>
  <c r="DH394" i="1"/>
  <c r="T396" i="1"/>
  <c r="U396" i="1" s="1"/>
  <c r="DH396" i="1"/>
  <c r="T398" i="1"/>
  <c r="U398" i="1" s="1"/>
  <c r="DH398" i="1"/>
  <c r="T400" i="1"/>
  <c r="U400" i="1" s="1"/>
  <c r="DH400" i="1"/>
  <c r="T402" i="1"/>
  <c r="U402" i="1" s="1"/>
  <c r="DH402" i="1"/>
  <c r="T404" i="1"/>
  <c r="U404" i="1" s="1"/>
  <c r="DH404" i="1"/>
  <c r="T406" i="1"/>
  <c r="U406" i="1" s="1"/>
  <c r="DH406" i="1"/>
  <c r="T408" i="1"/>
  <c r="U408" i="1" s="1"/>
  <c r="DH408" i="1"/>
  <c r="T410" i="1"/>
  <c r="U410" i="1" s="1"/>
  <c r="DH410" i="1"/>
  <c r="CU28" i="1"/>
  <c r="AL275" i="1"/>
  <c r="AK275" i="1"/>
  <c r="AL287" i="1"/>
  <c r="CU287" i="1" s="1"/>
  <c r="AK287" i="1"/>
  <c r="AP370" i="1"/>
  <c r="AO370" i="1"/>
  <c r="AL370" i="1"/>
  <c r="AK370" i="1"/>
  <c r="BL275" i="1"/>
  <c r="BM275" i="1" s="1"/>
  <c r="BK275" i="1"/>
  <c r="BL287" i="1"/>
  <c r="BM287" i="1" s="1"/>
  <c r="BK287" i="1"/>
  <c r="BL370" i="1"/>
  <c r="BM370" i="1" s="1"/>
  <c r="BK370" i="1"/>
  <c r="S411" i="1"/>
  <c r="R411" i="1"/>
  <c r="S405" i="1"/>
  <c r="R405" i="1"/>
  <c r="CV15" i="1"/>
  <c r="CU15" i="1"/>
  <c r="CV35" i="1"/>
  <c r="S14" i="1"/>
  <c r="DH14" i="1" s="1"/>
  <c r="R410" i="1"/>
  <c r="S410" i="1"/>
  <c r="CV19" i="1"/>
  <c r="R409" i="1"/>
  <c r="S409" i="1"/>
  <c r="CV22" i="1"/>
  <c r="CV38" i="1"/>
  <c r="CU38" i="1"/>
  <c r="CV27" i="1"/>
  <c r="CU27" i="1"/>
  <c r="O21" i="1"/>
  <c r="CU30" i="1"/>
  <c r="CV30" i="1"/>
  <c r="EL30" i="1" s="1"/>
  <c r="CU14" i="1"/>
  <c r="CV31" i="1"/>
  <c r="CU31" i="1"/>
  <c r="CV18" i="1"/>
  <c r="S407" i="1"/>
  <c r="R407" i="1"/>
  <c r="R406" i="1"/>
  <c r="S406" i="1"/>
  <c r="O22" i="1"/>
  <c r="R408" i="1"/>
  <c r="S408" i="1"/>
  <c r="CU26" i="1"/>
  <c r="S15" i="1"/>
  <c r="DH15" i="1" s="1"/>
  <c r="Q412" i="1"/>
  <c r="DH412" i="1" s="1"/>
  <c r="CV17" i="1"/>
  <c r="EL17" i="1" s="1"/>
  <c r="CU17" i="1"/>
  <c r="CV21" i="1"/>
  <c r="EL21" i="1" s="1"/>
  <c r="CV25" i="1"/>
  <c r="CU25" i="1"/>
  <c r="CV29" i="1"/>
  <c r="CU29" i="1"/>
  <c r="CV33" i="1"/>
  <c r="CV37" i="1"/>
  <c r="CU37" i="1"/>
  <c r="Z370" i="1"/>
  <c r="AA370" i="1" s="1"/>
  <c r="AI370" i="1" s="1"/>
  <c r="W370" i="1"/>
  <c r="X370" i="1" s="1"/>
  <c r="BS370" i="1" s="1"/>
  <c r="BT370" i="1" s="1"/>
  <c r="O20" i="1"/>
  <c r="AL20" i="1" s="1"/>
  <c r="CU16" i="1"/>
  <c r="CV16" i="1"/>
  <c r="CV20" i="1"/>
  <c r="EL20" i="1" s="1"/>
  <c r="CV24" i="1"/>
  <c r="CU24" i="1"/>
  <c r="CU32" i="1"/>
  <c r="CV32" i="1"/>
  <c r="CV36" i="1"/>
  <c r="W275" i="1"/>
  <c r="Z275" i="1"/>
  <c r="AA275" i="1" s="1"/>
  <c r="W287" i="1"/>
  <c r="Z287" i="1"/>
  <c r="AA287" i="1" s="1"/>
  <c r="S345" i="1"/>
  <c r="DH345" i="1" s="1"/>
  <c r="S346" i="1"/>
  <c r="DH346" i="1" s="1"/>
  <c r="S347" i="1"/>
  <c r="R347" i="1"/>
  <c r="Q348" i="1"/>
  <c r="DH348" i="1" s="1"/>
  <c r="S349" i="1"/>
  <c r="R349" i="1"/>
  <c r="R350" i="1"/>
  <c r="S350" i="1"/>
  <c r="S351" i="1"/>
  <c r="R351" i="1"/>
  <c r="Q352" i="1"/>
  <c r="DH352" i="1" s="1"/>
  <c r="S353" i="1"/>
  <c r="R353" i="1"/>
  <c r="S354" i="1"/>
  <c r="R354" i="1"/>
  <c r="S355" i="1"/>
  <c r="R355" i="1"/>
  <c r="S356" i="1"/>
  <c r="R356" i="1"/>
  <c r="S357" i="1"/>
  <c r="R357" i="1"/>
  <c r="Q358" i="1"/>
  <c r="DH358" i="1" s="1"/>
  <c r="R359" i="1"/>
  <c r="S359" i="1"/>
  <c r="Q360" i="1"/>
  <c r="DH360" i="1" s="1"/>
  <c r="R361" i="1"/>
  <c r="S361" i="1"/>
  <c r="R362" i="1"/>
  <c r="S362" i="1"/>
  <c r="Q363" i="1"/>
  <c r="Q364" i="1"/>
  <c r="DH364" i="1" s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DH384" i="1" s="1"/>
  <c r="Q385" i="1"/>
  <c r="S386" i="1"/>
  <c r="R386" i="1"/>
  <c r="S387" i="1"/>
  <c r="R387" i="1"/>
  <c r="S388" i="1"/>
  <c r="R388" i="1"/>
  <c r="S389" i="1"/>
  <c r="R389" i="1"/>
  <c r="S390" i="1"/>
  <c r="R390" i="1"/>
  <c r="Q391" i="1"/>
  <c r="DH391" i="1" s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DH403" i="1" s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L303" i="1"/>
  <c r="EL221" i="1"/>
  <c r="EL312" i="1"/>
  <c r="EL100" i="1"/>
  <c r="EL304" i="1"/>
  <c r="EL233" i="1"/>
  <c r="EL111" i="1"/>
  <c r="EL112" i="1"/>
  <c r="EL116" i="1"/>
  <c r="EL125" i="1"/>
  <c r="EL128" i="1"/>
  <c r="EL130" i="1"/>
  <c r="EL132" i="1"/>
  <c r="EL40" i="1"/>
  <c r="EL47" i="1"/>
  <c r="EL146" i="1"/>
  <c r="EL244" i="1"/>
  <c r="EL31" i="1"/>
  <c r="EL157" i="1"/>
  <c r="EL255" i="1"/>
  <c r="EL162" i="1"/>
  <c r="EL169" i="1"/>
  <c r="EL260" i="1"/>
  <c r="EL51" i="1"/>
  <c r="EL61" i="1"/>
  <c r="EL185" i="1"/>
  <c r="EL68" i="1"/>
  <c r="EL77" i="1"/>
  <c r="EL281" i="1"/>
  <c r="EL80" i="1"/>
  <c r="EL82" i="1"/>
  <c r="EL196" i="1"/>
  <c r="EL205" i="1"/>
  <c r="EL285" i="1"/>
  <c r="EL212" i="1"/>
  <c r="EL217" i="1"/>
  <c r="CU146" i="1"/>
  <c r="CU313" i="1"/>
  <c r="CU82" i="1"/>
  <c r="CU185" i="1"/>
  <c r="CU162" i="1"/>
  <c r="CU40" i="1"/>
  <c r="CU66" i="1"/>
  <c r="CU130" i="1"/>
  <c r="CV52" i="1"/>
  <c r="EL52" i="1" s="1"/>
  <c r="CU52" i="1"/>
  <c r="CU72" i="1"/>
  <c r="CV72" i="1"/>
  <c r="CV42" i="1"/>
  <c r="CV50" i="1"/>
  <c r="CU50" i="1"/>
  <c r="CV55" i="1"/>
  <c r="EL55" i="1" s="1"/>
  <c r="CV45" i="1"/>
  <c r="CU45" i="1"/>
  <c r="CU88" i="1"/>
  <c r="CV88" i="1"/>
  <c r="CV140" i="1"/>
  <c r="CU140" i="1"/>
  <c r="CV158" i="1"/>
  <c r="CU158" i="1"/>
  <c r="CU53" i="1"/>
  <c r="CV53" i="1"/>
  <c r="CS73" i="1"/>
  <c r="CV73" i="1" s="1"/>
  <c r="CV102" i="1"/>
  <c r="CV43" i="1"/>
  <c r="CU65" i="1"/>
  <c r="CV65" i="1"/>
  <c r="EL65" i="1" s="1"/>
  <c r="CV91" i="1"/>
  <c r="CU91" i="1"/>
  <c r="CU39" i="1"/>
  <c r="CV39" i="1"/>
  <c r="EL39" i="1" s="1"/>
  <c r="CV139" i="1"/>
  <c r="EL139" i="1" s="1"/>
  <c r="CU139" i="1"/>
  <c r="CU48" i="1"/>
  <c r="CV48" i="1"/>
  <c r="EL25" i="1"/>
  <c r="CU121" i="1"/>
  <c r="CS60" i="1"/>
  <c r="EL27" i="1"/>
  <c r="CU49" i="1"/>
  <c r="CV49" i="1"/>
  <c r="CV54" i="1"/>
  <c r="CV110" i="1"/>
  <c r="CU110" i="1"/>
  <c r="CV58" i="1"/>
  <c r="CU58" i="1"/>
  <c r="CU81" i="1"/>
  <c r="CV81" i="1"/>
  <c r="CV300" i="1"/>
  <c r="EL300" i="1" s="1"/>
  <c r="CU300" i="1"/>
  <c r="CV70" i="1"/>
  <c r="EL26" i="1"/>
  <c r="CV41" i="1"/>
  <c r="EL41" i="1" s="1"/>
  <c r="CU41" i="1"/>
  <c r="CV83" i="1"/>
  <c r="CU83" i="1"/>
  <c r="CV152" i="1"/>
  <c r="CU76" i="1"/>
  <c r="CV76" i="1"/>
  <c r="CV87" i="1"/>
  <c r="EL87" i="1" s="1"/>
  <c r="CU87" i="1"/>
  <c r="CS89" i="1"/>
  <c r="CV89" i="1" s="1"/>
  <c r="CV103" i="1"/>
  <c r="CU113" i="1"/>
  <c r="CV113" i="1"/>
  <c r="EL113" i="1" s="1"/>
  <c r="CU120" i="1"/>
  <c r="CV120" i="1"/>
  <c r="CV122" i="1"/>
  <c r="EL122" i="1" s="1"/>
  <c r="CU122" i="1"/>
  <c r="CV151" i="1"/>
  <c r="CU184" i="1"/>
  <c r="CV184" i="1"/>
  <c r="EL184" i="1" s="1"/>
  <c r="CU194" i="1"/>
  <c r="CV204" i="1"/>
  <c r="CV90" i="1"/>
  <c r="EL90" i="1" s="1"/>
  <c r="CU90" i="1"/>
  <c r="CV131" i="1"/>
  <c r="EL131" i="1" s="1"/>
  <c r="CU131" i="1"/>
  <c r="CV133" i="1"/>
  <c r="CU133" i="1"/>
  <c r="CV165" i="1"/>
  <c r="CU165" i="1"/>
  <c r="CV174" i="1"/>
  <c r="CV188" i="1"/>
  <c r="EL188" i="1" s="1"/>
  <c r="CU188" i="1"/>
  <c r="CU264" i="1"/>
  <c r="CV264" i="1"/>
  <c r="EL264" i="1" s="1"/>
  <c r="CU136" i="1"/>
  <c r="CV136" i="1"/>
  <c r="CU98" i="1"/>
  <c r="CS106" i="1"/>
  <c r="CV142" i="1"/>
  <c r="CU142" i="1"/>
  <c r="CU168" i="1"/>
  <c r="CV168" i="1"/>
  <c r="EL168" i="1" s="1"/>
  <c r="CU170" i="1"/>
  <c r="CV170" i="1"/>
  <c r="EL170" i="1" s="1"/>
  <c r="CV286" i="1"/>
  <c r="CU322" i="1"/>
  <c r="CV322" i="1"/>
  <c r="EL322" i="1" s="1"/>
  <c r="CV156" i="1"/>
  <c r="CU166" i="1"/>
  <c r="CV166" i="1"/>
  <c r="CS172" i="1"/>
  <c r="CV181" i="1"/>
  <c r="CU181" i="1"/>
  <c r="CV195" i="1"/>
  <c r="CU195" i="1"/>
  <c r="CV126" i="1"/>
  <c r="EL126" i="1" s="1"/>
  <c r="CU126" i="1"/>
  <c r="CV154" i="1"/>
  <c r="CV282" i="1"/>
  <c r="EL282" i="1" s="1"/>
  <c r="CU86" i="1"/>
  <c r="CV86" i="1"/>
  <c r="CV129" i="1"/>
  <c r="CV163" i="1"/>
  <c r="CU163" i="1"/>
  <c r="CU177" i="1"/>
  <c r="CV177" i="1"/>
  <c r="EL177" i="1" s="1"/>
  <c r="CS186" i="1"/>
  <c r="CV206" i="1"/>
  <c r="EL206" i="1" s="1"/>
  <c r="CV222" i="1"/>
  <c r="EL222" i="1" s="1"/>
  <c r="CU222" i="1"/>
  <c r="CV243" i="1"/>
  <c r="EL243" i="1" s="1"/>
  <c r="CV275" i="1"/>
  <c r="EL275" i="1" s="1"/>
  <c r="CU275" i="1"/>
  <c r="CV278" i="1"/>
  <c r="CV353" i="1"/>
  <c r="EL353" i="1" s="1"/>
  <c r="CV187" i="1"/>
  <c r="CU187" i="1"/>
  <c r="CV59" i="1"/>
  <c r="EL59" i="1" s="1"/>
  <c r="CU59" i="1"/>
  <c r="CV62" i="1"/>
  <c r="CU62" i="1"/>
  <c r="CV78" i="1"/>
  <c r="EL78" i="1" s="1"/>
  <c r="CU78" i="1"/>
  <c r="CU94" i="1"/>
  <c r="CV94" i="1"/>
  <c r="EL94" i="1" s="1"/>
  <c r="CV104" i="1"/>
  <c r="EL104" i="1" s="1"/>
  <c r="CV119" i="1"/>
  <c r="EL119" i="1" s="1"/>
  <c r="CU119" i="1"/>
  <c r="CV123" i="1"/>
  <c r="EL123" i="1" s="1"/>
  <c r="CU123" i="1"/>
  <c r="CU134" i="1"/>
  <c r="CV134" i="1"/>
  <c r="CV135" i="1"/>
  <c r="CU135" i="1"/>
  <c r="CU137" i="1"/>
  <c r="CV67" i="1"/>
  <c r="EL67" i="1" s="1"/>
  <c r="CU67" i="1"/>
  <c r="CV71" i="1"/>
  <c r="CU71" i="1"/>
  <c r="CV74" i="1"/>
  <c r="EL74" i="1" s="1"/>
  <c r="CU74" i="1"/>
  <c r="CV85" i="1"/>
  <c r="EL85" i="1" s="1"/>
  <c r="CU85" i="1"/>
  <c r="CV99" i="1"/>
  <c r="CU99" i="1"/>
  <c r="CU161" i="1"/>
  <c r="CV161" i="1"/>
  <c r="CU169" i="1"/>
  <c r="CV171" i="1"/>
  <c r="CU171" i="1"/>
  <c r="CV310" i="1"/>
  <c r="CV75" i="1"/>
  <c r="EL75" i="1" s="1"/>
  <c r="CU75" i="1"/>
  <c r="CV101" i="1"/>
  <c r="EL101" i="1" s="1"/>
  <c r="CS107" i="1"/>
  <c r="CV124" i="1"/>
  <c r="CU124" i="1"/>
  <c r="CV179" i="1"/>
  <c r="EL179" i="1" s="1"/>
  <c r="CU316" i="1"/>
  <c r="CV316" i="1"/>
  <c r="CV108" i="1"/>
  <c r="CV117" i="1"/>
  <c r="EL117" i="1" s="1"/>
  <c r="CU117" i="1"/>
  <c r="CV138" i="1"/>
  <c r="EL138" i="1" s="1"/>
  <c r="CU138" i="1"/>
  <c r="CV147" i="1"/>
  <c r="EL147" i="1" s="1"/>
  <c r="CU147" i="1"/>
  <c r="CV149" i="1"/>
  <c r="EL149" i="1" s="1"/>
  <c r="CU149" i="1"/>
  <c r="CV167" i="1"/>
  <c r="EL167" i="1" s="1"/>
  <c r="CU167" i="1"/>
  <c r="CV197" i="1"/>
  <c r="CU197" i="1"/>
  <c r="CV284" i="1"/>
  <c r="EL284" i="1" s="1"/>
  <c r="CU92" i="1"/>
  <c r="CV92" i="1"/>
  <c r="EL92" i="1" s="1"/>
  <c r="CV183" i="1"/>
  <c r="CV341" i="1"/>
  <c r="EL341" i="1" s="1"/>
  <c r="CU341" i="1"/>
  <c r="CU97" i="1"/>
  <c r="CV97" i="1"/>
  <c r="CU114" i="1"/>
  <c r="CU150" i="1"/>
  <c r="CV150" i="1"/>
  <c r="EL150" i="1" s="1"/>
  <c r="CV203" i="1"/>
  <c r="EL203" i="1" s="1"/>
  <c r="CV298" i="1"/>
  <c r="EL298" i="1" s="1"/>
  <c r="CU298" i="1"/>
  <c r="CV57" i="1"/>
  <c r="CU57" i="1"/>
  <c r="CV69" i="1"/>
  <c r="CV115" i="1"/>
  <c r="EL115" i="1" s="1"/>
  <c r="CU115" i="1"/>
  <c r="CU118" i="1"/>
  <c r="CV118" i="1"/>
  <c r="EL118" i="1" s="1"/>
  <c r="CU145" i="1"/>
  <c r="CV145" i="1"/>
  <c r="CV155" i="1"/>
  <c r="EL155" i="1" s="1"/>
  <c r="CV280" i="1"/>
  <c r="CS202" i="1"/>
  <c r="CU216" i="1"/>
  <c r="CV216" i="1"/>
  <c r="EL216" i="1" s="1"/>
  <c r="CV229" i="1"/>
  <c r="CU229" i="1"/>
  <c r="CV252" i="1"/>
  <c r="CU296" i="1"/>
  <c r="CV296" i="1"/>
  <c r="CV318" i="1"/>
  <c r="CU318" i="1"/>
  <c r="CV366" i="1"/>
  <c r="EL366" i="1" s="1"/>
  <c r="CV198" i="1"/>
  <c r="EL198" i="1" s="1"/>
  <c r="CU200" i="1"/>
  <c r="CV200" i="1"/>
  <c r="EL200" i="1" s="1"/>
  <c r="CV219" i="1"/>
  <c r="EL219" i="1" s="1"/>
  <c r="CV225" i="1"/>
  <c r="CS236" i="1"/>
  <c r="CU248" i="1"/>
  <c r="CV248" i="1"/>
  <c r="CV250" i="1"/>
  <c r="CV268" i="1"/>
  <c r="EL268" i="1" s="1"/>
  <c r="CU268" i="1"/>
  <c r="CV277" i="1"/>
  <c r="CV394" i="1"/>
  <c r="EL394" i="1" s="1"/>
  <c r="CV182" i="1"/>
  <c r="EL182" i="1" s="1"/>
  <c r="CV190" i="1"/>
  <c r="EL190" i="1" s="1"/>
  <c r="CU190" i="1"/>
  <c r="CU210" i="1"/>
  <c r="CV210" i="1"/>
  <c r="CV213" i="1"/>
  <c r="CU213" i="1"/>
  <c r="CU230" i="1"/>
  <c r="CV230" i="1"/>
  <c r="EL230" i="1" s="1"/>
  <c r="CV247" i="1"/>
  <c r="CU247" i="1"/>
  <c r="CU265" i="1"/>
  <c r="CU273" i="1"/>
  <c r="CV273" i="1"/>
  <c r="EL273" i="1" s="1"/>
  <c r="CU305" i="1"/>
  <c r="CV305" i="1"/>
  <c r="EL305" i="1" s="1"/>
  <c r="CV332" i="1"/>
  <c r="EL332" i="1" s="1"/>
  <c r="CU332" i="1"/>
  <c r="CV362" i="1"/>
  <c r="EL362" i="1" s="1"/>
  <c r="CV218" i="1"/>
  <c r="EL218" i="1" s="1"/>
  <c r="CV220" i="1"/>
  <c r="CV231" i="1"/>
  <c r="CU231" i="1"/>
  <c r="CU257" i="1"/>
  <c r="CV257" i="1"/>
  <c r="CV291" i="1"/>
  <c r="CU291" i="1"/>
  <c r="CV314" i="1"/>
  <c r="EL314" i="1" s="1"/>
  <c r="CU314" i="1"/>
  <c r="CV327" i="1"/>
  <c r="CU327" i="1"/>
  <c r="CU226" i="1"/>
  <c r="CV226" i="1"/>
  <c r="CV238" i="1"/>
  <c r="CU238" i="1"/>
  <c r="CV289" i="1"/>
  <c r="CU193" i="1"/>
  <c r="CV193" i="1"/>
  <c r="CV259" i="1"/>
  <c r="EL259" i="1" s="1"/>
  <c r="CU259" i="1"/>
  <c r="CV261" i="1"/>
  <c r="CV270" i="1"/>
  <c r="CU270" i="1"/>
  <c r="CV199" i="1"/>
  <c r="CU199" i="1"/>
  <c r="CV215" i="1"/>
  <c r="EL215" i="1" s="1"/>
  <c r="CU215" i="1"/>
  <c r="CV234" i="1"/>
  <c r="EL234" i="1" s="1"/>
  <c r="CU234" i="1"/>
  <c r="CV241" i="1"/>
  <c r="CV254" i="1"/>
  <c r="EL254" i="1" s="1"/>
  <c r="CU254" i="1"/>
  <c r="CU266" i="1"/>
  <c r="CV266" i="1"/>
  <c r="CU328" i="1"/>
  <c r="CV328" i="1"/>
  <c r="EL328" i="1" s="1"/>
  <c r="CU209" i="1"/>
  <c r="CV209" i="1"/>
  <c r="CV211" i="1"/>
  <c r="EL211" i="1" s="1"/>
  <c r="CU211" i="1"/>
  <c r="CU232" i="1"/>
  <c r="CV232" i="1"/>
  <c r="EL232" i="1" s="1"/>
  <c r="CU246" i="1"/>
  <c r="CV246" i="1"/>
  <c r="CU249" i="1"/>
  <c r="CU306" i="1"/>
  <c r="CV306" i="1"/>
  <c r="EL306" i="1" s="1"/>
  <c r="CV311" i="1"/>
  <c r="EL311" i="1" s="1"/>
  <c r="CU337" i="1"/>
  <c r="CV337" i="1"/>
  <c r="EL337" i="1" s="1"/>
  <c r="DT370" i="1"/>
  <c r="DU370" i="1" s="1"/>
  <c r="CV251" i="1"/>
  <c r="EL251" i="1" s="1"/>
  <c r="CV263" i="1"/>
  <c r="CU290" i="1"/>
  <c r="CV290" i="1"/>
  <c r="CV293" i="1"/>
  <c r="EL293" i="1" s="1"/>
  <c r="CU293" i="1"/>
  <c r="CV295" i="1"/>
  <c r="EL295" i="1" s="1"/>
  <c r="CU295" i="1"/>
  <c r="CU214" i="1"/>
  <c r="CV214" i="1"/>
  <c r="CU258" i="1"/>
  <c r="CV258" i="1"/>
  <c r="CU274" i="1"/>
  <c r="CV274" i="1"/>
  <c r="CV315" i="1"/>
  <c r="CU315" i="1"/>
  <c r="CV334" i="1"/>
  <c r="CU334" i="1"/>
  <c r="CV339" i="1"/>
  <c r="CV235" i="1"/>
  <c r="EL235" i="1" s="1"/>
  <c r="CU235" i="1"/>
  <c r="CV242" i="1"/>
  <c r="EL242" i="1" s="1"/>
  <c r="CU297" i="1"/>
  <c r="CS329" i="1"/>
  <c r="CV329" i="1" s="1"/>
  <c r="CV369" i="1"/>
  <c r="EL369" i="1" s="1"/>
  <c r="CV373" i="1"/>
  <c r="EL373" i="1" s="1"/>
  <c r="CV385" i="1"/>
  <c r="EL385" i="1" s="1"/>
  <c r="CV267" i="1"/>
  <c r="CU267" i="1"/>
  <c r="CV279" i="1"/>
  <c r="EL279" i="1" s="1"/>
  <c r="CU294" i="1"/>
  <c r="CV294" i="1"/>
  <c r="CV302" i="1"/>
  <c r="CU302" i="1"/>
  <c r="CV307" i="1"/>
  <c r="EL307" i="1" s="1"/>
  <c r="CV330" i="1"/>
  <c r="EL330" i="1" s="1"/>
  <c r="CV227" i="1"/>
  <c r="EL227" i="1" s="1"/>
  <c r="CU227" i="1"/>
  <c r="CV245" i="1"/>
  <c r="CU245" i="1"/>
  <c r="CV262" i="1"/>
  <c r="CV283" i="1"/>
  <c r="EL283" i="1" s="1"/>
  <c r="CV299" i="1"/>
  <c r="CU299" i="1"/>
  <c r="CV406" i="1"/>
  <c r="EL406" i="1" s="1"/>
  <c r="CV325" i="1"/>
  <c r="CU325" i="1"/>
  <c r="CV380" i="1"/>
  <c r="EL380" i="1" s="1"/>
  <c r="CV390" i="1"/>
  <c r="EL390" i="1" s="1"/>
  <c r="CV387" i="1"/>
  <c r="EL387" i="1" s="1"/>
  <c r="CV358" i="1"/>
  <c r="EL358" i="1" s="1"/>
  <c r="CV364" i="1"/>
  <c r="EL364" i="1" s="1"/>
  <c r="CV396" i="1"/>
  <c r="EL396" i="1" s="1"/>
  <c r="CV386" i="1"/>
  <c r="EL386" i="1" s="1"/>
  <c r="CV392" i="1"/>
  <c r="EL392" i="1" s="1"/>
  <c r="CS345" i="1"/>
  <c r="CV345" i="1" s="1"/>
  <c r="CV323" i="1"/>
  <c r="EL323" i="1" s="1"/>
  <c r="CU323" i="1"/>
  <c r="CS344" i="1"/>
  <c r="CV354" i="1"/>
  <c r="EL354" i="1" s="1"/>
  <c r="CV376" i="1"/>
  <c r="EL376" i="1" s="1"/>
  <c r="CV401" i="1"/>
  <c r="EL401" i="1" s="1"/>
  <c r="CV410" i="1"/>
  <c r="EL410" i="1" s="1"/>
  <c r="CU342" i="1"/>
  <c r="CV342" i="1"/>
  <c r="EL342" i="1" s="1"/>
  <c r="CU312" i="1"/>
  <c r="CV398" i="1"/>
  <c r="EL398" i="1" s="1"/>
  <c r="CV402" i="1"/>
  <c r="EL402" i="1" s="1"/>
  <c r="CV350" i="1"/>
  <c r="EL350" i="1" s="1"/>
  <c r="CV371" i="1"/>
  <c r="EL371" i="1" s="1"/>
  <c r="CU321" i="1"/>
  <c r="CU326" i="1"/>
  <c r="CV326" i="1"/>
  <c r="EL326" i="1" s="1"/>
  <c r="CS346" i="1"/>
  <c r="CV348" i="1"/>
  <c r="EL348" i="1" s="1"/>
  <c r="CV360" i="1"/>
  <c r="EL360" i="1" s="1"/>
  <c r="CV321" i="1"/>
  <c r="EL321" i="1" s="1"/>
  <c r="CV309" i="1"/>
  <c r="EL309" i="1" s="1"/>
  <c r="CV338" i="1"/>
  <c r="CV374" i="1"/>
  <c r="EL374" i="1" s="1"/>
  <c r="CV355" i="1"/>
  <c r="EL355" i="1" s="1"/>
  <c r="CU370" i="1"/>
  <c r="CV370" i="1"/>
  <c r="EL370" i="1" s="1"/>
  <c r="CU64" i="1"/>
  <c r="CU80" i="1"/>
  <c r="CU96" i="1"/>
  <c r="CU112" i="1"/>
  <c r="CU144" i="1"/>
  <c r="CU160" i="1"/>
  <c r="CU176" i="1"/>
  <c r="CU192" i="1"/>
  <c r="CU240" i="1"/>
  <c r="CU256" i="1"/>
  <c r="CU272" i="1"/>
  <c r="CU304" i="1"/>
  <c r="CU320" i="1"/>
  <c r="CU336" i="1"/>
  <c r="CU61" i="1"/>
  <c r="CU77" i="1"/>
  <c r="CU93" i="1"/>
  <c r="CU109" i="1"/>
  <c r="CU125" i="1"/>
  <c r="CU141" i="1"/>
  <c r="CU157" i="1"/>
  <c r="CU189" i="1"/>
  <c r="CU221" i="1"/>
  <c r="CU237" i="1"/>
  <c r="CU253" i="1"/>
  <c r="CU269" i="1"/>
  <c r="CU301" i="1"/>
  <c r="CU317" i="1"/>
  <c r="CU333" i="1"/>
  <c r="CU51" i="1"/>
  <c r="CU84" i="1"/>
  <c r="CU116" i="1"/>
  <c r="CU132" i="1"/>
  <c r="CU148" i="1"/>
  <c r="CU164" i="1"/>
  <c r="CU180" i="1"/>
  <c r="CU212" i="1"/>
  <c r="CU228" i="1"/>
  <c r="CU244" i="1"/>
  <c r="CU276" i="1"/>
  <c r="CU292" i="1"/>
  <c r="CU324" i="1"/>
  <c r="CU340" i="1"/>
  <c r="CU46" i="1"/>
  <c r="CU63" i="1"/>
  <c r="CU79" i="1"/>
  <c r="CU95" i="1"/>
  <c r="CU111" i="1"/>
  <c r="CU127" i="1"/>
  <c r="CU143" i="1"/>
  <c r="CU159" i="1"/>
  <c r="CU175" i="1"/>
  <c r="CU191" i="1"/>
  <c r="CU223" i="1"/>
  <c r="CU239" i="1"/>
  <c r="CU255" i="1"/>
  <c r="CU271" i="1"/>
  <c r="CU303" i="1"/>
  <c r="CU319" i="1"/>
  <c r="CU335" i="1"/>
  <c r="EL189" i="1"/>
  <c r="EL237" i="1"/>
  <c r="EL253" i="1"/>
  <c r="CU217" i="1"/>
  <c r="CU233" i="1"/>
  <c r="EL144" i="1"/>
  <c r="EL379" i="1"/>
  <c r="EL397" i="1"/>
  <c r="EL288" i="1"/>
  <c r="EL33" i="1"/>
  <c r="EL175" i="1"/>
  <c r="EL19" i="1"/>
  <c r="EL324" i="1"/>
  <c r="EL256" i="1"/>
  <c r="EL22" i="1"/>
  <c r="EL192" i="1"/>
  <c r="EL194" i="1"/>
  <c r="EL14" i="1"/>
  <c r="EL16" i="1"/>
  <c r="EL18" i="1"/>
  <c r="EL38" i="1"/>
  <c r="EL35" i="1"/>
  <c r="EL36" i="1"/>
  <c r="EL46" i="1"/>
  <c r="EL44" i="1"/>
  <c r="EL23" i="1"/>
  <c r="EL28" i="1"/>
  <c r="EL56" i="1"/>
  <c r="EL64" i="1"/>
  <c r="EL66" i="1"/>
  <c r="EL63" i="1"/>
  <c r="EL95" i="1"/>
  <c r="EL79" i="1"/>
  <c r="EL105" i="1"/>
  <c r="EL84" i="1"/>
  <c r="EL96" i="1"/>
  <c r="EL93" i="1"/>
  <c r="EL109" i="1"/>
  <c r="EL98" i="1"/>
  <c r="EL127" i="1"/>
  <c r="EL121" i="1"/>
  <c r="EL110" i="1"/>
  <c r="EL114" i="1"/>
  <c r="EL137" i="1"/>
  <c r="EL141" i="1"/>
  <c r="EL148" i="1"/>
  <c r="EL160" i="1"/>
  <c r="EL159" i="1"/>
  <c r="EL153" i="1"/>
  <c r="EL143" i="1"/>
  <c r="EL176" i="1"/>
  <c r="EL173" i="1"/>
  <c r="EL178" i="1"/>
  <c r="EL164" i="1"/>
  <c r="EL180" i="1"/>
  <c r="EL191" i="1"/>
  <c r="EL223" i="1"/>
  <c r="EL208" i="1"/>
  <c r="EL207" i="1"/>
  <c r="EL224" i="1"/>
  <c r="EL201" i="1"/>
  <c r="EL228" i="1"/>
  <c r="EL231" i="1"/>
  <c r="EL239" i="1"/>
  <c r="EL249" i="1"/>
  <c r="EL269" i="1"/>
  <c r="EL240" i="1"/>
  <c r="EL265" i="1"/>
  <c r="EL272" i="1"/>
  <c r="EL271" i="1"/>
  <c r="EL276" i="1"/>
  <c r="EL297" i="1"/>
  <c r="EL301" i="1"/>
  <c r="EL292" i="1"/>
  <c r="EL287" i="1"/>
  <c r="EL320" i="1"/>
  <c r="EL308" i="1"/>
  <c r="EL313" i="1"/>
  <c r="EL317" i="1"/>
  <c r="EL331" i="1"/>
  <c r="EL333" i="1"/>
  <c r="EL319" i="1"/>
  <c r="EL336" i="1"/>
  <c r="EL343" i="1"/>
  <c r="EL340" i="1"/>
  <c r="EL335" i="1"/>
  <c r="EL349" i="1"/>
  <c r="EL363" i="1"/>
  <c r="EL359" i="1"/>
  <c r="EL356" i="1"/>
  <c r="EL367" i="1"/>
  <c r="EL377" i="1"/>
  <c r="EL382" i="1"/>
  <c r="EL375" i="1"/>
  <c r="EL395" i="1"/>
  <c r="EE370" i="1"/>
  <c r="EL384" i="1"/>
  <c r="EL383" i="1"/>
  <c r="EL391" i="1"/>
  <c r="EL403" i="1"/>
  <c r="EL405" i="1"/>
  <c r="EL412" i="1"/>
  <c r="EL404" i="1"/>
  <c r="EL400" i="1"/>
  <c r="EL411" i="1"/>
  <c r="CD13" i="1"/>
  <c r="T385" i="1" l="1"/>
  <c r="U385" i="1" s="1"/>
  <c r="DH385" i="1"/>
  <c r="T373" i="1"/>
  <c r="U373" i="1" s="1"/>
  <c r="DH373" i="1"/>
  <c r="T363" i="1"/>
  <c r="U363" i="1" s="1"/>
  <c r="DH363" i="1"/>
  <c r="T391" i="1"/>
  <c r="U391" i="1" s="1"/>
  <c r="T364" i="1"/>
  <c r="U364" i="1" s="1"/>
  <c r="T352" i="1"/>
  <c r="U352" i="1" s="1"/>
  <c r="AM370" i="1"/>
  <c r="AN370" i="1" s="1"/>
  <c r="AY370" i="1" s="1"/>
  <c r="DW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G370" i="1"/>
  <c r="AL291" i="1"/>
  <c r="AK291" i="1"/>
  <c r="AK393" i="1"/>
  <c r="AL393" i="1"/>
  <c r="AP393" i="1"/>
  <c r="AO393" i="1"/>
  <c r="EJ393" i="1" s="1"/>
  <c r="EW393" i="1" s="1"/>
  <c r="AL290" i="1"/>
  <c r="AK290" i="1"/>
  <c r="AL52" i="1"/>
  <c r="AK52" i="1"/>
  <c r="AL66" i="1"/>
  <c r="AK66" i="1"/>
  <c r="AP380" i="1"/>
  <c r="AO380" i="1"/>
  <c r="EJ380" i="1" s="1"/>
  <c r="EU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J154" i="1" s="1"/>
  <c r="EU154" i="1" s="1"/>
  <c r="AL154" i="1"/>
  <c r="DQ154" i="1" s="1"/>
  <c r="DR154" i="1" s="1"/>
  <c r="DZ154" i="1" s="1"/>
  <c r="CZ154" i="1" s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AK345" i="1"/>
  <c r="AP345" i="1"/>
  <c r="AL289" i="1"/>
  <c r="AK289" i="1"/>
  <c r="AP391" i="1"/>
  <c r="AO391" i="1"/>
  <c r="EJ391" i="1" s="1"/>
  <c r="EU391" i="1" s="1"/>
  <c r="AL391" i="1"/>
  <c r="AK391" i="1"/>
  <c r="AL65" i="1"/>
  <c r="AK65" i="1"/>
  <c r="AL383" i="1"/>
  <c r="AK383" i="1"/>
  <c r="AP383" i="1"/>
  <c r="AO383" i="1"/>
  <c r="EJ383" i="1" s="1"/>
  <c r="AP280" i="1"/>
  <c r="AO280" i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EJ409" i="1" s="1"/>
  <c r="EU409" i="1" s="1"/>
  <c r="AL409" i="1"/>
  <c r="AK409" i="1"/>
  <c r="AL313" i="1"/>
  <c r="AK313" i="1"/>
  <c r="AP401" i="1"/>
  <c r="AO401" i="1"/>
  <c r="EJ401" i="1" s="1"/>
  <c r="EW401" i="1" s="1"/>
  <c r="AL401" i="1"/>
  <c r="AK401" i="1"/>
  <c r="AL310" i="1"/>
  <c r="AK310" i="1"/>
  <c r="AP21" i="1"/>
  <c r="AO21" i="1"/>
  <c r="EJ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J392" i="1" s="1"/>
  <c r="AL392" i="1"/>
  <c r="DT392" i="1" s="1"/>
  <c r="DU392" i="1" s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J356" i="1" s="1"/>
  <c r="EW356" i="1" s="1"/>
  <c r="AL356" i="1"/>
  <c r="CU356" i="1" s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J252" i="1" s="1"/>
  <c r="AL252" i="1"/>
  <c r="AK252" i="1"/>
  <c r="AP252" i="1"/>
  <c r="AP241" i="1"/>
  <c r="AO241" i="1"/>
  <c r="EJ241" i="1" s="1"/>
  <c r="AL241" i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J408" i="1" s="1"/>
  <c r="AL408" i="1"/>
  <c r="AK408" i="1"/>
  <c r="AL311" i="1"/>
  <c r="AK311" i="1"/>
  <c r="AP400" i="1"/>
  <c r="AO400" i="1"/>
  <c r="EJ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J390" i="1" s="1"/>
  <c r="EW390" i="1" s="1"/>
  <c r="AL390" i="1"/>
  <c r="AL40" i="1"/>
  <c r="AK40" i="1"/>
  <c r="AL26" i="1"/>
  <c r="AK26" i="1"/>
  <c r="AL61" i="1"/>
  <c r="AK61" i="1"/>
  <c r="AL53" i="1"/>
  <c r="AK53" i="1"/>
  <c r="AP225" i="1"/>
  <c r="AO225" i="1"/>
  <c r="EJ225" i="1" s="1"/>
  <c r="AL225" i="1"/>
  <c r="AK225" i="1"/>
  <c r="AL214" i="1"/>
  <c r="AK214" i="1"/>
  <c r="AL60" i="1"/>
  <c r="AK60" i="1"/>
  <c r="AK188" i="1"/>
  <c r="AL188" i="1"/>
  <c r="AO355" i="1"/>
  <c r="AL355" i="1"/>
  <c r="ED355" i="1" s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AK384" i="1"/>
  <c r="AL31" i="1"/>
  <c r="AK31" i="1"/>
  <c r="AL218" i="1"/>
  <c r="AK218" i="1"/>
  <c r="AL163" i="1"/>
  <c r="AK163" i="1"/>
  <c r="AL124" i="1"/>
  <c r="AK124" i="1"/>
  <c r="AP394" i="1"/>
  <c r="AO394" i="1"/>
  <c r="EJ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J377" i="1" s="1"/>
  <c r="EW377" i="1" s="1"/>
  <c r="AL377" i="1"/>
  <c r="AK377" i="1"/>
  <c r="AL278" i="1"/>
  <c r="AK278" i="1"/>
  <c r="AL39" i="1"/>
  <c r="AK39" i="1"/>
  <c r="AL25" i="1"/>
  <c r="AK25" i="1"/>
  <c r="AK373" i="1"/>
  <c r="AP373" i="1"/>
  <c r="AO373" i="1"/>
  <c r="EJ373" i="1" s="1"/>
  <c r="EW373" i="1" s="1"/>
  <c r="AL373" i="1"/>
  <c r="AL49" i="1"/>
  <c r="AK49" i="1"/>
  <c r="AP251" i="1"/>
  <c r="AO251" i="1"/>
  <c r="EJ251" i="1" s="1"/>
  <c r="AL251" i="1"/>
  <c r="AK251" i="1"/>
  <c r="AL240" i="1"/>
  <c r="AK240" i="1"/>
  <c r="AL213" i="1"/>
  <c r="AK213" i="1"/>
  <c r="AL202" i="1"/>
  <c r="AK202" i="1"/>
  <c r="AO369" i="1"/>
  <c r="AL369" i="1"/>
  <c r="CU369" i="1" s="1"/>
  <c r="AK369" i="1"/>
  <c r="AP369" i="1"/>
  <c r="AL187" i="1"/>
  <c r="AK187" i="1"/>
  <c r="AP353" i="1"/>
  <c r="AO353" i="1"/>
  <c r="EJ353" i="1" s="1"/>
  <c r="EW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J101" i="1" s="1"/>
  <c r="EW101" i="1" s="1"/>
  <c r="AK407" i="1"/>
  <c r="AP407" i="1"/>
  <c r="AO407" i="1"/>
  <c r="EJ407" i="1" s="1"/>
  <c r="EU407" i="1" s="1"/>
  <c r="AL407" i="1"/>
  <c r="AK95" i="1"/>
  <c r="AL95" i="1"/>
  <c r="AP399" i="1"/>
  <c r="AO399" i="1"/>
  <c r="AL399" i="1"/>
  <c r="AK399" i="1"/>
  <c r="AP308" i="1"/>
  <c r="AO308" i="1"/>
  <c r="AL308" i="1"/>
  <c r="AK308" i="1"/>
  <c r="AL67" i="1"/>
  <c r="AK67" i="1"/>
  <c r="AK43" i="1"/>
  <c r="AL43" i="1"/>
  <c r="AP243" i="1"/>
  <c r="AO243" i="1"/>
  <c r="EJ243" i="1" s="1"/>
  <c r="EU243" i="1" s="1"/>
  <c r="AL243" i="1"/>
  <c r="AK243" i="1"/>
  <c r="AP364" i="1"/>
  <c r="AO364" i="1"/>
  <c r="EJ364" i="1" s="1"/>
  <c r="AL364" i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J389" i="1" s="1"/>
  <c r="EW389" i="1" s="1"/>
  <c r="AL389" i="1"/>
  <c r="AK389" i="1"/>
  <c r="AL38" i="1"/>
  <c r="AK38" i="1"/>
  <c r="AL24" i="1"/>
  <c r="AK24" i="1"/>
  <c r="AP262" i="1"/>
  <c r="AO262" i="1"/>
  <c r="EJ262" i="1" s="1"/>
  <c r="EW262" i="1" s="1"/>
  <c r="AL262" i="1"/>
  <c r="AK262" i="1"/>
  <c r="AL239" i="1"/>
  <c r="AK239" i="1"/>
  <c r="AL224" i="1"/>
  <c r="AK224" i="1"/>
  <c r="AP224" i="1"/>
  <c r="AO224" i="1"/>
  <c r="EJ224" i="1" s="1"/>
  <c r="EU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J402" i="1" s="1"/>
  <c r="AL402" i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J376" i="1" s="1"/>
  <c r="AL277" i="1"/>
  <c r="AK277" i="1"/>
  <c r="AK37" i="1"/>
  <c r="AL37" i="1"/>
  <c r="AL23" i="1"/>
  <c r="AK23" i="1"/>
  <c r="AP372" i="1"/>
  <c r="AO372" i="1"/>
  <c r="EJ372" i="1" s="1"/>
  <c r="AL372" i="1"/>
  <c r="AK372" i="1"/>
  <c r="AL250" i="1"/>
  <c r="AK250" i="1"/>
  <c r="AL238" i="1"/>
  <c r="AK238" i="1"/>
  <c r="AL211" i="1"/>
  <c r="AK211" i="1"/>
  <c r="AL200" i="1"/>
  <c r="AK200" i="1"/>
  <c r="AP368" i="1"/>
  <c r="AO368" i="1"/>
  <c r="EJ368" i="1" s="1"/>
  <c r="EW368" i="1" s="1"/>
  <c r="AL368" i="1"/>
  <c r="AK368" i="1"/>
  <c r="AP362" i="1"/>
  <c r="AO362" i="1"/>
  <c r="EJ362" i="1" s="1"/>
  <c r="EU362" i="1" s="1"/>
  <c r="AL362" i="1"/>
  <c r="AK362" i="1"/>
  <c r="AL184" i="1"/>
  <c r="AK184" i="1"/>
  <c r="AL352" i="1"/>
  <c r="AK352" i="1"/>
  <c r="AO352" i="1"/>
  <c r="EJ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EJ406" i="1" s="1"/>
  <c r="AL406" i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J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J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J375" i="1" s="1"/>
  <c r="AL375" i="1"/>
  <c r="AK375" i="1"/>
  <c r="AK276" i="1"/>
  <c r="AL276" i="1"/>
  <c r="AP35" i="1"/>
  <c r="AO35" i="1"/>
  <c r="EJ35" i="1" s="1"/>
  <c r="EW35" i="1" s="1"/>
  <c r="AL35" i="1"/>
  <c r="AK35" i="1"/>
  <c r="AL18" i="1"/>
  <c r="AK18" i="1"/>
  <c r="AP371" i="1"/>
  <c r="AO371" i="1"/>
  <c r="EJ371" i="1" s="1"/>
  <c r="EW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J367" i="1" s="1"/>
  <c r="EU367" i="1" s="1"/>
  <c r="AL367" i="1"/>
  <c r="AK367" i="1"/>
  <c r="AP361" i="1"/>
  <c r="AO361" i="1"/>
  <c r="EJ361" i="1" s="1"/>
  <c r="AL361" i="1"/>
  <c r="AK361" i="1"/>
  <c r="AP351" i="1"/>
  <c r="AO351" i="1"/>
  <c r="EJ351" i="1" s="1"/>
  <c r="AL351" i="1"/>
  <c r="EC351" i="1" s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J405" i="1" s="1"/>
  <c r="EU405" i="1" s="1"/>
  <c r="AL405" i="1"/>
  <c r="AK405" i="1"/>
  <c r="AP54" i="1"/>
  <c r="AO54" i="1"/>
  <c r="EJ54" i="1" s="1"/>
  <c r="EW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J387" i="1" s="1"/>
  <c r="AL387" i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J182" i="1" s="1"/>
  <c r="EU182" i="1" s="1"/>
  <c r="AL182" i="1"/>
  <c r="AK182" i="1"/>
  <c r="AL168" i="1"/>
  <c r="AK168" i="1"/>
  <c r="AP348" i="1"/>
  <c r="AO348" i="1"/>
  <c r="EJ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AK69" i="1"/>
  <c r="AP69" i="1"/>
  <c r="AO69" i="1"/>
  <c r="AL386" i="1"/>
  <c r="AK386" i="1"/>
  <c r="AO386" i="1"/>
  <c r="EJ386" i="1" s="1"/>
  <c r="EW386" i="1" s="1"/>
  <c r="AP386" i="1"/>
  <c r="AL51" i="1"/>
  <c r="AK51" i="1"/>
  <c r="AP374" i="1"/>
  <c r="AO374" i="1"/>
  <c r="AL374" i="1"/>
  <c r="AK374" i="1"/>
  <c r="AL46" i="1"/>
  <c r="AK46" i="1"/>
  <c r="AP34" i="1"/>
  <c r="AO34" i="1"/>
  <c r="EJ34" i="1" s="1"/>
  <c r="EU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J220" i="1" s="1"/>
  <c r="EW220" i="1" s="1"/>
  <c r="AL220" i="1"/>
  <c r="AK220" i="1"/>
  <c r="AL197" i="1"/>
  <c r="AK197" i="1"/>
  <c r="AL366" i="1"/>
  <c r="AK366" i="1"/>
  <c r="AO366" i="1"/>
  <c r="EJ366" i="1" s="1"/>
  <c r="EU366" i="1" s="1"/>
  <c r="AP366" i="1"/>
  <c r="AP360" i="1"/>
  <c r="AO360" i="1"/>
  <c r="EJ360" i="1" s="1"/>
  <c r="EU360" i="1" s="1"/>
  <c r="AL360" i="1"/>
  <c r="AK360" i="1"/>
  <c r="AP350" i="1"/>
  <c r="AO350" i="1"/>
  <c r="EJ350" i="1" s="1"/>
  <c r="EU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J128" i="1" s="1"/>
  <c r="AL128" i="1"/>
  <c r="AK128" i="1"/>
  <c r="AK112" i="1"/>
  <c r="AL112" i="1"/>
  <c r="AL106" i="1"/>
  <c r="AK106" i="1"/>
  <c r="AP106" i="1"/>
  <c r="AO106" i="1"/>
  <c r="EJ106" i="1" s="1"/>
  <c r="AL97" i="1"/>
  <c r="AK97" i="1"/>
  <c r="AL319" i="1"/>
  <c r="AK319" i="1"/>
  <c r="AP404" i="1"/>
  <c r="AO404" i="1"/>
  <c r="EJ404" i="1" s="1"/>
  <c r="EW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EJ347" i="1" s="1"/>
  <c r="AL347" i="1"/>
  <c r="AK347" i="1"/>
  <c r="CU20" i="1"/>
  <c r="AK20" i="1"/>
  <c r="AL293" i="1"/>
  <c r="AK293" i="1"/>
  <c r="AL79" i="1"/>
  <c r="AK79" i="1"/>
  <c r="AP68" i="1"/>
  <c r="AO68" i="1"/>
  <c r="EJ68" i="1" s="1"/>
  <c r="EW68" i="1" s="1"/>
  <c r="AL68" i="1"/>
  <c r="AK68" i="1"/>
  <c r="AP385" i="1"/>
  <c r="AO385" i="1"/>
  <c r="EJ385" i="1" s="1"/>
  <c r="AL385" i="1"/>
  <c r="ED385" i="1" s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J365" i="1" s="1"/>
  <c r="AL365" i="1"/>
  <c r="AK365" i="1"/>
  <c r="AL359" i="1"/>
  <c r="EG359" i="1" s="1"/>
  <c r="AK359" i="1"/>
  <c r="AP359" i="1"/>
  <c r="AO359" i="1"/>
  <c r="EJ359" i="1" s="1"/>
  <c r="EW359" i="1" s="1"/>
  <c r="AL180" i="1"/>
  <c r="AK180" i="1"/>
  <c r="AK349" i="1"/>
  <c r="AP349" i="1"/>
  <c r="AO349" i="1"/>
  <c r="EJ349" i="1" s="1"/>
  <c r="AL349" i="1"/>
  <c r="AL165" i="1"/>
  <c r="AK165" i="1"/>
  <c r="AP346" i="1"/>
  <c r="AO346" i="1"/>
  <c r="EJ346" i="1" s="1"/>
  <c r="AL346" i="1"/>
  <c r="AK346" i="1"/>
  <c r="AP343" i="1"/>
  <c r="AO343" i="1"/>
  <c r="EJ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J411" i="1" s="1"/>
  <c r="EW411" i="1" s="1"/>
  <c r="AL411" i="1"/>
  <c r="AK411" i="1"/>
  <c r="AL317" i="1"/>
  <c r="AK317" i="1"/>
  <c r="AL403" i="1"/>
  <c r="AK403" i="1"/>
  <c r="AP403" i="1"/>
  <c r="AO403" i="1"/>
  <c r="EJ403" i="1" s="1"/>
  <c r="EU403" i="1" s="1"/>
  <c r="AP395" i="1"/>
  <c r="AO395" i="1"/>
  <c r="EJ395" i="1" s="1"/>
  <c r="EW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J331" i="1" s="1"/>
  <c r="EW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J381" i="1" s="1"/>
  <c r="AL381" i="1"/>
  <c r="AK381" i="1"/>
  <c r="AL32" i="1"/>
  <c r="AK32" i="1"/>
  <c r="AP56" i="1"/>
  <c r="AO56" i="1"/>
  <c r="EJ56" i="1" s="1"/>
  <c r="EW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J179" i="1" s="1"/>
  <c r="EW179" i="1" s="1"/>
  <c r="AL179" i="1"/>
  <c r="AK179" i="1"/>
  <c r="AL164" i="1"/>
  <c r="AK164" i="1"/>
  <c r="AP330" i="1"/>
  <c r="AO330" i="1"/>
  <c r="EJ330" i="1" s="1"/>
  <c r="EU330" i="1" s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I394" i="1"/>
  <c r="EO394" i="1" s="1"/>
  <c r="DT361" i="1"/>
  <c r="DU361" i="1" s="1"/>
  <c r="ED392" i="1"/>
  <c r="EG391" i="1"/>
  <c r="EG361" i="1"/>
  <c r="EC392" i="1"/>
  <c r="DQ361" i="1"/>
  <c r="DR361" i="1" s="1"/>
  <c r="DZ361" i="1" s="1"/>
  <c r="CZ361" i="1" s="1"/>
  <c r="ED339" i="1"/>
  <c r="EJ354" i="1"/>
  <c r="EW354" i="1" s="1"/>
  <c r="EE361" i="1"/>
  <c r="DQ375" i="1"/>
  <c r="DR375" i="1" s="1"/>
  <c r="DZ375" i="1" s="1"/>
  <c r="CZ375" i="1" s="1"/>
  <c r="EG402" i="1"/>
  <c r="CU339" i="1"/>
  <c r="EG392" i="1"/>
  <c r="ED361" i="1"/>
  <c r="CU392" i="1"/>
  <c r="CU355" i="1"/>
  <c r="CU375" i="1"/>
  <c r="ED370" i="1"/>
  <c r="EE368" i="1"/>
  <c r="EJ370" i="1"/>
  <c r="EU370" i="1" s="1"/>
  <c r="EE339" i="1"/>
  <c r="EC370" i="1"/>
  <c r="EG339" i="1"/>
  <c r="EJ173" i="1"/>
  <c r="EW173" i="1" s="1"/>
  <c r="DT372" i="1"/>
  <c r="DU372" i="1" s="1"/>
  <c r="DQ363" i="1"/>
  <c r="DR363" i="1" s="1"/>
  <c r="DZ363" i="1" s="1"/>
  <c r="CZ363" i="1" s="1"/>
  <c r="W316" i="1"/>
  <c r="BL316" i="1"/>
  <c r="BM316" i="1" s="1"/>
  <c r="BK316" i="1"/>
  <c r="BK125" i="1"/>
  <c r="BL125" i="1"/>
  <c r="BM125" i="1" s="1"/>
  <c r="W298" i="1"/>
  <c r="BK298" i="1"/>
  <c r="BL298" i="1"/>
  <c r="BM298" i="1" s="1"/>
  <c r="BL290" i="1"/>
  <c r="BM290" i="1" s="1"/>
  <c r="BK290" i="1"/>
  <c r="W83" i="1"/>
  <c r="BL83" i="1"/>
  <c r="BM83" i="1" s="1"/>
  <c r="BK83" i="1"/>
  <c r="BL391" i="1"/>
  <c r="BM391" i="1" s="1"/>
  <c r="BK391" i="1"/>
  <c r="BL69" i="1"/>
  <c r="BM69" i="1" s="1"/>
  <c r="BK69" i="1"/>
  <c r="BK285" i="1"/>
  <c r="BL285" i="1"/>
  <c r="BM285" i="1" s="1"/>
  <c r="W43" i="1"/>
  <c r="BL43" i="1"/>
  <c r="BM43" i="1" s="1"/>
  <c r="BK43" i="1"/>
  <c r="BL243" i="1"/>
  <c r="BM243" i="1" s="1"/>
  <c r="BK243" i="1"/>
  <c r="BL203" i="1"/>
  <c r="BM203" i="1" s="1"/>
  <c r="BK203" i="1"/>
  <c r="BL195" i="1"/>
  <c r="BM195" i="1" s="1"/>
  <c r="BK195" i="1"/>
  <c r="BL368" i="1"/>
  <c r="BM368" i="1" s="1"/>
  <c r="BK368" i="1"/>
  <c r="BL187" i="1"/>
  <c r="BM187" i="1" s="1"/>
  <c r="BK187" i="1"/>
  <c r="BL356" i="1"/>
  <c r="BM356" i="1" s="1"/>
  <c r="BK356" i="1"/>
  <c r="BL179" i="1"/>
  <c r="BM179" i="1" s="1"/>
  <c r="BK179" i="1"/>
  <c r="BL349" i="1"/>
  <c r="BM349" i="1" s="1"/>
  <c r="BK349" i="1"/>
  <c r="BL170" i="1"/>
  <c r="BM170" i="1" s="1"/>
  <c r="BK170" i="1"/>
  <c r="BK162" i="1"/>
  <c r="BL162" i="1"/>
  <c r="BM162" i="1" s="1"/>
  <c r="BL62" i="1"/>
  <c r="BM62" i="1" s="1"/>
  <c r="BK62" i="1"/>
  <c r="W151" i="1"/>
  <c r="BL151" i="1"/>
  <c r="BM151" i="1" s="1"/>
  <c r="BK151" i="1"/>
  <c r="W340" i="1"/>
  <c r="BL340" i="1"/>
  <c r="BM340" i="1" s="1"/>
  <c r="BK340" i="1"/>
  <c r="W332" i="1"/>
  <c r="BK332" i="1"/>
  <c r="BL332" i="1"/>
  <c r="BM332" i="1" s="1"/>
  <c r="BK144" i="1"/>
  <c r="BL144" i="1"/>
  <c r="BM144" i="1" s="1"/>
  <c r="W136" i="1"/>
  <c r="BL136" i="1"/>
  <c r="BM136" i="1" s="1"/>
  <c r="BK136" i="1"/>
  <c r="W33" i="1"/>
  <c r="BL33" i="1"/>
  <c r="BM33" i="1" s="1"/>
  <c r="BK33" i="1"/>
  <c r="BL14" i="1"/>
  <c r="BM14" i="1" s="1"/>
  <c r="BK14" i="1"/>
  <c r="W132" i="1"/>
  <c r="BK132" i="1"/>
  <c r="BL132" i="1"/>
  <c r="BM132" i="1" s="1"/>
  <c r="BK124" i="1"/>
  <c r="BL124" i="1"/>
  <c r="BM124" i="1" s="1"/>
  <c r="BL116" i="1"/>
  <c r="BM116" i="1" s="1"/>
  <c r="BK116" i="1"/>
  <c r="BK108" i="1"/>
  <c r="BL108" i="1"/>
  <c r="BM108" i="1" s="1"/>
  <c r="W320" i="1"/>
  <c r="BL320" i="1"/>
  <c r="BM320" i="1" s="1"/>
  <c r="BK320" i="1"/>
  <c r="BK100" i="1"/>
  <c r="BL100" i="1"/>
  <c r="BM100" i="1" s="1"/>
  <c r="BL408" i="1"/>
  <c r="BM408" i="1" s="1"/>
  <c r="BK408" i="1"/>
  <c r="W315" i="1"/>
  <c r="BL315" i="1"/>
  <c r="BM315" i="1" s="1"/>
  <c r="BK315" i="1"/>
  <c r="BL92" i="1"/>
  <c r="BM92" i="1" s="1"/>
  <c r="BK92" i="1"/>
  <c r="BL398" i="1"/>
  <c r="BM398" i="1" s="1"/>
  <c r="BK398" i="1"/>
  <c r="BK307" i="1"/>
  <c r="BL307" i="1"/>
  <c r="BM307" i="1" s="1"/>
  <c r="W55" i="1"/>
  <c r="BL55" i="1"/>
  <c r="BM55" i="1" s="1"/>
  <c r="BK55" i="1"/>
  <c r="W109" i="1"/>
  <c r="BL109" i="1"/>
  <c r="BM109" i="1" s="1"/>
  <c r="BK109" i="1"/>
  <c r="BL409" i="1"/>
  <c r="BM409" i="1" s="1"/>
  <c r="BK409" i="1"/>
  <c r="BL308" i="1"/>
  <c r="BM308" i="1" s="1"/>
  <c r="BK308" i="1"/>
  <c r="W279" i="1"/>
  <c r="BL279" i="1"/>
  <c r="BM279" i="1" s="1"/>
  <c r="BK279" i="1"/>
  <c r="BL297" i="1"/>
  <c r="BM297" i="1" s="1"/>
  <c r="BK297" i="1"/>
  <c r="BL289" i="1"/>
  <c r="BM289" i="1" s="1"/>
  <c r="BK289" i="1"/>
  <c r="W82" i="1"/>
  <c r="BL82" i="1"/>
  <c r="BM82" i="1" s="1"/>
  <c r="BK82" i="1"/>
  <c r="BL76" i="1"/>
  <c r="BM76" i="1" s="1"/>
  <c r="BK76" i="1"/>
  <c r="BL68" i="1"/>
  <c r="BM68" i="1" s="1"/>
  <c r="BK68" i="1"/>
  <c r="BL388" i="1"/>
  <c r="BM388" i="1" s="1"/>
  <c r="BK388" i="1"/>
  <c r="W284" i="1"/>
  <c r="BL284" i="1"/>
  <c r="BM284" i="1" s="1"/>
  <c r="BK284" i="1"/>
  <c r="BL377" i="1"/>
  <c r="BM377" i="1" s="1"/>
  <c r="BK377" i="1"/>
  <c r="W278" i="1"/>
  <c r="BL278" i="1"/>
  <c r="BM278" i="1" s="1"/>
  <c r="BK278" i="1"/>
  <c r="W42" i="1"/>
  <c r="BL42" i="1"/>
  <c r="BM42" i="1" s="1"/>
  <c r="BK42" i="1"/>
  <c r="W32" i="1"/>
  <c r="BL32" i="1"/>
  <c r="BM32" i="1" s="1"/>
  <c r="BK32" i="1"/>
  <c r="BL56" i="1"/>
  <c r="BM56" i="1" s="1"/>
  <c r="BK56" i="1"/>
  <c r="BL371" i="1"/>
  <c r="BM371" i="1" s="1"/>
  <c r="BK371" i="1"/>
  <c r="BL264" i="1"/>
  <c r="BM264" i="1" s="1"/>
  <c r="BK264" i="1"/>
  <c r="W258" i="1"/>
  <c r="BL258" i="1"/>
  <c r="BM258" i="1" s="1"/>
  <c r="BK258" i="1"/>
  <c r="W250" i="1"/>
  <c r="BL250" i="1"/>
  <c r="BM250" i="1" s="1"/>
  <c r="BK250" i="1"/>
  <c r="W242" i="1"/>
  <c r="BL242" i="1"/>
  <c r="BM242" i="1" s="1"/>
  <c r="BK242" i="1"/>
  <c r="BL234" i="1"/>
  <c r="BM234" i="1" s="1"/>
  <c r="BK234" i="1"/>
  <c r="BL226" i="1"/>
  <c r="BM226" i="1" s="1"/>
  <c r="BK226" i="1"/>
  <c r="W218" i="1"/>
  <c r="BL218" i="1"/>
  <c r="BM218" i="1" s="1"/>
  <c r="BK218" i="1"/>
  <c r="W210" i="1"/>
  <c r="BL210" i="1"/>
  <c r="BM210" i="1" s="1"/>
  <c r="BK210" i="1"/>
  <c r="BL202" i="1"/>
  <c r="BM202" i="1" s="1"/>
  <c r="BK202" i="1"/>
  <c r="BL194" i="1"/>
  <c r="BM194" i="1" s="1"/>
  <c r="BK194" i="1"/>
  <c r="BL367" i="1"/>
  <c r="BM367" i="1" s="1"/>
  <c r="BK367" i="1"/>
  <c r="BL186" i="1"/>
  <c r="BM186" i="1" s="1"/>
  <c r="BK186" i="1"/>
  <c r="BL355" i="1"/>
  <c r="BM355" i="1" s="1"/>
  <c r="BK355" i="1"/>
  <c r="BL178" i="1"/>
  <c r="BM178" i="1" s="1"/>
  <c r="BK178" i="1"/>
  <c r="BL177" i="1"/>
  <c r="BM177" i="1" s="1"/>
  <c r="BK177" i="1"/>
  <c r="BL169" i="1"/>
  <c r="BM169" i="1" s="1"/>
  <c r="BK169" i="1"/>
  <c r="W161" i="1"/>
  <c r="BL161" i="1"/>
  <c r="BM161" i="1" s="1"/>
  <c r="BK161" i="1"/>
  <c r="BL348" i="1"/>
  <c r="BM348" i="1" s="1"/>
  <c r="BK348" i="1"/>
  <c r="W150" i="1"/>
  <c r="BK150" i="1"/>
  <c r="BL150" i="1"/>
  <c r="BM150" i="1" s="1"/>
  <c r="BL339" i="1"/>
  <c r="BM339" i="1" s="1"/>
  <c r="BK339" i="1"/>
  <c r="BL331" i="1"/>
  <c r="BM331" i="1" s="1"/>
  <c r="BK331" i="1"/>
  <c r="W143" i="1"/>
  <c r="BL143" i="1"/>
  <c r="BM143" i="1" s="1"/>
  <c r="BK143" i="1"/>
  <c r="BL135" i="1"/>
  <c r="BM135" i="1" s="1"/>
  <c r="BK135" i="1"/>
  <c r="W321" i="1"/>
  <c r="BL321" i="1"/>
  <c r="BM321" i="1" s="1"/>
  <c r="BK321" i="1"/>
  <c r="BL235" i="1"/>
  <c r="BM235" i="1" s="1"/>
  <c r="BK235" i="1"/>
  <c r="EE409" i="1"/>
  <c r="EE280" i="1"/>
  <c r="W31" i="1"/>
  <c r="BL31" i="1"/>
  <c r="BM31" i="1" s="1"/>
  <c r="BK31" i="1"/>
  <c r="W131" i="1"/>
  <c r="BL131" i="1"/>
  <c r="BM131" i="1" s="1"/>
  <c r="BK131" i="1"/>
  <c r="BL123" i="1"/>
  <c r="BM123" i="1" s="1"/>
  <c r="BK123" i="1"/>
  <c r="BL115" i="1"/>
  <c r="BM115" i="1" s="1"/>
  <c r="BK115" i="1"/>
  <c r="BL58" i="1"/>
  <c r="BM58" i="1" s="1"/>
  <c r="BK58" i="1"/>
  <c r="BL107" i="1"/>
  <c r="BM107" i="1" s="1"/>
  <c r="BK107" i="1"/>
  <c r="BL99" i="1"/>
  <c r="BM99" i="1" s="1"/>
  <c r="BK99" i="1"/>
  <c r="BL407" i="1"/>
  <c r="BM407" i="1" s="1"/>
  <c r="BK407" i="1"/>
  <c r="W314" i="1"/>
  <c r="BL314" i="1"/>
  <c r="BM314" i="1" s="1"/>
  <c r="BK314" i="1"/>
  <c r="BL54" i="1"/>
  <c r="BM54" i="1" s="1"/>
  <c r="BK54" i="1"/>
  <c r="BL397" i="1"/>
  <c r="BM397" i="1" s="1"/>
  <c r="BK397" i="1"/>
  <c r="BL306" i="1"/>
  <c r="BM306" i="1" s="1"/>
  <c r="BK306" i="1"/>
  <c r="W20" i="1"/>
  <c r="BL20" i="1"/>
  <c r="BM20" i="1" s="1"/>
  <c r="BK20" i="1"/>
  <c r="BL93" i="1"/>
  <c r="BM93" i="1" s="1"/>
  <c r="BK93" i="1"/>
  <c r="W227" i="1"/>
  <c r="BL227" i="1"/>
  <c r="BM227" i="1" s="1"/>
  <c r="BK227" i="1"/>
  <c r="DT280" i="1"/>
  <c r="DU280" i="1" s="1"/>
  <c r="W296" i="1"/>
  <c r="BL296" i="1"/>
  <c r="BM296" i="1" s="1"/>
  <c r="BK296" i="1"/>
  <c r="W283" i="1"/>
  <c r="BL283" i="1"/>
  <c r="BM283" i="1" s="1"/>
  <c r="BK283" i="1"/>
  <c r="BK30" i="1"/>
  <c r="BL30" i="1"/>
  <c r="BM30" i="1" s="1"/>
  <c r="W249" i="1"/>
  <c r="BL249" i="1"/>
  <c r="BM249" i="1" s="1"/>
  <c r="BK249" i="1"/>
  <c r="W209" i="1"/>
  <c r="BL209" i="1"/>
  <c r="BM209" i="1" s="1"/>
  <c r="BK209" i="1"/>
  <c r="BL362" i="1"/>
  <c r="BM362" i="1" s="1"/>
  <c r="BK362" i="1"/>
  <c r="BL168" i="1"/>
  <c r="BM168" i="1" s="1"/>
  <c r="BK168" i="1"/>
  <c r="BL338" i="1"/>
  <c r="BM338" i="1" s="1"/>
  <c r="BK338" i="1"/>
  <c r="BL134" i="1"/>
  <c r="BM134" i="1" s="1"/>
  <c r="BK134" i="1"/>
  <c r="BL34" i="1"/>
  <c r="BM34" i="1" s="1"/>
  <c r="BK34" i="1"/>
  <c r="BL117" i="1"/>
  <c r="BM117" i="1" s="1"/>
  <c r="BK117" i="1"/>
  <c r="BK89" i="1"/>
  <c r="BL89" i="1"/>
  <c r="BM89" i="1" s="1"/>
  <c r="BL211" i="1"/>
  <c r="BM211" i="1" s="1"/>
  <c r="BK211" i="1"/>
  <c r="BL393" i="1"/>
  <c r="BM393" i="1" s="1"/>
  <c r="BK393" i="1"/>
  <c r="W81" i="1"/>
  <c r="BL81" i="1"/>
  <c r="BM81" i="1" s="1"/>
  <c r="BK81" i="1"/>
  <c r="BL387" i="1"/>
  <c r="BM387" i="1" s="1"/>
  <c r="BK387" i="1"/>
  <c r="W277" i="1"/>
  <c r="BL277" i="1"/>
  <c r="BM277" i="1" s="1"/>
  <c r="BK277" i="1"/>
  <c r="W48" i="1"/>
  <c r="BL48" i="1"/>
  <c r="BM48" i="1" s="1"/>
  <c r="BK48" i="1"/>
  <c r="W263" i="1"/>
  <c r="BL263" i="1"/>
  <c r="BM263" i="1" s="1"/>
  <c r="BK263" i="1"/>
  <c r="W233" i="1"/>
  <c r="BK233" i="1"/>
  <c r="BL233" i="1"/>
  <c r="BM233" i="1" s="1"/>
  <c r="BL217" i="1"/>
  <c r="BM217" i="1" s="1"/>
  <c r="BK217" i="1"/>
  <c r="BL193" i="1"/>
  <c r="BM193" i="1" s="1"/>
  <c r="BK193" i="1"/>
  <c r="BL185" i="1"/>
  <c r="BM185" i="1" s="1"/>
  <c r="BK185" i="1"/>
  <c r="BL176" i="1"/>
  <c r="BM176" i="1" s="1"/>
  <c r="BK176" i="1"/>
  <c r="BL347" i="1"/>
  <c r="BM347" i="1" s="1"/>
  <c r="BK347" i="1"/>
  <c r="W149" i="1"/>
  <c r="BL149" i="1"/>
  <c r="BM149" i="1" s="1"/>
  <c r="BK149" i="1"/>
  <c r="W142" i="1"/>
  <c r="BL142" i="1"/>
  <c r="BM142" i="1" s="1"/>
  <c r="BK142" i="1"/>
  <c r="BL29" i="1"/>
  <c r="BM29" i="1" s="1"/>
  <c r="BK29" i="1"/>
  <c r="BL130" i="1"/>
  <c r="BM130" i="1" s="1"/>
  <c r="BK130" i="1"/>
  <c r="BK122" i="1"/>
  <c r="BL122" i="1"/>
  <c r="BM122" i="1" s="1"/>
  <c r="BK114" i="1"/>
  <c r="BL114" i="1"/>
  <c r="BM114" i="1" s="1"/>
  <c r="BL412" i="1"/>
  <c r="BM412" i="1" s="1"/>
  <c r="BK412" i="1"/>
  <c r="BL106" i="1"/>
  <c r="BM106" i="1" s="1"/>
  <c r="BK106" i="1"/>
  <c r="BL98" i="1"/>
  <c r="BM98" i="1" s="1"/>
  <c r="BK98" i="1"/>
  <c r="BL406" i="1"/>
  <c r="BM406" i="1" s="1"/>
  <c r="BK406" i="1"/>
  <c r="BL313" i="1"/>
  <c r="BM313" i="1" s="1"/>
  <c r="BK313" i="1"/>
  <c r="BL404" i="1"/>
  <c r="BM404" i="1" s="1"/>
  <c r="BK404" i="1"/>
  <c r="BL396" i="1"/>
  <c r="BM396" i="1" s="1"/>
  <c r="BK396" i="1"/>
  <c r="BL305" i="1"/>
  <c r="BM305" i="1" s="1"/>
  <c r="BK305" i="1"/>
  <c r="BX370" i="1"/>
  <c r="BV370" i="1"/>
  <c r="BU370" i="1"/>
  <c r="W288" i="1"/>
  <c r="BL288" i="1"/>
  <c r="BM288" i="1" s="1"/>
  <c r="BK288" i="1"/>
  <c r="BL67" i="1"/>
  <c r="BM67" i="1" s="1"/>
  <c r="BK67" i="1"/>
  <c r="BL376" i="1"/>
  <c r="BM376" i="1" s="1"/>
  <c r="BK376" i="1"/>
  <c r="W41" i="1"/>
  <c r="BL41" i="1"/>
  <c r="BM41" i="1" s="1"/>
  <c r="BK41" i="1"/>
  <c r="W271" i="1"/>
  <c r="BL271" i="1"/>
  <c r="BM271" i="1" s="1"/>
  <c r="BK271" i="1"/>
  <c r="W257" i="1"/>
  <c r="BL257" i="1"/>
  <c r="BM257" i="1" s="1"/>
  <c r="BK257" i="1"/>
  <c r="BL225" i="1"/>
  <c r="BM225" i="1" s="1"/>
  <c r="BK225" i="1"/>
  <c r="BK201" i="1"/>
  <c r="BL201" i="1"/>
  <c r="BM201" i="1" s="1"/>
  <c r="BL366" i="1"/>
  <c r="BM366" i="1" s="1"/>
  <c r="BK366" i="1"/>
  <c r="BL59" i="1"/>
  <c r="BM59" i="1" s="1"/>
  <c r="BK59" i="1"/>
  <c r="BL160" i="1"/>
  <c r="BM160" i="1" s="1"/>
  <c r="BK160" i="1"/>
  <c r="BL330" i="1"/>
  <c r="BM330" i="1" s="1"/>
  <c r="BK330" i="1"/>
  <c r="EI409" i="1"/>
  <c r="EO409" i="1" s="1"/>
  <c r="BK392" i="1"/>
  <c r="BL392" i="1"/>
  <c r="BM392" i="1" s="1"/>
  <c r="BK295" i="1"/>
  <c r="BL295" i="1"/>
  <c r="BM295" i="1" s="1"/>
  <c r="BL88" i="1"/>
  <c r="BM88" i="1" s="1"/>
  <c r="BK88" i="1"/>
  <c r="BL80" i="1"/>
  <c r="BM80" i="1" s="1"/>
  <c r="BK80" i="1"/>
  <c r="W74" i="1"/>
  <c r="BL74" i="1"/>
  <c r="BM74" i="1" s="1"/>
  <c r="BK74" i="1"/>
  <c r="BL66" i="1"/>
  <c r="BM66" i="1" s="1"/>
  <c r="BK66" i="1"/>
  <c r="BL386" i="1"/>
  <c r="BM386" i="1" s="1"/>
  <c r="BK386" i="1"/>
  <c r="W51" i="1"/>
  <c r="BL51" i="1"/>
  <c r="BM51" i="1" s="1"/>
  <c r="BK51" i="1"/>
  <c r="BL375" i="1"/>
  <c r="BM375" i="1" s="1"/>
  <c r="BK375" i="1"/>
  <c r="W276" i="1"/>
  <c r="BL276" i="1"/>
  <c r="BM276" i="1" s="1"/>
  <c r="BK276" i="1"/>
  <c r="W40" i="1"/>
  <c r="BL40" i="1"/>
  <c r="BM40" i="1" s="1"/>
  <c r="BK40" i="1"/>
  <c r="W28" i="1"/>
  <c r="BK28" i="1"/>
  <c r="BL28" i="1"/>
  <c r="BM28" i="1" s="1"/>
  <c r="W274" i="1"/>
  <c r="BL274" i="1"/>
  <c r="BM274" i="1" s="1"/>
  <c r="BK274" i="1"/>
  <c r="BK270" i="1"/>
  <c r="BL270" i="1"/>
  <c r="BM270" i="1" s="1"/>
  <c r="W53" i="1"/>
  <c r="BK53" i="1"/>
  <c r="BL53" i="1"/>
  <c r="BM53" i="1" s="1"/>
  <c r="W256" i="1"/>
  <c r="BL256" i="1"/>
  <c r="BM256" i="1" s="1"/>
  <c r="BK256" i="1"/>
  <c r="BL248" i="1"/>
  <c r="BM248" i="1" s="1"/>
  <c r="BK248" i="1"/>
  <c r="W240" i="1"/>
  <c r="BL240" i="1"/>
  <c r="BM240" i="1" s="1"/>
  <c r="BK240" i="1"/>
  <c r="BL232" i="1"/>
  <c r="BM232" i="1" s="1"/>
  <c r="BK232" i="1"/>
  <c r="BL224" i="1"/>
  <c r="BM224" i="1" s="1"/>
  <c r="BK224" i="1"/>
  <c r="BL216" i="1"/>
  <c r="BM216" i="1" s="1"/>
  <c r="BK216" i="1"/>
  <c r="BL208" i="1"/>
  <c r="BM208" i="1" s="1"/>
  <c r="BK208" i="1"/>
  <c r="BL200" i="1"/>
  <c r="BM200" i="1" s="1"/>
  <c r="BK200" i="1"/>
  <c r="BL192" i="1"/>
  <c r="BM192" i="1" s="1"/>
  <c r="BK192" i="1"/>
  <c r="BL365" i="1"/>
  <c r="BM365" i="1" s="1"/>
  <c r="BK365" i="1"/>
  <c r="BL361" i="1"/>
  <c r="BM361" i="1" s="1"/>
  <c r="BK361" i="1"/>
  <c r="BL184" i="1"/>
  <c r="BM184" i="1" s="1"/>
  <c r="BK184" i="1"/>
  <c r="BL354" i="1"/>
  <c r="BM354" i="1" s="1"/>
  <c r="BK354" i="1"/>
  <c r="W175" i="1"/>
  <c r="BL175" i="1"/>
  <c r="BM175" i="1" s="1"/>
  <c r="BK175" i="1"/>
  <c r="W167" i="1"/>
  <c r="BL167" i="1"/>
  <c r="BM167" i="1" s="1"/>
  <c r="BK167" i="1"/>
  <c r="BK159" i="1"/>
  <c r="BL159" i="1"/>
  <c r="BM159" i="1" s="1"/>
  <c r="BL346" i="1"/>
  <c r="BM346" i="1" s="1"/>
  <c r="BK346" i="1"/>
  <c r="W50" i="1"/>
  <c r="BK50" i="1"/>
  <c r="BL50" i="1"/>
  <c r="BM50" i="1" s="1"/>
  <c r="W337" i="1"/>
  <c r="BL337" i="1"/>
  <c r="BM337" i="1" s="1"/>
  <c r="BK337" i="1"/>
  <c r="BL329" i="1"/>
  <c r="BM329" i="1" s="1"/>
  <c r="BK329" i="1"/>
  <c r="BL141" i="1"/>
  <c r="BM141" i="1" s="1"/>
  <c r="BK141" i="1"/>
  <c r="W57" i="1"/>
  <c r="BL57" i="1"/>
  <c r="BM57" i="1" s="1"/>
  <c r="BK57" i="1"/>
  <c r="W265" i="1"/>
  <c r="BL265" i="1"/>
  <c r="BM265" i="1" s="1"/>
  <c r="BK265" i="1"/>
  <c r="BL75" i="1"/>
  <c r="BM75" i="1" s="1"/>
  <c r="BK75" i="1"/>
  <c r="BL241" i="1"/>
  <c r="BM241" i="1" s="1"/>
  <c r="BK241" i="1"/>
  <c r="EG379" i="1"/>
  <c r="BL27" i="1"/>
  <c r="BM27" i="1" s="1"/>
  <c r="BK27" i="1"/>
  <c r="BL129" i="1"/>
  <c r="BM129" i="1" s="1"/>
  <c r="BK129" i="1"/>
  <c r="W121" i="1"/>
  <c r="BK121" i="1"/>
  <c r="BL121" i="1"/>
  <c r="BM121" i="1" s="1"/>
  <c r="BL113" i="1"/>
  <c r="BM113" i="1" s="1"/>
  <c r="BK113" i="1"/>
  <c r="W325" i="1"/>
  <c r="BL325" i="1"/>
  <c r="BM325" i="1" s="1"/>
  <c r="BK325" i="1"/>
  <c r="W105" i="1"/>
  <c r="BL105" i="1"/>
  <c r="BM105" i="1" s="1"/>
  <c r="BK105" i="1"/>
  <c r="W97" i="1"/>
  <c r="BL97" i="1"/>
  <c r="BM97" i="1" s="1"/>
  <c r="BK97" i="1"/>
  <c r="BL405" i="1"/>
  <c r="BM405" i="1" s="1"/>
  <c r="BK405" i="1"/>
  <c r="W312" i="1"/>
  <c r="BK312" i="1"/>
  <c r="BL312" i="1"/>
  <c r="BM312" i="1" s="1"/>
  <c r="BL403" i="1"/>
  <c r="BM403" i="1" s="1"/>
  <c r="BK403" i="1"/>
  <c r="BL395" i="1"/>
  <c r="BM395" i="1" s="1"/>
  <c r="BK395" i="1"/>
  <c r="BK304" i="1"/>
  <c r="BL304" i="1"/>
  <c r="BM304" i="1" s="1"/>
  <c r="BL21" i="1"/>
  <c r="BM21" i="1" s="1"/>
  <c r="BK21" i="1"/>
  <c r="BK16" i="1"/>
  <c r="BL16" i="1"/>
  <c r="BM16" i="1" s="1"/>
  <c r="BL399" i="1"/>
  <c r="BM399" i="1" s="1"/>
  <c r="BK399" i="1"/>
  <c r="W259" i="1"/>
  <c r="BK259" i="1"/>
  <c r="BL259" i="1"/>
  <c r="BM259" i="1" s="1"/>
  <c r="DQ409" i="1"/>
  <c r="DR409" i="1" s="1"/>
  <c r="DZ409" i="1" s="1"/>
  <c r="CZ409" i="1" s="1"/>
  <c r="BL302" i="1"/>
  <c r="BM302" i="1" s="1"/>
  <c r="BK302" i="1"/>
  <c r="BL294" i="1"/>
  <c r="BM294" i="1" s="1"/>
  <c r="BK294" i="1"/>
  <c r="BL87" i="1"/>
  <c r="BM87" i="1" s="1"/>
  <c r="BK87" i="1"/>
  <c r="BL79" i="1"/>
  <c r="BM79" i="1" s="1"/>
  <c r="BK79" i="1"/>
  <c r="W73" i="1"/>
  <c r="BL73" i="1"/>
  <c r="BM73" i="1" s="1"/>
  <c r="BK73" i="1"/>
  <c r="W65" i="1"/>
  <c r="BL65" i="1"/>
  <c r="BM65" i="1" s="1"/>
  <c r="BK65" i="1"/>
  <c r="BL385" i="1"/>
  <c r="BM385" i="1" s="1"/>
  <c r="BK385" i="1"/>
  <c r="BL382" i="1"/>
  <c r="BM382" i="1" s="1"/>
  <c r="BK382" i="1"/>
  <c r="BK374" i="1"/>
  <c r="BL374" i="1"/>
  <c r="BM374" i="1" s="1"/>
  <c r="BL47" i="1"/>
  <c r="BM47" i="1" s="1"/>
  <c r="BK47" i="1"/>
  <c r="W39" i="1"/>
  <c r="BL39" i="1"/>
  <c r="BM39" i="1" s="1"/>
  <c r="BK39" i="1"/>
  <c r="BK26" i="1"/>
  <c r="BL26" i="1"/>
  <c r="BM26" i="1" s="1"/>
  <c r="W273" i="1"/>
  <c r="BL273" i="1"/>
  <c r="BM273" i="1" s="1"/>
  <c r="BK273" i="1"/>
  <c r="W269" i="1"/>
  <c r="BL269" i="1"/>
  <c r="BM269" i="1" s="1"/>
  <c r="BK269" i="1"/>
  <c r="W49" i="1"/>
  <c r="BL49" i="1"/>
  <c r="BM49" i="1" s="1"/>
  <c r="BK49" i="1"/>
  <c r="W255" i="1"/>
  <c r="BL255" i="1"/>
  <c r="BM255" i="1" s="1"/>
  <c r="BK255" i="1"/>
  <c r="BL247" i="1"/>
  <c r="BM247" i="1" s="1"/>
  <c r="BK247" i="1"/>
  <c r="W239" i="1"/>
  <c r="BL239" i="1"/>
  <c r="BM239" i="1" s="1"/>
  <c r="BK239" i="1"/>
  <c r="BL231" i="1"/>
  <c r="BM231" i="1" s="1"/>
  <c r="BK231" i="1"/>
  <c r="BL223" i="1"/>
  <c r="BM223" i="1" s="1"/>
  <c r="BK223" i="1"/>
  <c r="BL215" i="1"/>
  <c r="BM215" i="1" s="1"/>
  <c r="BK215" i="1"/>
  <c r="BL207" i="1"/>
  <c r="BM207" i="1" s="1"/>
  <c r="BK207" i="1"/>
  <c r="BL199" i="1"/>
  <c r="BM199" i="1" s="1"/>
  <c r="BK199" i="1"/>
  <c r="BL191" i="1"/>
  <c r="BM191" i="1" s="1"/>
  <c r="BK191" i="1"/>
  <c r="BL364" i="1"/>
  <c r="BM364" i="1" s="1"/>
  <c r="BK364" i="1"/>
  <c r="BL360" i="1"/>
  <c r="BM360" i="1" s="1"/>
  <c r="BK360" i="1"/>
  <c r="BL183" i="1"/>
  <c r="BM183" i="1" s="1"/>
  <c r="BK183" i="1"/>
  <c r="BL353" i="1"/>
  <c r="BM353" i="1" s="1"/>
  <c r="BK353" i="1"/>
  <c r="BL174" i="1"/>
  <c r="BM174" i="1" s="1"/>
  <c r="BK174" i="1"/>
  <c r="BL166" i="1"/>
  <c r="BM166" i="1" s="1"/>
  <c r="BK166" i="1"/>
  <c r="BL158" i="1"/>
  <c r="BM158" i="1" s="1"/>
  <c r="BK158" i="1"/>
  <c r="BL345" i="1"/>
  <c r="BM345" i="1" s="1"/>
  <c r="BK345" i="1"/>
  <c r="BL344" i="1"/>
  <c r="BM344" i="1" s="1"/>
  <c r="BK344" i="1"/>
  <c r="W336" i="1"/>
  <c r="BL336" i="1"/>
  <c r="BM336" i="1" s="1"/>
  <c r="BK336" i="1"/>
  <c r="W148" i="1"/>
  <c r="BL148" i="1"/>
  <c r="BM148" i="1" s="1"/>
  <c r="BK148" i="1"/>
  <c r="W140" i="1"/>
  <c r="BL140" i="1"/>
  <c r="BM140" i="1" s="1"/>
  <c r="BK140" i="1"/>
  <c r="BL372" i="1"/>
  <c r="BM372" i="1" s="1"/>
  <c r="BK372" i="1"/>
  <c r="DQ390" i="1"/>
  <c r="DR390" i="1" s="1"/>
  <c r="DZ390" i="1" s="1"/>
  <c r="CZ390" i="1" s="1"/>
  <c r="BL25" i="1"/>
  <c r="BM25" i="1" s="1"/>
  <c r="BK25" i="1"/>
  <c r="W328" i="1"/>
  <c r="BL328" i="1"/>
  <c r="BM328" i="1" s="1"/>
  <c r="BK328" i="1"/>
  <c r="BL128" i="1"/>
  <c r="BM128" i="1" s="1"/>
  <c r="BK128" i="1"/>
  <c r="W120" i="1"/>
  <c r="BL120" i="1"/>
  <c r="BM120" i="1" s="1"/>
  <c r="BK120" i="1"/>
  <c r="BL112" i="1"/>
  <c r="BM112" i="1" s="1"/>
  <c r="BK112" i="1"/>
  <c r="W324" i="1"/>
  <c r="BL324" i="1"/>
  <c r="BM324" i="1" s="1"/>
  <c r="BK324" i="1"/>
  <c r="W104" i="1"/>
  <c r="BK104" i="1"/>
  <c r="BL104" i="1"/>
  <c r="BM104" i="1" s="1"/>
  <c r="W96" i="1"/>
  <c r="BL96" i="1"/>
  <c r="BM96" i="1" s="1"/>
  <c r="BK96" i="1"/>
  <c r="BL319" i="1"/>
  <c r="BM319" i="1" s="1"/>
  <c r="BK319" i="1"/>
  <c r="W311" i="1"/>
  <c r="BL311" i="1"/>
  <c r="BM311" i="1" s="1"/>
  <c r="BK311" i="1"/>
  <c r="BL402" i="1"/>
  <c r="BM402" i="1" s="1"/>
  <c r="BK402" i="1"/>
  <c r="BL394" i="1"/>
  <c r="BM394" i="1" s="1"/>
  <c r="BK394" i="1"/>
  <c r="W303" i="1"/>
  <c r="BL303" i="1"/>
  <c r="BM303" i="1" s="1"/>
  <c r="BK303" i="1"/>
  <c r="W133" i="1"/>
  <c r="BL133" i="1"/>
  <c r="BM133" i="1" s="1"/>
  <c r="BK133" i="1"/>
  <c r="BL15" i="1"/>
  <c r="BM15" i="1" s="1"/>
  <c r="BK15" i="1"/>
  <c r="ED357" i="1"/>
  <c r="BL301" i="1"/>
  <c r="BM301" i="1" s="1"/>
  <c r="BK301" i="1"/>
  <c r="BL293" i="1"/>
  <c r="BM293" i="1" s="1"/>
  <c r="BK293" i="1"/>
  <c r="BL86" i="1"/>
  <c r="BM86" i="1" s="1"/>
  <c r="BK86" i="1"/>
  <c r="BL78" i="1"/>
  <c r="BM78" i="1" s="1"/>
  <c r="BK78" i="1"/>
  <c r="W72" i="1"/>
  <c r="BL72" i="1"/>
  <c r="BM72" i="1" s="1"/>
  <c r="BK72" i="1"/>
  <c r="W64" i="1"/>
  <c r="BL64" i="1"/>
  <c r="BM64" i="1" s="1"/>
  <c r="BK64" i="1"/>
  <c r="BL384" i="1"/>
  <c r="BM384" i="1" s="1"/>
  <c r="BK384" i="1"/>
  <c r="BK381" i="1"/>
  <c r="BL381" i="1"/>
  <c r="BM381" i="1" s="1"/>
  <c r="W282" i="1"/>
  <c r="BL282" i="1"/>
  <c r="BM282" i="1" s="1"/>
  <c r="BK282" i="1"/>
  <c r="BL46" i="1"/>
  <c r="BM46" i="1" s="1"/>
  <c r="BK46" i="1"/>
  <c r="BK38" i="1"/>
  <c r="BL38" i="1"/>
  <c r="BM38" i="1" s="1"/>
  <c r="W24" i="1"/>
  <c r="BL24" i="1"/>
  <c r="BM24" i="1" s="1"/>
  <c r="BK24" i="1"/>
  <c r="W272" i="1"/>
  <c r="BK272" i="1"/>
  <c r="BL272" i="1"/>
  <c r="BM272" i="1" s="1"/>
  <c r="W268" i="1"/>
  <c r="BK268" i="1"/>
  <c r="BL268" i="1"/>
  <c r="BM268" i="1" s="1"/>
  <c r="BK262" i="1"/>
  <c r="BL262" i="1"/>
  <c r="BM262" i="1" s="1"/>
  <c r="W254" i="1"/>
  <c r="BL254" i="1"/>
  <c r="BM254" i="1" s="1"/>
  <c r="BK254" i="1"/>
  <c r="BL246" i="1"/>
  <c r="BM246" i="1" s="1"/>
  <c r="BK246" i="1"/>
  <c r="W238" i="1"/>
  <c r="BK238" i="1"/>
  <c r="BL238" i="1"/>
  <c r="BM238" i="1" s="1"/>
  <c r="W230" i="1"/>
  <c r="BL230" i="1"/>
  <c r="BM230" i="1" s="1"/>
  <c r="BK230" i="1"/>
  <c r="W222" i="1"/>
  <c r="BL222" i="1"/>
  <c r="BM222" i="1" s="1"/>
  <c r="BK222" i="1"/>
  <c r="W214" i="1"/>
  <c r="BL214" i="1"/>
  <c r="BM214" i="1" s="1"/>
  <c r="BK214" i="1"/>
  <c r="BL206" i="1"/>
  <c r="BM206" i="1" s="1"/>
  <c r="BK206" i="1"/>
  <c r="BL198" i="1"/>
  <c r="BM198" i="1" s="1"/>
  <c r="BK198" i="1"/>
  <c r="BL190" i="1"/>
  <c r="BM190" i="1" s="1"/>
  <c r="BK190" i="1"/>
  <c r="BL363" i="1"/>
  <c r="BM363" i="1" s="1"/>
  <c r="BK363" i="1"/>
  <c r="BL359" i="1"/>
  <c r="BM359" i="1" s="1"/>
  <c r="BK359" i="1"/>
  <c r="BL182" i="1"/>
  <c r="BM182" i="1" s="1"/>
  <c r="BK182" i="1"/>
  <c r="BK352" i="1"/>
  <c r="BL352" i="1"/>
  <c r="BM352" i="1" s="1"/>
  <c r="BL173" i="1"/>
  <c r="BM173" i="1" s="1"/>
  <c r="BK173" i="1"/>
  <c r="W165" i="1"/>
  <c r="BL165" i="1"/>
  <c r="BM165" i="1" s="1"/>
  <c r="BK165" i="1"/>
  <c r="W157" i="1"/>
  <c r="BK157" i="1"/>
  <c r="BL157" i="1"/>
  <c r="BM157" i="1" s="1"/>
  <c r="BL154" i="1"/>
  <c r="BM154" i="1" s="1"/>
  <c r="BK154" i="1"/>
  <c r="BL343" i="1"/>
  <c r="BM343" i="1" s="1"/>
  <c r="BK343" i="1"/>
  <c r="W335" i="1"/>
  <c r="BK335" i="1"/>
  <c r="BL335" i="1"/>
  <c r="BM335" i="1" s="1"/>
  <c r="W147" i="1"/>
  <c r="BL147" i="1"/>
  <c r="BM147" i="1" s="1"/>
  <c r="BK147" i="1"/>
  <c r="BK139" i="1"/>
  <c r="BL139" i="1"/>
  <c r="BM139" i="1" s="1"/>
  <c r="BL219" i="1"/>
  <c r="BM219" i="1" s="1"/>
  <c r="BK219" i="1"/>
  <c r="W37" i="1"/>
  <c r="BL37" i="1"/>
  <c r="BM37" i="1" s="1"/>
  <c r="BK37" i="1"/>
  <c r="W23" i="1"/>
  <c r="BL23" i="1"/>
  <c r="BM23" i="1" s="1"/>
  <c r="BK23" i="1"/>
  <c r="W327" i="1"/>
  <c r="BL327" i="1"/>
  <c r="BM327" i="1" s="1"/>
  <c r="BK327" i="1"/>
  <c r="W127" i="1"/>
  <c r="BK127" i="1"/>
  <c r="BL127" i="1"/>
  <c r="BM127" i="1" s="1"/>
  <c r="W119" i="1"/>
  <c r="BL119" i="1"/>
  <c r="BM119" i="1" s="1"/>
  <c r="BK119" i="1"/>
  <c r="BK111" i="1"/>
  <c r="BL111" i="1"/>
  <c r="BM111" i="1" s="1"/>
  <c r="W323" i="1"/>
  <c r="BL323" i="1"/>
  <c r="BM323" i="1" s="1"/>
  <c r="BK323" i="1"/>
  <c r="BL103" i="1"/>
  <c r="BM103" i="1" s="1"/>
  <c r="BK103" i="1"/>
  <c r="BL411" i="1"/>
  <c r="BM411" i="1" s="1"/>
  <c r="BK411" i="1"/>
  <c r="BL318" i="1"/>
  <c r="BM318" i="1" s="1"/>
  <c r="BK318" i="1"/>
  <c r="W95" i="1"/>
  <c r="BL95" i="1"/>
  <c r="BM95" i="1" s="1"/>
  <c r="BK95" i="1"/>
  <c r="BL401" i="1"/>
  <c r="BM401" i="1" s="1"/>
  <c r="BK401" i="1"/>
  <c r="W310" i="1"/>
  <c r="BL310" i="1"/>
  <c r="BM310" i="1" s="1"/>
  <c r="BK310" i="1"/>
  <c r="W91" i="1"/>
  <c r="BL91" i="1"/>
  <c r="BM91" i="1" s="1"/>
  <c r="BK91" i="1"/>
  <c r="BK22" i="1"/>
  <c r="BL22" i="1"/>
  <c r="BM22" i="1" s="1"/>
  <c r="CM370" i="1"/>
  <c r="BZ370" i="1"/>
  <c r="CE370" i="1" s="1"/>
  <c r="BN370" i="1" a="1"/>
  <c r="BN370" i="1" s="1"/>
  <c r="BL101" i="1"/>
  <c r="BM101" i="1" s="1"/>
  <c r="BK101" i="1"/>
  <c r="BL389" i="1"/>
  <c r="BM389" i="1" s="1"/>
  <c r="BK389" i="1"/>
  <c r="BL85" i="1"/>
  <c r="BM85" i="1" s="1"/>
  <c r="BK85" i="1"/>
  <c r="BL380" i="1"/>
  <c r="BM380" i="1" s="1"/>
  <c r="BK380" i="1"/>
  <c r="W267" i="1"/>
  <c r="BL267" i="1"/>
  <c r="BM267" i="1" s="1"/>
  <c r="BK267" i="1"/>
  <c r="W221" i="1"/>
  <c r="BL221" i="1"/>
  <c r="BM221" i="1" s="1"/>
  <c r="BK221" i="1"/>
  <c r="BL358" i="1"/>
  <c r="BM358" i="1" s="1"/>
  <c r="BK358" i="1"/>
  <c r="BL156" i="1"/>
  <c r="BM156" i="1" s="1"/>
  <c r="BK156" i="1"/>
  <c r="W146" i="1"/>
  <c r="BL146" i="1"/>
  <c r="BM146" i="1" s="1"/>
  <c r="BK146" i="1"/>
  <c r="BK378" i="1"/>
  <c r="BL378" i="1"/>
  <c r="BM378" i="1" s="1"/>
  <c r="W292" i="1"/>
  <c r="BL292" i="1"/>
  <c r="BM292" i="1" s="1"/>
  <c r="BK292" i="1"/>
  <c r="W71" i="1"/>
  <c r="BL71" i="1"/>
  <c r="BM71" i="1" s="1"/>
  <c r="BK71" i="1"/>
  <c r="BK383" i="1"/>
  <c r="BL383" i="1"/>
  <c r="BM383" i="1" s="1"/>
  <c r="W45" i="1"/>
  <c r="BL45" i="1"/>
  <c r="BM45" i="1" s="1"/>
  <c r="BK45" i="1"/>
  <c r="W36" i="1"/>
  <c r="BL36" i="1"/>
  <c r="BM36" i="1" s="1"/>
  <c r="BK36" i="1"/>
  <c r="W61" i="1"/>
  <c r="BL61" i="1"/>
  <c r="BM61" i="1" s="1"/>
  <c r="BK61" i="1"/>
  <c r="W253" i="1"/>
  <c r="BL253" i="1"/>
  <c r="BM253" i="1" s="1"/>
  <c r="BK253" i="1"/>
  <c r="W237" i="1"/>
  <c r="BL237" i="1"/>
  <c r="BM237" i="1" s="1"/>
  <c r="BK237" i="1"/>
  <c r="BL213" i="1"/>
  <c r="BM213" i="1" s="1"/>
  <c r="BK213" i="1"/>
  <c r="BL197" i="1"/>
  <c r="BM197" i="1" s="1"/>
  <c r="BK197" i="1"/>
  <c r="BL189" i="1"/>
  <c r="BM189" i="1" s="1"/>
  <c r="BK189" i="1"/>
  <c r="BL351" i="1"/>
  <c r="BM351" i="1" s="1"/>
  <c r="BK351" i="1"/>
  <c r="BL164" i="1"/>
  <c r="BM164" i="1" s="1"/>
  <c r="BK164" i="1"/>
  <c r="W153" i="1"/>
  <c r="BK153" i="1"/>
  <c r="BL153" i="1"/>
  <c r="BM153" i="1" s="1"/>
  <c r="W334" i="1"/>
  <c r="BL334" i="1"/>
  <c r="BM334" i="1" s="1"/>
  <c r="BK334" i="1"/>
  <c r="BK138" i="1"/>
  <c r="BL138" i="1"/>
  <c r="BM138" i="1" s="1"/>
  <c r="DQ370" i="1"/>
  <c r="DR370" i="1" s="1"/>
  <c r="DZ370" i="1" s="1"/>
  <c r="CZ370" i="1" s="1"/>
  <c r="BL35" i="1"/>
  <c r="BM35" i="1" s="1"/>
  <c r="BK35" i="1"/>
  <c r="W18" i="1"/>
  <c r="BL18" i="1"/>
  <c r="BM18" i="1" s="1"/>
  <c r="BK18" i="1"/>
  <c r="BL326" i="1"/>
  <c r="BM326" i="1" s="1"/>
  <c r="BK326" i="1"/>
  <c r="BK126" i="1"/>
  <c r="BL126" i="1"/>
  <c r="BM126" i="1" s="1"/>
  <c r="BK118" i="1"/>
  <c r="BL118" i="1"/>
  <c r="BM118" i="1" s="1"/>
  <c r="BL110" i="1"/>
  <c r="BM110" i="1" s="1"/>
  <c r="BK110" i="1"/>
  <c r="BL322" i="1"/>
  <c r="BM322" i="1" s="1"/>
  <c r="BK322" i="1"/>
  <c r="BL102" i="1"/>
  <c r="BM102" i="1" s="1"/>
  <c r="BK102" i="1"/>
  <c r="BL410" i="1"/>
  <c r="BM410" i="1" s="1"/>
  <c r="BK410" i="1"/>
  <c r="BL317" i="1"/>
  <c r="BM317" i="1" s="1"/>
  <c r="BK317" i="1"/>
  <c r="BL94" i="1"/>
  <c r="BM94" i="1" s="1"/>
  <c r="BK94" i="1"/>
  <c r="BL400" i="1"/>
  <c r="BM400" i="1" s="1"/>
  <c r="BK400" i="1"/>
  <c r="BL309" i="1"/>
  <c r="BM309" i="1" s="1"/>
  <c r="BK309" i="1"/>
  <c r="BL90" i="1"/>
  <c r="BM90" i="1" s="1"/>
  <c r="BK90" i="1"/>
  <c r="BN287" i="1" a="1"/>
  <c r="BN287" i="1" s="1"/>
  <c r="BL251" i="1"/>
  <c r="BM251" i="1" s="1"/>
  <c r="BK251" i="1"/>
  <c r="W300" i="1"/>
  <c r="BL300" i="1"/>
  <c r="BM300" i="1" s="1"/>
  <c r="BK300" i="1"/>
  <c r="W77" i="1"/>
  <c r="BL77" i="1"/>
  <c r="BM77" i="1" s="1"/>
  <c r="BK77" i="1"/>
  <c r="W63" i="1"/>
  <c r="BL63" i="1"/>
  <c r="BM63" i="1" s="1"/>
  <c r="BK63" i="1"/>
  <c r="BK281" i="1"/>
  <c r="BL281" i="1"/>
  <c r="BM281" i="1" s="1"/>
  <c r="W19" i="1"/>
  <c r="BL19" i="1"/>
  <c r="BM19" i="1" s="1"/>
  <c r="BK19" i="1"/>
  <c r="BK261" i="1"/>
  <c r="BL261" i="1"/>
  <c r="BM261" i="1" s="1"/>
  <c r="W245" i="1"/>
  <c r="BK245" i="1"/>
  <c r="BL245" i="1"/>
  <c r="BM245" i="1" s="1"/>
  <c r="BK229" i="1"/>
  <c r="BL229" i="1"/>
  <c r="BM229" i="1" s="1"/>
  <c r="BL205" i="1"/>
  <c r="BM205" i="1" s="1"/>
  <c r="BK205" i="1"/>
  <c r="BL60" i="1"/>
  <c r="BM60" i="1" s="1"/>
  <c r="BK60" i="1"/>
  <c r="W181" i="1"/>
  <c r="BL181" i="1"/>
  <c r="BM181" i="1" s="1"/>
  <c r="BK181" i="1"/>
  <c r="BL172" i="1"/>
  <c r="BM172" i="1" s="1"/>
  <c r="BK172" i="1"/>
  <c r="W342" i="1"/>
  <c r="BL342" i="1"/>
  <c r="BM342" i="1" s="1"/>
  <c r="BK342" i="1"/>
  <c r="EC401" i="1"/>
  <c r="EI345" i="1"/>
  <c r="EO345" i="1" s="1"/>
  <c r="EI370" i="1"/>
  <c r="EO370" i="1" s="1"/>
  <c r="BL299" i="1"/>
  <c r="BM299" i="1" s="1"/>
  <c r="BK299" i="1"/>
  <c r="BL291" i="1"/>
  <c r="BM291" i="1" s="1"/>
  <c r="BK291" i="1"/>
  <c r="BL84" i="1"/>
  <c r="BM84" i="1" s="1"/>
  <c r="BK84" i="1"/>
  <c r="BL52" i="1"/>
  <c r="BM52" i="1" s="1"/>
  <c r="BK52" i="1"/>
  <c r="BK70" i="1"/>
  <c r="BL70" i="1"/>
  <c r="BM70" i="1" s="1"/>
  <c r="BL390" i="1"/>
  <c r="BM390" i="1" s="1"/>
  <c r="BK390" i="1"/>
  <c r="W286" i="1"/>
  <c r="BL286" i="1"/>
  <c r="BM286" i="1" s="1"/>
  <c r="BK286" i="1"/>
  <c r="BL379" i="1"/>
  <c r="BM379" i="1" s="1"/>
  <c r="BK379" i="1"/>
  <c r="BL280" i="1"/>
  <c r="BM280" i="1" s="1"/>
  <c r="BK280" i="1"/>
  <c r="BL44" i="1"/>
  <c r="BM44" i="1" s="1"/>
  <c r="BK44" i="1"/>
  <c r="BL17" i="1"/>
  <c r="BM17" i="1" s="1"/>
  <c r="BK17" i="1"/>
  <c r="BL373" i="1"/>
  <c r="BM373" i="1" s="1"/>
  <c r="BK373" i="1"/>
  <c r="BL266" i="1"/>
  <c r="BM266" i="1" s="1"/>
  <c r="BK266" i="1"/>
  <c r="W260" i="1"/>
  <c r="BK260" i="1"/>
  <c r="BL260" i="1"/>
  <c r="BM260" i="1" s="1"/>
  <c r="BL252" i="1"/>
  <c r="BM252" i="1" s="1"/>
  <c r="BK252" i="1"/>
  <c r="BL244" i="1"/>
  <c r="BM244" i="1" s="1"/>
  <c r="BK244" i="1"/>
  <c r="BL236" i="1"/>
  <c r="BM236" i="1" s="1"/>
  <c r="BK236" i="1"/>
  <c r="BL228" i="1"/>
  <c r="BM228" i="1" s="1"/>
  <c r="BK228" i="1"/>
  <c r="BL220" i="1"/>
  <c r="BM220" i="1" s="1"/>
  <c r="BK220" i="1"/>
  <c r="BL212" i="1"/>
  <c r="BM212" i="1" s="1"/>
  <c r="BK212" i="1"/>
  <c r="BL204" i="1"/>
  <c r="BM204" i="1" s="1"/>
  <c r="BK204" i="1"/>
  <c r="BL196" i="1"/>
  <c r="BM196" i="1" s="1"/>
  <c r="BK196" i="1"/>
  <c r="BL369" i="1"/>
  <c r="BM369" i="1" s="1"/>
  <c r="BK369" i="1"/>
  <c r="BK188" i="1"/>
  <c r="BL188" i="1"/>
  <c r="BM188" i="1" s="1"/>
  <c r="BL357" i="1"/>
  <c r="BM357" i="1" s="1"/>
  <c r="BK357" i="1"/>
  <c r="BL180" i="1"/>
  <c r="BM180" i="1" s="1"/>
  <c r="BK180" i="1"/>
  <c r="BL350" i="1"/>
  <c r="BM350" i="1" s="1"/>
  <c r="BK350" i="1"/>
  <c r="BL171" i="1"/>
  <c r="BM171" i="1" s="1"/>
  <c r="BK171" i="1"/>
  <c r="BL163" i="1"/>
  <c r="BM163" i="1" s="1"/>
  <c r="BK163" i="1"/>
  <c r="BK155" i="1"/>
  <c r="BL155" i="1"/>
  <c r="BM155" i="1" s="1"/>
  <c r="W152" i="1"/>
  <c r="BL152" i="1"/>
  <c r="BM152" i="1" s="1"/>
  <c r="BK152" i="1"/>
  <c r="W341" i="1"/>
  <c r="BL341" i="1"/>
  <c r="BM341" i="1" s="1"/>
  <c r="BK341" i="1"/>
  <c r="BL333" i="1"/>
  <c r="BM333" i="1" s="1"/>
  <c r="BK333" i="1"/>
  <c r="W145" i="1"/>
  <c r="BK145" i="1"/>
  <c r="BL145" i="1"/>
  <c r="BM145" i="1" s="1"/>
  <c r="BL137" i="1"/>
  <c r="BM137" i="1" s="1"/>
  <c r="BK137" i="1"/>
  <c r="BN275" i="1" a="1"/>
  <c r="BN275" i="1" s="1"/>
  <c r="ED401" i="1"/>
  <c r="DT402" i="1"/>
  <c r="DU402" i="1" s="1"/>
  <c r="EJ388" i="1"/>
  <c r="EW388" i="1" s="1"/>
  <c r="DQ367" i="1"/>
  <c r="DR367" i="1" s="1"/>
  <c r="DZ367" i="1" s="1"/>
  <c r="CZ367" i="1" s="1"/>
  <c r="EE401" i="1"/>
  <c r="EE402" i="1"/>
  <c r="EG382" i="1"/>
  <c r="EC339" i="1"/>
  <c r="EI178" i="1"/>
  <c r="EO178" i="1" s="1"/>
  <c r="EC56" i="1"/>
  <c r="DQ178" i="1"/>
  <c r="DR178" i="1" s="1"/>
  <c r="DZ178" i="1" s="1"/>
  <c r="CZ178" i="1" s="1"/>
  <c r="EJ178" i="1"/>
  <c r="EU178" i="1" s="1"/>
  <c r="EJ396" i="1"/>
  <c r="CU406" i="1"/>
  <c r="EC402" i="1"/>
  <c r="EG128" i="1"/>
  <c r="CU348" i="1"/>
  <c r="EJ339" i="1"/>
  <c r="EW339" i="1" s="1"/>
  <c r="DQ128" i="1"/>
  <c r="DR128" i="1" s="1"/>
  <c r="DZ128" i="1" s="1"/>
  <c r="CZ128" i="1" s="1"/>
  <c r="EJ412" i="1"/>
  <c r="EW412" i="1" s="1"/>
  <c r="DT56" i="1"/>
  <c r="DU56" i="1" s="1"/>
  <c r="ED406" i="1"/>
  <c r="EG406" i="1"/>
  <c r="EC367" i="1"/>
  <c r="EJ355" i="1"/>
  <c r="EU355" i="1" s="1"/>
  <c r="EE106" i="1"/>
  <c r="DT412" i="1"/>
  <c r="DU412" i="1" s="1"/>
  <c r="ED367" i="1"/>
  <c r="DQ355" i="1"/>
  <c r="DR355" i="1" s="1"/>
  <c r="DZ355" i="1" s="1"/>
  <c r="CZ355" i="1" s="1"/>
  <c r="EJ345" i="1"/>
  <c r="EW345" i="1" s="1"/>
  <c r="CU178" i="1"/>
  <c r="ED399" i="1"/>
  <c r="EG409" i="1"/>
  <c r="EI357" i="1"/>
  <c r="EO357" i="1" s="1"/>
  <c r="EE345" i="1"/>
  <c r="EJ308" i="1"/>
  <c r="EU308" i="1" s="1"/>
  <c r="DT173" i="1"/>
  <c r="DU173" i="1" s="1"/>
  <c r="ED69" i="1"/>
  <c r="EC390" i="1"/>
  <c r="DT401" i="1"/>
  <c r="DU401" i="1" s="1"/>
  <c r="EG390" i="1"/>
  <c r="EI401" i="1"/>
  <c r="EO401" i="1" s="1"/>
  <c r="EC262" i="1"/>
  <c r="EE357" i="1"/>
  <c r="ED390" i="1"/>
  <c r="EC373" i="1"/>
  <c r="EI352" i="1"/>
  <c r="EO352" i="1" s="1"/>
  <c r="EC280" i="1"/>
  <c r="EE390" i="1"/>
  <c r="ED373" i="1"/>
  <c r="EJ369" i="1"/>
  <c r="EU369" i="1" s="1"/>
  <c r="EJ379" i="1"/>
  <c r="EU379" i="1" s="1"/>
  <c r="EG374" i="1"/>
  <c r="DT357" i="1"/>
  <c r="DU357" i="1" s="1"/>
  <c r="EG345" i="1"/>
  <c r="ED280" i="1"/>
  <c r="EG368" i="1"/>
  <c r="DQ357" i="1"/>
  <c r="DR357" i="1" s="1"/>
  <c r="DZ357" i="1" s="1"/>
  <c r="CZ357" i="1" s="1"/>
  <c r="DT409" i="1"/>
  <c r="DU409" i="1" s="1"/>
  <c r="EC378" i="1"/>
  <c r="EJ384" i="1"/>
  <c r="EW384" i="1" s="1"/>
  <c r="ED379" i="1"/>
  <c r="ED368" i="1"/>
  <c r="ED363" i="1"/>
  <c r="DQ364" i="1"/>
  <c r="DR364" i="1" s="1"/>
  <c r="DZ364" i="1" s="1"/>
  <c r="CZ364" i="1" s="1"/>
  <c r="DT243" i="1"/>
  <c r="DU243" i="1" s="1"/>
  <c r="EC399" i="1"/>
  <c r="EC363" i="1"/>
  <c r="ED409" i="1"/>
  <c r="EE363" i="1"/>
  <c r="DQ220" i="1"/>
  <c r="DR220" i="1" s="1"/>
  <c r="DZ220" i="1" s="1"/>
  <c r="CZ220" i="1" s="1"/>
  <c r="EC379" i="1"/>
  <c r="DQ280" i="1"/>
  <c r="DR280" i="1" s="1"/>
  <c r="DZ280" i="1" s="1"/>
  <c r="CZ280" i="1" s="1"/>
  <c r="DT399" i="1"/>
  <c r="DU399" i="1" s="1"/>
  <c r="DQ384" i="1"/>
  <c r="DR384" i="1" s="1"/>
  <c r="DZ384" i="1" s="1"/>
  <c r="CZ384" i="1" s="1"/>
  <c r="EG357" i="1"/>
  <c r="EC182" i="1"/>
  <c r="EI344" i="1"/>
  <c r="EO344" i="1" s="1"/>
  <c r="EG399" i="1"/>
  <c r="EE384" i="1"/>
  <c r="DT379" i="1"/>
  <c r="DU379" i="1" s="1"/>
  <c r="EU373" i="1"/>
  <c r="EI363" i="1"/>
  <c r="EO363" i="1" s="1"/>
  <c r="EJ357" i="1"/>
  <c r="EU357" i="1" s="1"/>
  <c r="EI379" i="1"/>
  <c r="EO379" i="1" s="1"/>
  <c r="EE173" i="1"/>
  <c r="EJ399" i="1"/>
  <c r="EU399" i="1" s="1"/>
  <c r="EI373" i="1"/>
  <c r="EO373" i="1" s="1"/>
  <c r="EE379" i="1"/>
  <c r="EJ363" i="1"/>
  <c r="EW363" i="1" s="1"/>
  <c r="ED389" i="1"/>
  <c r="EG350" i="1"/>
  <c r="EI390" i="1"/>
  <c r="EO390" i="1" s="1"/>
  <c r="DQ350" i="1"/>
  <c r="DR350" i="1" s="1"/>
  <c r="DZ350" i="1" s="1"/>
  <c r="CZ350" i="1" s="1"/>
  <c r="EC252" i="1"/>
  <c r="EJ44" i="1"/>
  <c r="EW44" i="1" s="1"/>
  <c r="DT389" i="1"/>
  <c r="DU389" i="1" s="1"/>
  <c r="CU408" i="1"/>
  <c r="EC408" i="1"/>
  <c r="DQ408" i="1"/>
  <c r="DR408" i="1" s="1"/>
  <c r="DZ408" i="1" s="1"/>
  <c r="CZ408" i="1" s="1"/>
  <c r="EC393" i="1"/>
  <c r="EG372" i="1"/>
  <c r="ED243" i="1"/>
  <c r="EI241" i="1"/>
  <c r="EO241" i="1" s="1"/>
  <c r="CU379" i="1"/>
  <c r="CU391" i="1"/>
  <c r="EJ398" i="1"/>
  <c r="EW398" i="1" s="1"/>
  <c r="ED378" i="1"/>
  <c r="EI393" i="1"/>
  <c r="EO393" i="1" s="1"/>
  <c r="EI372" i="1"/>
  <c r="EO372" i="1" s="1"/>
  <c r="ED366" i="1"/>
  <c r="EE373" i="1"/>
  <c r="EE350" i="1"/>
  <c r="EJ397" i="1"/>
  <c r="EW397" i="1" s="1"/>
  <c r="DQ393" i="1"/>
  <c r="DR393" i="1" s="1"/>
  <c r="DZ393" i="1" s="1"/>
  <c r="CZ393" i="1" s="1"/>
  <c r="EC362" i="1"/>
  <c r="DQ54" i="1"/>
  <c r="DR54" i="1" s="1"/>
  <c r="DZ54" i="1" s="1"/>
  <c r="CZ54" i="1" s="1"/>
  <c r="CU372" i="1"/>
  <c r="EG373" i="1"/>
  <c r="DQ389" i="1"/>
  <c r="DR389" i="1" s="1"/>
  <c r="DZ389" i="1" s="1"/>
  <c r="CZ389" i="1" s="1"/>
  <c r="EJ378" i="1"/>
  <c r="EU378" i="1" s="1"/>
  <c r="CU390" i="1"/>
  <c r="DQ373" i="1"/>
  <c r="DR373" i="1" s="1"/>
  <c r="DZ373" i="1" s="1"/>
  <c r="CZ373" i="1" s="1"/>
  <c r="CU362" i="1"/>
  <c r="DQ376" i="1"/>
  <c r="DR376" i="1" s="1"/>
  <c r="DZ376" i="1" s="1"/>
  <c r="CZ376" i="1" s="1"/>
  <c r="EJ309" i="1"/>
  <c r="EW309" i="1" s="1"/>
  <c r="DT393" i="1"/>
  <c r="DU393" i="1" s="1"/>
  <c r="EG362" i="1"/>
  <c r="CU220" i="1"/>
  <c r="EI378" i="1"/>
  <c r="EO378" i="1" s="1"/>
  <c r="DT398" i="1"/>
  <c r="DU398" i="1" s="1"/>
  <c r="EC376" i="1"/>
  <c r="ED362" i="1"/>
  <c r="EI349" i="1"/>
  <c r="EO349" i="1" s="1"/>
  <c r="EC225" i="1"/>
  <c r="EC372" i="1"/>
  <c r="EI69" i="1"/>
  <c r="EO69" i="1" s="1"/>
  <c r="EJ280" i="1"/>
  <c r="EU280" i="1" s="1"/>
  <c r="DQ387" i="1"/>
  <c r="DR387" i="1" s="1"/>
  <c r="DZ387" i="1" s="1"/>
  <c r="CZ387" i="1" s="1"/>
  <c r="ED387" i="1"/>
  <c r="ED376" i="1"/>
  <c r="ED241" i="1"/>
  <c r="DT390" i="1"/>
  <c r="DU390" i="1" s="1"/>
  <c r="CU373" i="1"/>
  <c r="CU280" i="1"/>
  <c r="EC389" i="1"/>
  <c r="EE393" i="1"/>
  <c r="DQ379" i="1"/>
  <c r="DR379" i="1" s="1"/>
  <c r="DZ379" i="1" s="1"/>
  <c r="CZ379" i="1" s="1"/>
  <c r="EE225" i="1"/>
  <c r="CU357" i="1"/>
  <c r="EE387" i="1"/>
  <c r="CU378" i="1"/>
  <c r="EC391" i="1"/>
  <c r="ED408" i="1"/>
  <c r="EI399" i="1"/>
  <c r="EO399" i="1" s="1"/>
  <c r="DQ378" i="1"/>
  <c r="DR378" i="1" s="1"/>
  <c r="DZ378" i="1" s="1"/>
  <c r="CZ378" i="1" s="1"/>
  <c r="EI389" i="1"/>
  <c r="EO389" i="1" s="1"/>
  <c r="EE391" i="1"/>
  <c r="EE362" i="1"/>
  <c r="EI338" i="1"/>
  <c r="EO338" i="1" s="1"/>
  <c r="DQ391" i="1"/>
  <c r="DR391" i="1" s="1"/>
  <c r="DZ391" i="1" s="1"/>
  <c r="CZ391" i="1" s="1"/>
  <c r="EI368" i="1"/>
  <c r="EO368" i="1" s="1"/>
  <c r="DT368" i="1"/>
  <c r="DU368" i="1" s="1"/>
  <c r="EC357" i="1"/>
  <c r="EJ338" i="1"/>
  <c r="EW338" i="1" s="1"/>
  <c r="EG280" i="1"/>
  <c r="DQ225" i="1"/>
  <c r="DR225" i="1" s="1"/>
  <c r="DZ225" i="1" s="1"/>
  <c r="CZ225" i="1" s="1"/>
  <c r="CU101" i="1"/>
  <c r="EI408" i="1"/>
  <c r="EO408" i="1" s="1"/>
  <c r="EG408" i="1"/>
  <c r="EI400" i="1"/>
  <c r="EO400" i="1" s="1"/>
  <c r="DQ309" i="1"/>
  <c r="DR309" i="1" s="1"/>
  <c r="DZ309" i="1" s="1"/>
  <c r="CZ309" i="1" s="1"/>
  <c r="DT261" i="1"/>
  <c r="DU261" i="1" s="1"/>
  <c r="EE69" i="1"/>
  <c r="EE392" i="1"/>
  <c r="CU309" i="1"/>
  <c r="DQ410" i="1"/>
  <c r="DR410" i="1" s="1"/>
  <c r="DZ410" i="1" s="1"/>
  <c r="CZ410" i="1" s="1"/>
  <c r="DT309" i="1"/>
  <c r="DU309" i="1" s="1"/>
  <c r="ED54" i="1"/>
  <c r="EJ410" i="1"/>
  <c r="EU410" i="1" s="1"/>
  <c r="EC383" i="1"/>
  <c r="EC309" i="1"/>
  <c r="CU383" i="1"/>
  <c r="CU173" i="1"/>
  <c r="ED372" i="1"/>
  <c r="EE309" i="1"/>
  <c r="DT400" i="1"/>
  <c r="DU400" i="1" s="1"/>
  <c r="EG358" i="1"/>
  <c r="DT101" i="1"/>
  <c r="DU101" i="1" s="1"/>
  <c r="EE261" i="1"/>
  <c r="EE156" i="1"/>
  <c r="CU410" i="1"/>
  <c r="EC375" i="1"/>
  <c r="ED391" i="1"/>
  <c r="ED224" i="1"/>
  <c r="ED410" i="1"/>
  <c r="ED384" i="1"/>
  <c r="EI380" i="1"/>
  <c r="EO380" i="1" s="1"/>
  <c r="CU407" i="1"/>
  <c r="EE224" i="1"/>
  <c r="EC380" i="1"/>
  <c r="EI383" i="1"/>
  <c r="EO383" i="1" s="1"/>
  <c r="EE358" i="1"/>
  <c r="DT54" i="1"/>
  <c r="DU54" i="1" s="1"/>
  <c r="CU380" i="1"/>
  <c r="ED375" i="1"/>
  <c r="EG380" i="1"/>
  <c r="EE383" i="1"/>
  <c r="DQ358" i="1"/>
  <c r="DR358" i="1" s="1"/>
  <c r="DZ358" i="1" s="1"/>
  <c r="CZ358" i="1" s="1"/>
  <c r="EG54" i="1"/>
  <c r="EG383" i="1"/>
  <c r="EG384" i="1"/>
  <c r="EC358" i="1"/>
  <c r="EJ69" i="1"/>
  <c r="EW69" i="1" s="1"/>
  <c r="EG378" i="1"/>
  <c r="EE243" i="1"/>
  <c r="CU54" i="1"/>
  <c r="EE400" i="1"/>
  <c r="CU363" i="1"/>
  <c r="CU384" i="1"/>
  <c r="CU389" i="1"/>
  <c r="EE382" i="1"/>
  <c r="EC183" i="1"/>
  <c r="S373" i="1"/>
  <c r="R373" i="1"/>
  <c r="ED364" i="1"/>
  <c r="EJ382" i="1"/>
  <c r="EW382" i="1" s="1"/>
  <c r="DT374" i="1"/>
  <c r="DU374" i="1" s="1"/>
  <c r="EC364" i="1"/>
  <c r="EI47" i="1"/>
  <c r="EO47" i="1" s="1"/>
  <c r="CU183" i="1"/>
  <c r="ED374" i="1"/>
  <c r="EI364" i="1"/>
  <c r="EO364" i="1" s="1"/>
  <c r="EJ47" i="1"/>
  <c r="EU47" i="1" s="1"/>
  <c r="R360" i="1"/>
  <c r="S360" i="1"/>
  <c r="EJ374" i="1"/>
  <c r="EW374" i="1" s="1"/>
  <c r="EG183" i="1"/>
  <c r="CU364" i="1"/>
  <c r="EI387" i="1"/>
  <c r="EO387" i="1" s="1"/>
  <c r="EC387" i="1"/>
  <c r="DT387" i="1"/>
  <c r="DU387" i="1" s="1"/>
  <c r="EG387" i="1"/>
  <c r="Z29" i="1"/>
  <c r="AA29" i="1" s="1"/>
  <c r="W29" i="1"/>
  <c r="DQ241" i="1"/>
  <c r="DR241" i="1" s="1"/>
  <c r="DZ241" i="1" s="1"/>
  <c r="CZ241" i="1" s="1"/>
  <c r="EG241" i="1"/>
  <c r="CU241" i="1"/>
  <c r="EG225" i="1"/>
  <c r="CU225" i="1"/>
  <c r="EI225" i="1"/>
  <c r="EO225" i="1" s="1"/>
  <c r="DT362" i="1"/>
  <c r="DU362" i="1" s="1"/>
  <c r="DQ362" i="1"/>
  <c r="DR362" i="1" s="1"/>
  <c r="DZ362" i="1" s="1"/>
  <c r="CZ362" i="1" s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BS412" i="1" s="1"/>
  <c r="BT412" i="1" s="1"/>
  <c r="Z106" i="1"/>
  <c r="AA106" i="1" s="1"/>
  <c r="AI106" i="1" s="1"/>
  <c r="W106" i="1"/>
  <c r="X106" i="1" s="1"/>
  <c r="BS106" i="1" s="1"/>
  <c r="BT106" i="1" s="1"/>
  <c r="Z98" i="1"/>
  <c r="AA98" i="1" s="1"/>
  <c r="W98" i="1"/>
  <c r="Z406" i="1"/>
  <c r="AA406" i="1" s="1"/>
  <c r="AI406" i="1" s="1"/>
  <c r="W406" i="1"/>
  <c r="X406" i="1" s="1"/>
  <c r="BS406" i="1" s="1"/>
  <c r="BT406" i="1" s="1"/>
  <c r="Z313" i="1"/>
  <c r="AA313" i="1" s="1"/>
  <c r="W313" i="1"/>
  <c r="Z404" i="1"/>
  <c r="AA404" i="1" s="1"/>
  <c r="AI404" i="1" s="1"/>
  <c r="W404" i="1"/>
  <c r="X404" i="1" s="1"/>
  <c r="BS404" i="1" s="1"/>
  <c r="BT404" i="1" s="1"/>
  <c r="Z396" i="1"/>
  <c r="AA396" i="1" s="1"/>
  <c r="AI396" i="1" s="1"/>
  <c r="W396" i="1"/>
  <c r="X396" i="1" s="1"/>
  <c r="BS396" i="1" s="1"/>
  <c r="BT396" i="1" s="1"/>
  <c r="Z305" i="1"/>
  <c r="AA305" i="1" s="1"/>
  <c r="W305" i="1"/>
  <c r="EI374" i="1"/>
  <c r="EO374" i="1" s="1"/>
  <c r="Z392" i="1"/>
  <c r="AA392" i="1" s="1"/>
  <c r="AI392" i="1" s="1"/>
  <c r="W392" i="1"/>
  <c r="X392" i="1" s="1"/>
  <c r="BS392" i="1" s="1"/>
  <c r="BT392" i="1" s="1"/>
  <c r="Z295" i="1"/>
  <c r="AA295" i="1" s="1"/>
  <c r="W295" i="1"/>
  <c r="Z88" i="1"/>
  <c r="AA88" i="1" s="1"/>
  <c r="W88" i="1"/>
  <c r="Z80" i="1"/>
  <c r="AA80" i="1" s="1"/>
  <c r="W80" i="1"/>
  <c r="EC374" i="1"/>
  <c r="Z27" i="1"/>
  <c r="AA27" i="1" s="1"/>
  <c r="W27" i="1"/>
  <c r="EG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EE360" i="1"/>
  <c r="EE183" i="1"/>
  <c r="DQ183" i="1"/>
  <c r="DR183" i="1" s="1"/>
  <c r="DZ183" i="1" s="1"/>
  <c r="CZ183" i="1" s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DQ374" i="1"/>
  <c r="DR374" i="1" s="1"/>
  <c r="DZ374" i="1" s="1"/>
  <c r="CZ374" i="1" s="1"/>
  <c r="DT183" i="1"/>
  <c r="DU183" i="1" s="1"/>
  <c r="EC382" i="1"/>
  <c r="EE374" i="1"/>
  <c r="CU360" i="1"/>
  <c r="DQ380" i="1"/>
  <c r="DR380" i="1" s="1"/>
  <c r="DZ380" i="1" s="1"/>
  <c r="CZ380" i="1" s="1"/>
  <c r="ED380" i="1"/>
  <c r="EE380" i="1"/>
  <c r="Z35" i="1"/>
  <c r="AA35" i="1" s="1"/>
  <c r="AI35" i="1" s="1"/>
  <c r="W35" i="1"/>
  <c r="X35" i="1" s="1"/>
  <c r="BS35" i="1" s="1"/>
  <c r="BT35" i="1" s="1"/>
  <c r="Z18" i="1"/>
  <c r="AA18" i="1" s="1"/>
  <c r="EI261" i="1"/>
  <c r="EO261" i="1" s="1"/>
  <c r="CU261" i="1"/>
  <c r="ED358" i="1"/>
  <c r="DT358" i="1"/>
  <c r="DU358" i="1" s="1"/>
  <c r="EJ358" i="1"/>
  <c r="EI156" i="1"/>
  <c r="EO156" i="1" s="1"/>
  <c r="EG156" i="1"/>
  <c r="EJ156" i="1"/>
  <c r="EW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BS410" i="1" s="1"/>
  <c r="BT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BS400" i="1" s="1"/>
  <c r="BT400" i="1" s="1"/>
  <c r="Z309" i="1"/>
  <c r="AA309" i="1" s="1"/>
  <c r="AI309" i="1" s="1"/>
  <c r="W309" i="1"/>
  <c r="X309" i="1" s="1"/>
  <c r="BS309" i="1" s="1"/>
  <c r="BT309" i="1" s="1"/>
  <c r="Z90" i="1"/>
  <c r="AA90" i="1" s="1"/>
  <c r="W90" i="1"/>
  <c r="S363" i="1"/>
  <c r="R363" i="1"/>
  <c r="ED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BS390" i="1" s="1"/>
  <c r="BT390" i="1" s="1"/>
  <c r="Z286" i="1"/>
  <c r="AA286" i="1" s="1"/>
  <c r="Z379" i="1"/>
  <c r="AA379" i="1" s="1"/>
  <c r="AI379" i="1" s="1"/>
  <c r="W379" i="1"/>
  <c r="X379" i="1" s="1"/>
  <c r="BS379" i="1" s="1"/>
  <c r="BT379" i="1" s="1"/>
  <c r="Z280" i="1"/>
  <c r="AA280" i="1" s="1"/>
  <c r="AI280" i="1" s="1"/>
  <c r="W280" i="1"/>
  <c r="X280" i="1" s="1"/>
  <c r="BS280" i="1" s="1"/>
  <c r="BT280" i="1" s="1"/>
  <c r="Z44" i="1"/>
  <c r="AA44" i="1" s="1"/>
  <c r="AI44" i="1" s="1"/>
  <c r="W44" i="1"/>
  <c r="X44" i="1" s="1"/>
  <c r="BS44" i="1" s="1"/>
  <c r="BT44" i="1" s="1"/>
  <c r="Z17" i="1"/>
  <c r="AA17" i="1" s="1"/>
  <c r="W17" i="1"/>
  <c r="Z373" i="1"/>
  <c r="AA373" i="1" s="1"/>
  <c r="AI373" i="1" s="1"/>
  <c r="W373" i="1"/>
  <c r="X373" i="1" s="1"/>
  <c r="BS373" i="1" s="1"/>
  <c r="BT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BS252" i="1" s="1"/>
  <c r="BT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BS220" i="1" s="1"/>
  <c r="BT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BS369" i="1" s="1"/>
  <c r="BT369" i="1" s="1"/>
  <c r="Z188" i="1"/>
  <c r="AA188" i="1" s="1"/>
  <c r="Z357" i="1"/>
  <c r="AA357" i="1" s="1"/>
  <c r="AI357" i="1" s="1"/>
  <c r="W357" i="1"/>
  <c r="X357" i="1" s="1"/>
  <c r="BS357" i="1" s="1"/>
  <c r="BT357" i="1" s="1"/>
  <c r="Z180" i="1"/>
  <c r="AA180" i="1" s="1"/>
  <c r="W180" i="1"/>
  <c r="Z350" i="1"/>
  <c r="AA350" i="1" s="1"/>
  <c r="AI350" i="1" s="1"/>
  <c r="W350" i="1"/>
  <c r="X350" i="1" s="1"/>
  <c r="BS350" i="1" s="1"/>
  <c r="BT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T410" i="1"/>
  <c r="DU410" i="1" s="1"/>
  <c r="EC400" i="1"/>
  <c r="ED400" i="1"/>
  <c r="EI309" i="1"/>
  <c r="EO309" i="1" s="1"/>
  <c r="EG309" i="1"/>
  <c r="DQ368" i="1"/>
  <c r="DR368" i="1" s="1"/>
  <c r="DZ368" i="1" s="1"/>
  <c r="CZ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BS391" i="1" s="1"/>
  <c r="BT391" i="1" s="1"/>
  <c r="W34" i="1"/>
  <c r="X34" i="1" s="1"/>
  <c r="BS34" i="1" s="1"/>
  <c r="BT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BS101" i="1" s="1"/>
  <c r="BT101" i="1" s="1"/>
  <c r="Z409" i="1"/>
  <c r="AA409" i="1" s="1"/>
  <c r="AI409" i="1" s="1"/>
  <c r="W409" i="1"/>
  <c r="X409" i="1" s="1"/>
  <c r="BS409" i="1" s="1"/>
  <c r="BT409" i="1" s="1"/>
  <c r="Z316" i="1"/>
  <c r="AA316" i="1" s="1"/>
  <c r="Z93" i="1"/>
  <c r="AA93" i="1" s="1"/>
  <c r="Z399" i="1"/>
  <c r="AA399" i="1" s="1"/>
  <c r="AI399" i="1" s="1"/>
  <c r="W399" i="1"/>
  <c r="X399" i="1" s="1"/>
  <c r="BS399" i="1" s="1"/>
  <c r="BT399" i="1" s="1"/>
  <c r="Z308" i="1"/>
  <c r="AA308" i="1" s="1"/>
  <c r="AI308" i="1" s="1"/>
  <c r="W308" i="1"/>
  <c r="X308" i="1" s="1"/>
  <c r="BS308" i="1" s="1"/>
  <c r="BT308" i="1" s="1"/>
  <c r="Z89" i="1"/>
  <c r="AA89" i="1" s="1"/>
  <c r="EC69" i="1"/>
  <c r="DQ243" i="1"/>
  <c r="DR243" i="1" s="1"/>
  <c r="DZ243" i="1" s="1"/>
  <c r="CZ243" i="1" s="1"/>
  <c r="EC368" i="1"/>
  <c r="Z69" i="1"/>
  <c r="AA69" i="1" s="1"/>
  <c r="AI69" i="1" s="1"/>
  <c r="W69" i="1"/>
  <c r="X69" i="1" s="1"/>
  <c r="BS69" i="1" s="1"/>
  <c r="BT69" i="1" s="1"/>
  <c r="Z389" i="1"/>
  <c r="AA389" i="1" s="1"/>
  <c r="AI389" i="1" s="1"/>
  <c r="W389" i="1"/>
  <c r="X389" i="1" s="1"/>
  <c r="BS389" i="1" s="1"/>
  <c r="BT389" i="1" s="1"/>
  <c r="Z285" i="1"/>
  <c r="AA285" i="1" s="1"/>
  <c r="W285" i="1"/>
  <c r="Z378" i="1"/>
  <c r="AA378" i="1" s="1"/>
  <c r="AI378" i="1" s="1"/>
  <c r="W378" i="1"/>
  <c r="X378" i="1" s="1"/>
  <c r="BS378" i="1" s="1"/>
  <c r="BT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BS372" i="1" s="1"/>
  <c r="BT372" i="1" s="1"/>
  <c r="Z265" i="1"/>
  <c r="AA265" i="1" s="1"/>
  <c r="Z259" i="1"/>
  <c r="AA259" i="1" s="1"/>
  <c r="Z251" i="1"/>
  <c r="AA251" i="1" s="1"/>
  <c r="AI251" i="1" s="1"/>
  <c r="W251" i="1"/>
  <c r="X251" i="1" s="1"/>
  <c r="BS251" i="1" s="1"/>
  <c r="BT251" i="1" s="1"/>
  <c r="Z243" i="1"/>
  <c r="AA243" i="1" s="1"/>
  <c r="AI243" i="1" s="1"/>
  <c r="W243" i="1"/>
  <c r="X243" i="1" s="1"/>
  <c r="BS243" i="1" s="1"/>
  <c r="BT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BS368" i="1" s="1"/>
  <c r="BT368" i="1" s="1"/>
  <c r="Z187" i="1"/>
  <c r="AA187" i="1" s="1"/>
  <c r="Z356" i="1"/>
  <c r="AA356" i="1" s="1"/>
  <c r="AI356" i="1" s="1"/>
  <c r="W356" i="1"/>
  <c r="X356" i="1" s="1"/>
  <c r="BS356" i="1" s="1"/>
  <c r="BT356" i="1" s="1"/>
  <c r="Z179" i="1"/>
  <c r="AA179" i="1" s="1"/>
  <c r="AI179" i="1" s="1"/>
  <c r="W179" i="1"/>
  <c r="X179" i="1" s="1"/>
  <c r="BS179" i="1" s="1"/>
  <c r="BT179" i="1" s="1"/>
  <c r="Z349" i="1"/>
  <c r="AA349" i="1" s="1"/>
  <c r="AI349" i="1" s="1"/>
  <c r="W349" i="1"/>
  <c r="X349" i="1" s="1"/>
  <c r="BS349" i="1" s="1"/>
  <c r="BT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BS408" i="1" s="1"/>
  <c r="BT408" i="1" s="1"/>
  <c r="Z315" i="1"/>
  <c r="AA315" i="1" s="1"/>
  <c r="Z92" i="1"/>
  <c r="AA92" i="1" s="1"/>
  <c r="Z398" i="1"/>
  <c r="AA398" i="1" s="1"/>
  <c r="AI398" i="1" s="1"/>
  <c r="W398" i="1"/>
  <c r="X398" i="1" s="1"/>
  <c r="BS398" i="1" s="1"/>
  <c r="BT398" i="1" s="1"/>
  <c r="Z307" i="1"/>
  <c r="AA307" i="1" s="1"/>
  <c r="Z55" i="1"/>
  <c r="AA55" i="1" s="1"/>
  <c r="DQ69" i="1"/>
  <c r="DR69" i="1" s="1"/>
  <c r="DZ69" i="1" s="1"/>
  <c r="CZ69" i="1" s="1"/>
  <c r="CU179" i="1"/>
  <c r="EG243" i="1"/>
  <c r="Z76" i="1"/>
  <c r="AA76" i="1" s="1"/>
  <c r="Z68" i="1"/>
  <c r="AA68" i="1" s="1"/>
  <c r="AI68" i="1" s="1"/>
  <c r="W68" i="1"/>
  <c r="X68" i="1" s="1"/>
  <c r="BS68" i="1" s="1"/>
  <c r="BT68" i="1" s="1"/>
  <c r="Z388" i="1"/>
  <c r="AA388" i="1" s="1"/>
  <c r="AI388" i="1" s="1"/>
  <c r="W388" i="1"/>
  <c r="X388" i="1" s="1"/>
  <c r="BS388" i="1" s="1"/>
  <c r="BT388" i="1" s="1"/>
  <c r="Z284" i="1"/>
  <c r="AA284" i="1" s="1"/>
  <c r="Z377" i="1"/>
  <c r="AA377" i="1" s="1"/>
  <c r="AI377" i="1" s="1"/>
  <c r="W377" i="1"/>
  <c r="X377" i="1" s="1"/>
  <c r="BS377" i="1" s="1"/>
  <c r="BT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BS56" i="1" s="1"/>
  <c r="BT56" i="1" s="1"/>
  <c r="Z371" i="1"/>
  <c r="AA371" i="1" s="1"/>
  <c r="AI371" i="1" s="1"/>
  <c r="W371" i="1"/>
  <c r="X371" i="1" s="1"/>
  <c r="BS371" i="1" s="1"/>
  <c r="BT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BS367" i="1" s="1"/>
  <c r="BT367" i="1" s="1"/>
  <c r="Z186" i="1"/>
  <c r="AA186" i="1" s="1"/>
  <c r="Z355" i="1"/>
  <c r="AA355" i="1" s="1"/>
  <c r="AI355" i="1" s="1"/>
  <c r="W355" i="1"/>
  <c r="X355" i="1" s="1"/>
  <c r="BS355" i="1" s="1"/>
  <c r="BT355" i="1" s="1"/>
  <c r="Z178" i="1"/>
  <c r="AA178" i="1" s="1"/>
  <c r="AI178" i="1" s="1"/>
  <c r="W178" i="1"/>
  <c r="X178" i="1" s="1"/>
  <c r="BS178" i="1" s="1"/>
  <c r="BT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BS348" i="1" s="1"/>
  <c r="BT348" i="1" s="1"/>
  <c r="Z150" i="1"/>
  <c r="AA150" i="1" s="1"/>
  <c r="Z339" i="1"/>
  <c r="AA339" i="1" s="1"/>
  <c r="AI339" i="1" s="1"/>
  <c r="W339" i="1"/>
  <c r="X339" i="1" s="1"/>
  <c r="BS339" i="1" s="1"/>
  <c r="BT339" i="1" s="1"/>
  <c r="Z331" i="1"/>
  <c r="AA331" i="1" s="1"/>
  <c r="AI331" i="1" s="1"/>
  <c r="W331" i="1"/>
  <c r="X331" i="1" s="1"/>
  <c r="BS331" i="1" s="1"/>
  <c r="BT331" i="1" s="1"/>
  <c r="Z143" i="1"/>
  <c r="AA143" i="1" s="1"/>
  <c r="Z135" i="1"/>
  <c r="AA135" i="1" s="1"/>
  <c r="S384" i="1"/>
  <c r="R384" i="1"/>
  <c r="AB370" i="1"/>
  <c r="W162" i="1"/>
  <c r="W289" i="1"/>
  <c r="EI243" i="1"/>
  <c r="EO243" i="1" s="1"/>
  <c r="Z393" i="1"/>
  <c r="AA393" i="1" s="1"/>
  <c r="AI393" i="1" s="1"/>
  <c r="W393" i="1"/>
  <c r="X393" i="1" s="1"/>
  <c r="BS393" i="1" s="1"/>
  <c r="BT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BS407" i="1" s="1"/>
  <c r="BT407" i="1" s="1"/>
  <c r="Z314" i="1"/>
  <c r="AA314" i="1" s="1"/>
  <c r="Z54" i="1"/>
  <c r="AA54" i="1" s="1"/>
  <c r="AI54" i="1" s="1"/>
  <c r="W54" i="1"/>
  <c r="X54" i="1" s="1"/>
  <c r="BS54" i="1" s="1"/>
  <c r="BT54" i="1" s="1"/>
  <c r="Z397" i="1"/>
  <c r="AA397" i="1" s="1"/>
  <c r="AI397" i="1" s="1"/>
  <c r="W397" i="1"/>
  <c r="X397" i="1" s="1"/>
  <c r="BS397" i="1" s="1"/>
  <c r="BT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BS387" i="1" s="1"/>
  <c r="BT387" i="1" s="1"/>
  <c r="Z283" i="1"/>
  <c r="AA283" i="1" s="1"/>
  <c r="Z376" i="1"/>
  <c r="AA376" i="1" s="1"/>
  <c r="AI376" i="1" s="1"/>
  <c r="W376" i="1"/>
  <c r="X376" i="1" s="1"/>
  <c r="BS376" i="1" s="1"/>
  <c r="BT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BS241" i="1" s="1"/>
  <c r="BT241" i="1" s="1"/>
  <c r="Z233" i="1"/>
  <c r="AA233" i="1" s="1"/>
  <c r="Z225" i="1"/>
  <c r="AA225" i="1" s="1"/>
  <c r="AI225" i="1" s="1"/>
  <c r="W225" i="1"/>
  <c r="X225" i="1" s="1"/>
  <c r="BS225" i="1" s="1"/>
  <c r="BT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BS366" i="1" s="1"/>
  <c r="BT366" i="1" s="1"/>
  <c r="Z362" i="1"/>
  <c r="AA362" i="1" s="1"/>
  <c r="AI362" i="1" s="1"/>
  <c r="W362" i="1"/>
  <c r="X362" i="1" s="1"/>
  <c r="BS362" i="1" s="1"/>
  <c r="BT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BS347" i="1" s="1"/>
  <c r="BT347" i="1" s="1"/>
  <c r="Z149" i="1"/>
  <c r="AA149" i="1" s="1"/>
  <c r="Z338" i="1"/>
  <c r="AA338" i="1" s="1"/>
  <c r="AI338" i="1" s="1"/>
  <c r="W338" i="1"/>
  <c r="X338" i="1" s="1"/>
  <c r="BS338" i="1" s="1"/>
  <c r="BT338" i="1" s="1"/>
  <c r="Z330" i="1"/>
  <c r="AA330" i="1" s="1"/>
  <c r="AI330" i="1" s="1"/>
  <c r="W330" i="1"/>
  <c r="X330" i="1" s="1"/>
  <c r="BS330" i="1" s="1"/>
  <c r="BT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J344" i="1"/>
  <c r="EW344" i="1" s="1"/>
  <c r="Z74" i="1"/>
  <c r="AA74" i="1" s="1"/>
  <c r="Z66" i="1"/>
  <c r="AA66" i="1" s="1"/>
  <c r="W66" i="1"/>
  <c r="Z386" i="1"/>
  <c r="AA386" i="1" s="1"/>
  <c r="AI386" i="1" s="1"/>
  <c r="W386" i="1"/>
  <c r="X386" i="1" s="1"/>
  <c r="BS386" i="1" s="1"/>
  <c r="BT386" i="1" s="1"/>
  <c r="Z51" i="1"/>
  <c r="AA51" i="1" s="1"/>
  <c r="Z375" i="1"/>
  <c r="AA375" i="1" s="1"/>
  <c r="AI375" i="1" s="1"/>
  <c r="W375" i="1"/>
  <c r="X375" i="1" s="1"/>
  <c r="BS375" i="1" s="1"/>
  <c r="BT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BS224" i="1" s="1"/>
  <c r="BT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BS365" i="1" s="1"/>
  <c r="BT365" i="1" s="1"/>
  <c r="Z361" i="1"/>
  <c r="AA361" i="1" s="1"/>
  <c r="AI361" i="1" s="1"/>
  <c r="W361" i="1"/>
  <c r="X361" i="1" s="1"/>
  <c r="BS361" i="1" s="1"/>
  <c r="BT361" i="1" s="1"/>
  <c r="Z184" i="1"/>
  <c r="AA184" i="1" s="1"/>
  <c r="Z354" i="1"/>
  <c r="AA354" i="1" s="1"/>
  <c r="AI354" i="1" s="1"/>
  <c r="W354" i="1"/>
  <c r="X354" i="1" s="1"/>
  <c r="BS354" i="1" s="1"/>
  <c r="BT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BS346" i="1" s="1"/>
  <c r="BT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BS405" i="1" s="1"/>
  <c r="BT405" i="1" s="1"/>
  <c r="Z312" i="1"/>
  <c r="AA312" i="1" s="1"/>
  <c r="Z403" i="1"/>
  <c r="AA403" i="1" s="1"/>
  <c r="AI403" i="1" s="1"/>
  <c r="W403" i="1"/>
  <c r="X403" i="1" s="1"/>
  <c r="BS403" i="1" s="1"/>
  <c r="BT403" i="1" s="1"/>
  <c r="Z395" i="1"/>
  <c r="AA395" i="1" s="1"/>
  <c r="AI395" i="1" s="1"/>
  <c r="W395" i="1"/>
  <c r="X395" i="1" s="1"/>
  <c r="BS395" i="1" s="1"/>
  <c r="BT395" i="1" s="1"/>
  <c r="Z304" i="1"/>
  <c r="AA304" i="1" s="1"/>
  <c r="S352" i="1"/>
  <c r="R352" i="1"/>
  <c r="W306" i="1"/>
  <c r="W30" i="1"/>
  <c r="EE389" i="1"/>
  <c r="Z73" i="1"/>
  <c r="AA73" i="1" s="1"/>
  <c r="Z65" i="1"/>
  <c r="AA65" i="1" s="1"/>
  <c r="Z385" i="1"/>
  <c r="AA385" i="1" s="1"/>
  <c r="AI385" i="1" s="1"/>
  <c r="W385" i="1"/>
  <c r="X385" i="1" s="1"/>
  <c r="BS385" i="1" s="1"/>
  <c r="BT385" i="1" s="1"/>
  <c r="Z382" i="1"/>
  <c r="AA382" i="1" s="1"/>
  <c r="AI382" i="1" s="1"/>
  <c r="W382" i="1"/>
  <c r="X382" i="1" s="1"/>
  <c r="BS382" i="1" s="1"/>
  <c r="BT382" i="1" s="1"/>
  <c r="Z374" i="1"/>
  <c r="AA374" i="1" s="1"/>
  <c r="AI374" i="1" s="1"/>
  <c r="W374" i="1"/>
  <c r="X374" i="1" s="1"/>
  <c r="BS374" i="1" s="1"/>
  <c r="BT374" i="1" s="1"/>
  <c r="Z47" i="1"/>
  <c r="AA47" i="1" s="1"/>
  <c r="AI47" i="1" s="1"/>
  <c r="W47" i="1"/>
  <c r="X47" i="1" s="1"/>
  <c r="BS47" i="1" s="1"/>
  <c r="BT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BS364" i="1" s="1"/>
  <c r="BT364" i="1" s="1"/>
  <c r="Z360" i="1"/>
  <c r="AA360" i="1" s="1"/>
  <c r="AI360" i="1" s="1"/>
  <c r="W360" i="1"/>
  <c r="X360" i="1" s="1"/>
  <c r="BS360" i="1" s="1"/>
  <c r="BT360" i="1" s="1"/>
  <c r="Z183" i="1"/>
  <c r="AA183" i="1" s="1"/>
  <c r="AI183" i="1" s="1"/>
  <c r="W183" i="1"/>
  <c r="X183" i="1" s="1"/>
  <c r="BS183" i="1" s="1"/>
  <c r="BT183" i="1" s="1"/>
  <c r="Z353" i="1"/>
  <c r="AA353" i="1" s="1"/>
  <c r="AI353" i="1" s="1"/>
  <c r="W353" i="1"/>
  <c r="X353" i="1" s="1"/>
  <c r="BS353" i="1" s="1"/>
  <c r="BT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BS345" i="1" s="1"/>
  <c r="BT345" i="1" s="1"/>
  <c r="Z344" i="1"/>
  <c r="AA344" i="1" s="1"/>
  <c r="AI344" i="1" s="1"/>
  <c r="W344" i="1"/>
  <c r="X344" i="1" s="1"/>
  <c r="BS344" i="1" s="1"/>
  <c r="BT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BS128" i="1" s="1"/>
  <c r="BT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BS402" i="1" s="1"/>
  <c r="BT402" i="1" s="1"/>
  <c r="Z394" i="1"/>
  <c r="AA394" i="1" s="1"/>
  <c r="AI394" i="1" s="1"/>
  <c r="W394" i="1"/>
  <c r="X394" i="1" s="1"/>
  <c r="BS394" i="1" s="1"/>
  <c r="BT394" i="1" s="1"/>
  <c r="Z303" i="1"/>
  <c r="AA303" i="1" s="1"/>
  <c r="AB287" i="1"/>
  <c r="AI287" i="1" s="1"/>
  <c r="AB275" i="1"/>
  <c r="AI275" i="1" s="1"/>
  <c r="W215" i="1"/>
  <c r="W112" i="1"/>
  <c r="CU243" i="1"/>
  <c r="ED173" i="1"/>
  <c r="Z72" i="1"/>
  <c r="AA72" i="1" s="1"/>
  <c r="Z64" i="1"/>
  <c r="AA64" i="1" s="1"/>
  <c r="Z384" i="1"/>
  <c r="AA384" i="1" s="1"/>
  <c r="AI384" i="1" s="1"/>
  <c r="W384" i="1"/>
  <c r="X384" i="1" s="1"/>
  <c r="BS384" i="1" s="1"/>
  <c r="BT384" i="1" s="1"/>
  <c r="Z381" i="1"/>
  <c r="AA381" i="1" s="1"/>
  <c r="AI381" i="1" s="1"/>
  <c r="W381" i="1"/>
  <c r="X381" i="1" s="1"/>
  <c r="BS381" i="1" s="1"/>
  <c r="BT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BS262" i="1" s="1"/>
  <c r="BT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BS363" i="1" s="1"/>
  <c r="BT363" i="1" s="1"/>
  <c r="Z359" i="1"/>
  <c r="AA359" i="1" s="1"/>
  <c r="AI359" i="1" s="1"/>
  <c r="W359" i="1"/>
  <c r="X359" i="1" s="1"/>
  <c r="BS359" i="1" s="1"/>
  <c r="BT359" i="1" s="1"/>
  <c r="Z182" i="1"/>
  <c r="AA182" i="1" s="1"/>
  <c r="AI182" i="1" s="1"/>
  <c r="W182" i="1"/>
  <c r="X182" i="1" s="1"/>
  <c r="BS182" i="1" s="1"/>
  <c r="BT182" i="1" s="1"/>
  <c r="Z352" i="1"/>
  <c r="AA352" i="1" s="1"/>
  <c r="AI352" i="1" s="1"/>
  <c r="W352" i="1"/>
  <c r="X352" i="1" s="1"/>
  <c r="BS352" i="1" s="1"/>
  <c r="BT352" i="1" s="1"/>
  <c r="Z173" i="1"/>
  <c r="AA173" i="1" s="1"/>
  <c r="AI173" i="1" s="1"/>
  <c r="W173" i="1"/>
  <c r="X173" i="1" s="1"/>
  <c r="BS173" i="1" s="1"/>
  <c r="BT173" i="1" s="1"/>
  <c r="Z165" i="1"/>
  <c r="AA165" i="1" s="1"/>
  <c r="Z157" i="1"/>
  <c r="AA157" i="1" s="1"/>
  <c r="Z154" i="1"/>
  <c r="AA154" i="1" s="1"/>
  <c r="AI154" i="1" s="1"/>
  <c r="W154" i="1"/>
  <c r="X154" i="1" s="1"/>
  <c r="BS154" i="1" s="1"/>
  <c r="BT154" i="1" s="1"/>
  <c r="Z343" i="1"/>
  <c r="AA343" i="1" s="1"/>
  <c r="AI343" i="1" s="1"/>
  <c r="W343" i="1"/>
  <c r="X343" i="1" s="1"/>
  <c r="BS343" i="1" s="1"/>
  <c r="BT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BS21" i="1" s="1"/>
  <c r="BT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BS411" i="1" s="1"/>
  <c r="BT411" i="1" s="1"/>
  <c r="Z318" i="1"/>
  <c r="AA318" i="1" s="1"/>
  <c r="Z95" i="1"/>
  <c r="AA95" i="1" s="1"/>
  <c r="Z401" i="1"/>
  <c r="AA401" i="1" s="1"/>
  <c r="AI401" i="1" s="1"/>
  <c r="W401" i="1"/>
  <c r="X401" i="1" s="1"/>
  <c r="BS401" i="1" s="1"/>
  <c r="BT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U69" i="1"/>
  <c r="Z71" i="1"/>
  <c r="AA71" i="1" s="1"/>
  <c r="Z63" i="1"/>
  <c r="AA63" i="1" s="1"/>
  <c r="Z383" i="1"/>
  <c r="AA383" i="1" s="1"/>
  <c r="AI383" i="1" s="1"/>
  <c r="W383" i="1"/>
  <c r="X383" i="1" s="1"/>
  <c r="BS383" i="1" s="1"/>
  <c r="BT383" i="1" s="1"/>
  <c r="Z380" i="1"/>
  <c r="AA380" i="1" s="1"/>
  <c r="AI380" i="1" s="1"/>
  <c r="W380" i="1"/>
  <c r="X380" i="1" s="1"/>
  <c r="BS380" i="1" s="1"/>
  <c r="BT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BS261" i="1" s="1"/>
  <c r="BT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BS358" i="1" s="1"/>
  <c r="BT358" i="1" s="1"/>
  <c r="Z181" i="1"/>
  <c r="AA181" i="1" s="1"/>
  <c r="Z351" i="1"/>
  <c r="AA351" i="1" s="1"/>
  <c r="AI351" i="1" s="1"/>
  <c r="W351" i="1"/>
  <c r="X351" i="1" s="1"/>
  <c r="BS351" i="1" s="1"/>
  <c r="BT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BS156" i="1" s="1"/>
  <c r="BT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U22" i="1"/>
  <c r="W26" i="1"/>
  <c r="EU390" i="1"/>
  <c r="DT44" i="1"/>
  <c r="DU44" i="1" s="1"/>
  <c r="EG367" i="1"/>
  <c r="EG371" i="1"/>
  <c r="EG261" i="1"/>
  <c r="EI350" i="1"/>
  <c r="EO350" i="1" s="1"/>
  <c r="EL15" i="1"/>
  <c r="EL315" i="1"/>
  <c r="EL246" i="1"/>
  <c r="CU73" i="1"/>
  <c r="EL24" i="1"/>
  <c r="DQ21" i="1"/>
  <c r="DR21" i="1" s="1"/>
  <c r="DZ21" i="1" s="1"/>
  <c r="CZ21" i="1" s="1"/>
  <c r="EL247" i="1"/>
  <c r="EL213" i="1"/>
  <c r="EL278" i="1"/>
  <c r="EL241" i="1"/>
  <c r="EL277" i="1"/>
  <c r="EL181" i="1"/>
  <c r="EL299" i="1"/>
  <c r="EL316" i="1"/>
  <c r="EL48" i="1"/>
  <c r="EL338" i="1"/>
  <c r="EL171" i="1"/>
  <c r="EL71" i="1"/>
  <c r="EL187" i="1"/>
  <c r="EL166" i="1"/>
  <c r="EL70" i="1"/>
  <c r="EL290" i="1"/>
  <c r="EL209" i="1"/>
  <c r="EL327" i="1"/>
  <c r="EL69" i="1"/>
  <c r="EL220" i="1"/>
  <c r="EL161" i="1"/>
  <c r="EL103" i="1"/>
  <c r="EL274" i="1"/>
  <c r="EL193" i="1"/>
  <c r="EL250" i="1"/>
  <c r="EL310" i="1"/>
  <c r="EL135" i="1"/>
  <c r="EL62" i="1"/>
  <c r="EL156" i="1"/>
  <c r="EL262" i="1"/>
  <c r="EL248" i="1"/>
  <c r="EL252" i="1"/>
  <c r="EL197" i="1"/>
  <c r="EL134" i="1"/>
  <c r="EL174" i="1"/>
  <c r="EL258" i="1"/>
  <c r="EL263" i="1"/>
  <c r="EL49" i="1"/>
  <c r="EL302" i="1"/>
  <c r="EL145" i="1"/>
  <c r="EL183" i="1"/>
  <c r="EL158" i="1"/>
  <c r="EL294" i="1"/>
  <c r="EL270" i="1"/>
  <c r="EL195" i="1"/>
  <c r="EL286" i="1"/>
  <c r="EL89" i="1"/>
  <c r="EL345" i="1"/>
  <c r="EL325" i="1"/>
  <c r="EL245" i="1"/>
  <c r="EL329" i="1"/>
  <c r="EL266" i="1"/>
  <c r="EL289" i="1"/>
  <c r="EL291" i="1"/>
  <c r="EL225" i="1"/>
  <c r="EL318" i="1"/>
  <c r="EL136" i="1"/>
  <c r="EL165" i="1"/>
  <c r="EL151" i="1"/>
  <c r="EL53" i="1"/>
  <c r="EL214" i="1"/>
  <c r="EL199" i="1"/>
  <c r="EL124" i="1"/>
  <c r="EL261" i="1"/>
  <c r="EL257" i="1"/>
  <c r="EL99" i="1"/>
  <c r="EL29" i="1"/>
  <c r="EL339" i="1"/>
  <c r="EL296" i="1"/>
  <c r="EL229" i="1"/>
  <c r="EL280" i="1"/>
  <c r="EL163" i="1"/>
  <c r="EL154" i="1"/>
  <c r="EL267" i="1"/>
  <c r="EL238" i="1"/>
  <c r="EL97" i="1"/>
  <c r="EL108" i="1"/>
  <c r="EL142" i="1"/>
  <c r="EL81" i="1"/>
  <c r="EL334" i="1"/>
  <c r="EL226" i="1"/>
  <c r="EL210" i="1"/>
  <c r="EL129" i="1"/>
  <c r="EL58" i="1"/>
  <c r="EL133" i="1"/>
  <c r="EL83" i="1"/>
  <c r="EL32" i="1"/>
  <c r="EL86" i="1"/>
  <c r="EL76" i="1"/>
  <c r="EL43" i="1"/>
  <c r="EL37" i="1"/>
  <c r="EL50" i="1"/>
  <c r="EL140" i="1"/>
  <c r="EL204" i="1"/>
  <c r="EL120" i="1"/>
  <c r="EL152" i="1"/>
  <c r="EL42" i="1"/>
  <c r="EL57" i="1"/>
  <c r="EL34" i="1"/>
  <c r="EL54" i="1"/>
  <c r="EL91" i="1"/>
  <c r="EL102" i="1"/>
  <c r="EL88" i="1"/>
  <c r="EL72" i="1"/>
  <c r="EL73" i="1"/>
  <c r="EL45" i="1"/>
  <c r="EW407" i="1"/>
  <c r="CU345" i="1"/>
  <c r="CV344" i="1"/>
  <c r="CV202" i="1"/>
  <c r="CU202" i="1"/>
  <c r="CV346" i="1"/>
  <c r="CU346" i="1"/>
  <c r="CV236" i="1"/>
  <c r="CU236" i="1"/>
  <c r="CU186" i="1"/>
  <c r="CV186" i="1"/>
  <c r="CU329" i="1"/>
  <c r="CU60" i="1"/>
  <c r="CV60" i="1"/>
  <c r="CV172" i="1"/>
  <c r="CU172" i="1"/>
  <c r="CU89" i="1"/>
  <c r="CV107" i="1"/>
  <c r="CV106" i="1"/>
  <c r="CU106" i="1"/>
  <c r="EW378" i="1"/>
  <c r="EQ370" i="1"/>
  <c r="AT370" i="1"/>
  <c r="EW362" i="1"/>
  <c r="EW225" i="1"/>
  <c r="EU225" i="1"/>
  <c r="EW394" i="1"/>
  <c r="EU394" i="1"/>
  <c r="EU388" i="1"/>
  <c r="EW376" i="1"/>
  <c r="EU376" i="1"/>
  <c r="EU338" i="1"/>
  <c r="EU261" i="1"/>
  <c r="EW261" i="1"/>
  <c r="EW352" i="1"/>
  <c r="EU352" i="1"/>
  <c r="EU68" i="1"/>
  <c r="EW408" i="1"/>
  <c r="EU408" i="1"/>
  <c r="EW405" i="1"/>
  <c r="EW241" i="1"/>
  <c r="EU241" i="1"/>
  <c r="EW106" i="1"/>
  <c r="EU106" i="1"/>
  <c r="B6" i="3"/>
  <c r="EU404" i="1" l="1"/>
  <c r="DT355" i="1"/>
  <c r="DU355" i="1" s="1"/>
  <c r="EC154" i="1"/>
  <c r="EG355" i="1"/>
  <c r="EW360" i="1"/>
  <c r="CU385" i="1"/>
  <c r="EE154" i="1"/>
  <c r="EU395" i="1"/>
  <c r="DQ385" i="1"/>
  <c r="DR385" i="1" s="1"/>
  <c r="DZ385" i="1" s="1"/>
  <c r="CZ385" i="1" s="1"/>
  <c r="EE385" i="1"/>
  <c r="CU154" i="1"/>
  <c r="EE356" i="1"/>
  <c r="EC355" i="1"/>
  <c r="EG154" i="1"/>
  <c r="DT154" i="1"/>
  <c r="DU154" i="1" s="1"/>
  <c r="EC385" i="1"/>
  <c r="DT385" i="1"/>
  <c r="DU385" i="1" s="1"/>
  <c r="EI154" i="1"/>
  <c r="EO154" i="1" s="1"/>
  <c r="ED154" i="1"/>
  <c r="ED351" i="1"/>
  <c r="CW370" i="1"/>
  <c r="DX370" i="1"/>
  <c r="BO370" i="1" s="1" a="1"/>
  <c r="BO370" i="1" s="1"/>
  <c r="BQ370" i="1" s="1"/>
  <c r="CQ370" i="1" s="1"/>
  <c r="EN370" i="1"/>
  <c r="EW406" i="1"/>
  <c r="EU406" i="1"/>
  <c r="EW357" i="1"/>
  <c r="EW370" i="1"/>
  <c r="EU411" i="1"/>
  <c r="EU56" i="1"/>
  <c r="AR370" i="1"/>
  <c r="BD370" i="1"/>
  <c r="EA370" i="1" s="1" a="1"/>
  <c r="EA370" i="1" s="1"/>
  <c r="EK370" i="1" s="1"/>
  <c r="EW369" i="1"/>
  <c r="EW410" i="1"/>
  <c r="EW308" i="1"/>
  <c r="EW47" i="1"/>
  <c r="DW69" i="1"/>
  <c r="CW69" i="1" s="1"/>
  <c r="EM69" i="1" s="1"/>
  <c r="DW387" i="1"/>
  <c r="DT367" i="1"/>
  <c r="DU367" i="1" s="1"/>
  <c r="DW367" i="1"/>
  <c r="CU70" i="1"/>
  <c r="DW406" i="1"/>
  <c r="CW406" i="1" s="1"/>
  <c r="EM406" i="1" s="1"/>
  <c r="CU402" i="1"/>
  <c r="DW402" i="1"/>
  <c r="CW402" i="1" s="1"/>
  <c r="EM402" i="1" s="1"/>
  <c r="DW364" i="1"/>
  <c r="CW364" i="1" s="1"/>
  <c r="EM364" i="1" s="1"/>
  <c r="DW399" i="1"/>
  <c r="DW384" i="1"/>
  <c r="DX384" i="1" s="1"/>
  <c r="BO384" i="1" s="1" a="1"/>
  <c r="BO384" i="1" s="1"/>
  <c r="DW392" i="1"/>
  <c r="DX392" i="1" s="1"/>
  <c r="BO392" i="1" s="1" a="1"/>
  <c r="BO392" i="1" s="1"/>
  <c r="CU359" i="1"/>
  <c r="CU56" i="1"/>
  <c r="ED411" i="1"/>
  <c r="EC346" i="1"/>
  <c r="DQ365" i="1"/>
  <c r="DR365" i="1" s="1"/>
  <c r="DZ365" i="1" s="1"/>
  <c r="CZ365" i="1" s="1"/>
  <c r="DW365" i="1"/>
  <c r="EN365" i="1" s="1"/>
  <c r="EG106" i="1"/>
  <c r="DW106" i="1"/>
  <c r="CW106" i="1" s="1"/>
  <c r="EM106" i="1" s="1"/>
  <c r="DW220" i="1"/>
  <c r="CW220" i="1" s="1"/>
  <c r="EM220" i="1" s="1"/>
  <c r="EC178" i="1"/>
  <c r="DW178" i="1"/>
  <c r="EN178" i="1" s="1"/>
  <c r="DW393" i="1"/>
  <c r="CW393" i="1" s="1"/>
  <c r="EM393" i="1" s="1"/>
  <c r="ED369" i="1"/>
  <c r="EC369" i="1"/>
  <c r="DW405" i="1"/>
  <c r="CU156" i="1"/>
  <c r="DW156" i="1"/>
  <c r="CW156" i="1" s="1"/>
  <c r="EM156" i="1" s="1"/>
  <c r="DT224" i="1"/>
  <c r="DU224" i="1" s="1"/>
  <c r="ED225" i="1"/>
  <c r="DW225" i="1"/>
  <c r="EI354" i="1"/>
  <c r="EO354" i="1" s="1"/>
  <c r="EE378" i="1"/>
  <c r="DQ412" i="1"/>
  <c r="DR412" i="1" s="1"/>
  <c r="DZ412" i="1" s="1"/>
  <c r="CZ412" i="1" s="1"/>
  <c r="DW412" i="1"/>
  <c r="CW412" i="1" s="1"/>
  <c r="EM412" i="1" s="1"/>
  <c r="CU42" i="1"/>
  <c r="EW34" i="1"/>
  <c r="CU44" i="1"/>
  <c r="CU350" i="1"/>
  <c r="EG369" i="1"/>
  <c r="CU219" i="1"/>
  <c r="DW374" i="1"/>
  <c r="DX374" i="1" s="1"/>
  <c r="BO374" i="1" s="1" a="1"/>
  <c r="BO374" i="1" s="1"/>
  <c r="DW261" i="1"/>
  <c r="DX261" i="1" s="1"/>
  <c r="BO261" i="1" s="1" a="1"/>
  <c r="BO261" i="1" s="1"/>
  <c r="DW243" i="1"/>
  <c r="EN243" i="1" s="1"/>
  <c r="EG394" i="1"/>
  <c r="DW394" i="1"/>
  <c r="CW394" i="1" s="1"/>
  <c r="EP394" i="1" s="1"/>
  <c r="DW408" i="1"/>
  <c r="DW401" i="1"/>
  <c r="CW401" i="1" s="1"/>
  <c r="EM401" i="1" s="1"/>
  <c r="DW280" i="1"/>
  <c r="CW280" i="1" s="1"/>
  <c r="EM280" i="1" s="1"/>
  <c r="DW357" i="1"/>
  <c r="CW357" i="1" s="1"/>
  <c r="EM357" i="1" s="1"/>
  <c r="EW224" i="1"/>
  <c r="EE359" i="1"/>
  <c r="DW396" i="1"/>
  <c r="DX396" i="1" s="1"/>
  <c r="BO396" i="1" s="1" a="1"/>
  <c r="BO396" i="1" s="1"/>
  <c r="DT128" i="1"/>
  <c r="DU128" i="1" s="1"/>
  <c r="DW128" i="1"/>
  <c r="CW128" i="1" s="1"/>
  <c r="EM128" i="1" s="1"/>
  <c r="DW407" i="1"/>
  <c r="CW407" i="1" s="1"/>
  <c r="EM407" i="1" s="1"/>
  <c r="EI252" i="1"/>
  <c r="EO252" i="1" s="1"/>
  <c r="DW252" i="1"/>
  <c r="CW252" i="1" s="1"/>
  <c r="EM252" i="1" s="1"/>
  <c r="ED345" i="1"/>
  <c r="DW345" i="1"/>
  <c r="CW345" i="1" s="1"/>
  <c r="EM345" i="1" s="1"/>
  <c r="CU282" i="1"/>
  <c r="EC348" i="1"/>
  <c r="DW348" i="1"/>
  <c r="ED352" i="1"/>
  <c r="DW352" i="1"/>
  <c r="CU376" i="1"/>
  <c r="AM262" i="1"/>
  <c r="DW262" i="1"/>
  <c r="CW262" i="1" s="1"/>
  <c r="EM262" i="1" s="1"/>
  <c r="EI173" i="1"/>
  <c r="EO173" i="1" s="1"/>
  <c r="DW173" i="1"/>
  <c r="DW380" i="1"/>
  <c r="EU371" i="1"/>
  <c r="DQ369" i="1"/>
  <c r="DR369" i="1" s="1"/>
  <c r="DZ369" i="1" s="1"/>
  <c r="CZ369" i="1" s="1"/>
  <c r="EC330" i="1"/>
  <c r="DT381" i="1"/>
  <c r="DU381" i="1" s="1"/>
  <c r="ED331" i="1"/>
  <c r="DW331" i="1"/>
  <c r="EC395" i="1"/>
  <c r="DW347" i="1"/>
  <c r="EG404" i="1"/>
  <c r="DW360" i="1"/>
  <c r="DW183" i="1"/>
  <c r="CW183" i="1" s="1"/>
  <c r="EM183" i="1" s="1"/>
  <c r="CU307" i="1"/>
  <c r="EU412" i="1"/>
  <c r="EU368" i="1"/>
  <c r="DT351" i="1"/>
  <c r="DU351" i="1" s="1"/>
  <c r="CU250" i="1"/>
  <c r="EC353" i="1"/>
  <c r="DW353" i="1"/>
  <c r="CW353" i="1" s="1"/>
  <c r="EE251" i="1"/>
  <c r="DW251" i="1"/>
  <c r="DT377" i="1"/>
  <c r="DU377" i="1" s="1"/>
  <c r="DT356" i="1"/>
  <c r="DU356" i="1" s="1"/>
  <c r="AM154" i="1"/>
  <c r="AN154" i="1" s="1"/>
  <c r="AY154" i="1" s="1"/>
  <c r="DW154" i="1"/>
  <c r="EI355" i="1"/>
  <c r="EO355" i="1" s="1"/>
  <c r="DW355" i="1"/>
  <c r="EE397" i="1"/>
  <c r="DW397" i="1"/>
  <c r="EG375" i="1"/>
  <c r="DW375" i="1"/>
  <c r="ED398" i="1"/>
  <c r="DW398" i="1"/>
  <c r="DW362" i="1"/>
  <c r="CW362" i="1" s="1"/>
  <c r="CY362" i="1" s="1"/>
  <c r="EE372" i="1"/>
  <c r="EC410" i="1"/>
  <c r="DW309" i="1"/>
  <c r="EN309" i="1" s="1"/>
  <c r="CU203" i="1"/>
  <c r="DW409" i="1"/>
  <c r="DX409" i="1" s="1"/>
  <c r="BO409" i="1" s="1" a="1"/>
  <c r="BO409" i="1" s="1"/>
  <c r="DW383" i="1"/>
  <c r="CW383" i="1" s="1"/>
  <c r="EM383" i="1" s="1"/>
  <c r="AM359" i="1"/>
  <c r="DW359" i="1"/>
  <c r="CW359" i="1" s="1"/>
  <c r="EM359" i="1" s="1"/>
  <c r="EI359" i="1"/>
  <c r="EO359" i="1" s="1"/>
  <c r="EI382" i="1"/>
  <c r="EO382" i="1" s="1"/>
  <c r="DW382" i="1"/>
  <c r="CW382" i="1" s="1"/>
  <c r="EM382" i="1" s="1"/>
  <c r="DW363" i="1"/>
  <c r="DW369" i="1"/>
  <c r="EN369" i="1" s="1"/>
  <c r="CU107" i="1"/>
  <c r="AM47" i="1"/>
  <c r="AN47" i="1" s="1"/>
  <c r="AY47" i="1" s="1"/>
  <c r="DW47" i="1"/>
  <c r="DX47" i="1" s="1"/>
  <c r="BO47" i="1" s="1" a="1"/>
  <c r="BO47" i="1" s="1"/>
  <c r="EI361" i="1"/>
  <c r="EO361" i="1" s="1"/>
  <c r="DW361" i="1"/>
  <c r="DQ388" i="1"/>
  <c r="DR388" i="1" s="1"/>
  <c r="DZ388" i="1" s="1"/>
  <c r="CZ388" i="1" s="1"/>
  <c r="DW388" i="1"/>
  <c r="DW308" i="1"/>
  <c r="EN308" i="1" s="1"/>
  <c r="DQ101" i="1"/>
  <c r="DR101" i="1" s="1"/>
  <c r="DZ101" i="1" s="1"/>
  <c r="CZ101" i="1" s="1"/>
  <c r="DW101" i="1"/>
  <c r="CU218" i="1"/>
  <c r="DW338" i="1"/>
  <c r="EI339" i="1"/>
  <c r="EO339" i="1" s="1"/>
  <c r="DW339" i="1"/>
  <c r="CW339" i="1" s="1"/>
  <c r="AM379" i="1"/>
  <c r="DW379" i="1"/>
  <c r="CW379" i="1" s="1"/>
  <c r="EM379" i="1" s="1"/>
  <c r="DT369" i="1"/>
  <c r="DU369" i="1" s="1"/>
  <c r="DW179" i="1"/>
  <c r="DT403" i="1"/>
  <c r="DU403" i="1" s="1"/>
  <c r="DW403" i="1"/>
  <c r="DW343" i="1"/>
  <c r="EN343" i="1" s="1"/>
  <c r="EE68" i="1"/>
  <c r="DW68" i="1"/>
  <c r="CW68" i="1" s="1"/>
  <c r="EC344" i="1"/>
  <c r="CU366" i="1"/>
  <c r="DW366" i="1"/>
  <c r="AM373" i="1"/>
  <c r="DW373" i="1"/>
  <c r="CW373" i="1" s="1"/>
  <c r="EM373" i="1" s="1"/>
  <c r="AM390" i="1"/>
  <c r="DW390" i="1"/>
  <c r="DW400" i="1"/>
  <c r="DT359" i="1"/>
  <c r="DU359" i="1" s="1"/>
  <c r="EI369" i="1"/>
  <c r="EO369" i="1" s="1"/>
  <c r="DW34" i="1"/>
  <c r="EI54" i="1"/>
  <c r="EO54" i="1" s="1"/>
  <c r="DW54" i="1"/>
  <c r="CW54" i="1" s="1"/>
  <c r="EM54" i="1" s="1"/>
  <c r="EC371" i="1"/>
  <c r="DW371" i="1"/>
  <c r="EN371" i="1" s="1"/>
  <c r="AM368" i="1"/>
  <c r="DW368" i="1"/>
  <c r="EN368" i="1" s="1"/>
  <c r="DW389" i="1"/>
  <c r="DW21" i="1"/>
  <c r="DW391" i="1"/>
  <c r="CW391" i="1" s="1"/>
  <c r="EM391" i="1" s="1"/>
  <c r="EU251" i="1"/>
  <c r="EW251" i="1"/>
  <c r="EU101" i="1"/>
  <c r="CU252" i="1"/>
  <c r="EG252" i="1"/>
  <c r="ED360" i="1"/>
  <c r="EW355" i="1"/>
  <c r="DQ252" i="1"/>
  <c r="DR252" i="1" s="1"/>
  <c r="DZ252" i="1" s="1"/>
  <c r="CZ252" i="1" s="1"/>
  <c r="DT404" i="1"/>
  <c r="DU404" i="1" s="1"/>
  <c r="EC128" i="1"/>
  <c r="EC347" i="1"/>
  <c r="EE407" i="1"/>
  <c r="EG365" i="1"/>
  <c r="DT350" i="1"/>
  <c r="DU350" i="1" s="1"/>
  <c r="DW350" i="1"/>
  <c r="CW350" i="1" s="1"/>
  <c r="EM350" i="1" s="1"/>
  <c r="EE252" i="1"/>
  <c r="EI348" i="1"/>
  <c r="EO348" i="1" s="1"/>
  <c r="EU356" i="1"/>
  <c r="DW44" i="1"/>
  <c r="EI44" i="1"/>
  <c r="EO44" i="1" s="1"/>
  <c r="DT360" i="1"/>
  <c r="DU360" i="1" s="1"/>
  <c r="EG44" i="1"/>
  <c r="EU364" i="1"/>
  <c r="EW364" i="1"/>
  <c r="EG407" i="1"/>
  <c r="EE330" i="1"/>
  <c r="ED252" i="1"/>
  <c r="EG178" i="1"/>
  <c r="EC101" i="1"/>
  <c r="EG308" i="1"/>
  <c r="EI360" i="1"/>
  <c r="EO360" i="1" s="1"/>
  <c r="EI381" i="1"/>
  <c r="EO381" i="1" s="1"/>
  <c r="EE44" i="1"/>
  <c r="EI367" i="1"/>
  <c r="EO367" i="1" s="1"/>
  <c r="EN393" i="1"/>
  <c r="EU384" i="1"/>
  <c r="DT347" i="1"/>
  <c r="DU347" i="1" s="1"/>
  <c r="EC338" i="1"/>
  <c r="EC350" i="1"/>
  <c r="DT339" i="1"/>
  <c r="DU339" i="1" s="1"/>
  <c r="DT178" i="1"/>
  <c r="DU178" i="1" s="1"/>
  <c r="DQ402" i="1"/>
  <c r="DR402" i="1" s="1"/>
  <c r="DZ402" i="1" s="1"/>
  <c r="CZ402" i="1" s="1"/>
  <c r="EI308" i="1"/>
  <c r="EO308" i="1" s="1"/>
  <c r="EC331" i="1"/>
  <c r="EG405" i="1"/>
  <c r="DT330" i="1"/>
  <c r="DU330" i="1" s="1"/>
  <c r="EE101" i="1"/>
  <c r="EU389" i="1"/>
  <c r="EG360" i="1"/>
  <c r="DQ360" i="1"/>
  <c r="DR360" i="1" s="1"/>
  <c r="DZ360" i="1" s="1"/>
  <c r="CZ360" i="1" s="1"/>
  <c r="EG338" i="1"/>
  <c r="CU308" i="1"/>
  <c r="EG101" i="1"/>
  <c r="EW385" i="1"/>
  <c r="EU385" i="1"/>
  <c r="EW375" i="1"/>
  <c r="EU375" i="1"/>
  <c r="EW361" i="1"/>
  <c r="EU361" i="1"/>
  <c r="EE308" i="1"/>
  <c r="DT352" i="1"/>
  <c r="DU352" i="1" s="1"/>
  <c r="EC388" i="1"/>
  <c r="EC405" i="1"/>
  <c r="EI353" i="1"/>
  <c r="EO353" i="1" s="1"/>
  <c r="ED178" i="1"/>
  <c r="CU251" i="1"/>
  <c r="EI404" i="1"/>
  <c r="EO404" i="1" s="1"/>
  <c r="EW403" i="1"/>
  <c r="DT251" i="1"/>
  <c r="DU251" i="1" s="1"/>
  <c r="EE353" i="1"/>
  <c r="DQ405" i="1"/>
  <c r="DR405" i="1" s="1"/>
  <c r="DZ405" i="1" s="1"/>
  <c r="CZ405" i="1" s="1"/>
  <c r="EW243" i="1"/>
  <c r="EW399" i="1"/>
  <c r="EU351" i="1"/>
  <c r="EW351" i="1"/>
  <c r="EW183" i="1"/>
  <c r="EU183" i="1"/>
  <c r="EW392" i="1"/>
  <c r="EU392" i="1"/>
  <c r="EU128" i="1"/>
  <c r="EW128" i="1"/>
  <c r="EW409" i="1"/>
  <c r="DX402" i="1"/>
  <c r="BO402" i="1" s="1" a="1"/>
  <c r="BO402" i="1" s="1"/>
  <c r="CU343" i="1"/>
  <c r="DQ382" i="1"/>
  <c r="DR382" i="1" s="1"/>
  <c r="DZ382" i="1" s="1"/>
  <c r="CZ382" i="1" s="1"/>
  <c r="DW356" i="1"/>
  <c r="CW356" i="1" s="1"/>
  <c r="CU224" i="1"/>
  <c r="EC356" i="1"/>
  <c r="ED56" i="1"/>
  <c r="DT365" i="1"/>
  <c r="DU365" i="1" s="1"/>
  <c r="EI356" i="1"/>
  <c r="EO356" i="1" s="1"/>
  <c r="EG376" i="1"/>
  <c r="CU397" i="1"/>
  <c r="DW376" i="1"/>
  <c r="EN376" i="1" s="1"/>
  <c r="EI343" i="1"/>
  <c r="EO343" i="1" s="1"/>
  <c r="ED343" i="1"/>
  <c r="EI56" i="1"/>
  <c r="EO56" i="1" s="1"/>
  <c r="DQ251" i="1"/>
  <c r="DR251" i="1" s="1"/>
  <c r="DZ251" i="1" s="1"/>
  <c r="CZ251" i="1" s="1"/>
  <c r="DQ346" i="1"/>
  <c r="DR346" i="1" s="1"/>
  <c r="DZ346" i="1" s="1"/>
  <c r="CZ346" i="1" s="1"/>
  <c r="EW367" i="1"/>
  <c r="DQ347" i="1"/>
  <c r="DR347" i="1" s="1"/>
  <c r="DZ347" i="1" s="1"/>
  <c r="CZ347" i="1" s="1"/>
  <c r="EI376" i="1"/>
  <c r="EO376" i="1" s="1"/>
  <c r="EE262" i="1"/>
  <c r="EG262" i="1"/>
  <c r="DQ56" i="1"/>
  <c r="DR56" i="1" s="1"/>
  <c r="DZ56" i="1" s="1"/>
  <c r="CZ56" i="1" s="1"/>
  <c r="CU412" i="1"/>
  <c r="EG56" i="1"/>
  <c r="EC308" i="1"/>
  <c r="DQ381" i="1"/>
  <c r="DR381" i="1" s="1"/>
  <c r="DZ381" i="1" s="1"/>
  <c r="CZ381" i="1" s="1"/>
  <c r="EG386" i="1"/>
  <c r="EG251" i="1"/>
  <c r="DQ343" i="1"/>
  <c r="DR343" i="1" s="1"/>
  <c r="DZ343" i="1" s="1"/>
  <c r="CZ343" i="1" s="1"/>
  <c r="EG68" i="1"/>
  <c r="EG356" i="1"/>
  <c r="DT353" i="1"/>
  <c r="DU353" i="1" s="1"/>
  <c r="DT378" i="1"/>
  <c r="DU378" i="1" s="1"/>
  <c r="ED365" i="1"/>
  <c r="EN362" i="1"/>
  <c r="DQ224" i="1"/>
  <c r="DR224" i="1" s="1"/>
  <c r="DZ224" i="1" s="1"/>
  <c r="CZ224" i="1" s="1"/>
  <c r="EG353" i="1"/>
  <c r="EG385" i="1"/>
  <c r="EE343" i="1"/>
  <c r="EE56" i="1"/>
  <c r="DW224" i="1"/>
  <c r="CW224" i="1" s="1"/>
  <c r="EM224" i="1" s="1"/>
  <c r="ED47" i="1"/>
  <c r="CU353" i="1"/>
  <c r="ED356" i="1"/>
  <c r="EG173" i="1"/>
  <c r="EC173" i="1"/>
  <c r="DW381" i="1"/>
  <c r="DX381" i="1" s="1"/>
  <c r="BO381" i="1" s="1" a="1"/>
  <c r="BO381" i="1" s="1"/>
  <c r="EE381" i="1"/>
  <c r="CU377" i="1"/>
  <c r="EE354" i="1"/>
  <c r="DT182" i="1"/>
  <c r="DU182" i="1" s="1"/>
  <c r="DT68" i="1"/>
  <c r="DU68" i="1" s="1"/>
  <c r="DQ182" i="1"/>
  <c r="DR182" i="1" s="1"/>
  <c r="DZ182" i="1" s="1"/>
  <c r="CZ182" i="1" s="1"/>
  <c r="DQ356" i="1"/>
  <c r="DR356" i="1" s="1"/>
  <c r="DZ356" i="1" s="1"/>
  <c r="CZ356" i="1" s="1"/>
  <c r="ED353" i="1"/>
  <c r="EI262" i="1"/>
  <c r="EO262" i="1" s="1"/>
  <c r="EI251" i="1"/>
  <c r="EO251" i="1" s="1"/>
  <c r="CU330" i="1"/>
  <c r="EN401" i="1"/>
  <c r="DQ173" i="1"/>
  <c r="DR173" i="1" s="1"/>
  <c r="DZ173" i="1" s="1"/>
  <c r="CZ173" i="1" s="1"/>
  <c r="ED377" i="1"/>
  <c r="DQ68" i="1"/>
  <c r="DR68" i="1" s="1"/>
  <c r="DZ68" i="1" s="1"/>
  <c r="CZ68" i="1" s="1"/>
  <c r="EC251" i="1"/>
  <c r="EN402" i="1"/>
  <c r="EU374" i="1"/>
  <c r="CU182" i="1"/>
  <c r="EI386" i="1"/>
  <c r="EO386" i="1" s="1"/>
  <c r="EW178" i="1"/>
  <c r="DT382" i="1"/>
  <c r="DU382" i="1" s="1"/>
  <c r="EC397" i="1"/>
  <c r="EC68" i="1"/>
  <c r="EG331" i="1"/>
  <c r="DQ47" i="1"/>
  <c r="DR47" i="1" s="1"/>
  <c r="DZ47" i="1" s="1"/>
  <c r="CZ47" i="1" s="1"/>
  <c r="EC179" i="1"/>
  <c r="DW385" i="1"/>
  <c r="EN385" i="1" s="1"/>
  <c r="ED262" i="1"/>
  <c r="EI377" i="1"/>
  <c r="EO377" i="1" s="1"/>
  <c r="EI331" i="1"/>
  <c r="EO331" i="1" s="1"/>
  <c r="EC365" i="1"/>
  <c r="CU365" i="1"/>
  <c r="EU397" i="1"/>
  <c r="EG182" i="1"/>
  <c r="EW343" i="1"/>
  <c r="EU343" i="1"/>
  <c r="EU372" i="1"/>
  <c r="EW372" i="1"/>
  <c r="EU365" i="1"/>
  <c r="EW365" i="1"/>
  <c r="EW402" i="1"/>
  <c r="EU402" i="1"/>
  <c r="EW348" i="1"/>
  <c r="EU348" i="1"/>
  <c r="EU252" i="1"/>
  <c r="EW252" i="1"/>
  <c r="DW410" i="1"/>
  <c r="CW410" i="1" s="1"/>
  <c r="EM410" i="1" s="1"/>
  <c r="EU54" i="1"/>
  <c r="DX54" i="1"/>
  <c r="BO54" i="1" s="1" a="1"/>
  <c r="BO54" i="1" s="1"/>
  <c r="EW154" i="1"/>
  <c r="EW182" i="1"/>
  <c r="CU400" i="1"/>
  <c r="DQ351" i="1"/>
  <c r="DR351" i="1" s="1"/>
  <c r="DZ351" i="1" s="1"/>
  <c r="CZ351" i="1" s="1"/>
  <c r="ED179" i="1"/>
  <c r="EG410" i="1"/>
  <c r="ED344" i="1"/>
  <c r="EE128" i="1"/>
  <c r="DT106" i="1"/>
  <c r="DU106" i="1" s="1"/>
  <c r="CU411" i="1"/>
  <c r="DT179" i="1"/>
  <c r="DU179" i="1" s="1"/>
  <c r="ED348" i="1"/>
  <c r="DQ331" i="1"/>
  <c r="DR331" i="1" s="1"/>
  <c r="DZ331" i="1" s="1"/>
  <c r="CZ331" i="1" s="1"/>
  <c r="EG354" i="1"/>
  <c r="ED346" i="1"/>
  <c r="EU363" i="1"/>
  <c r="DX128" i="1"/>
  <c r="BO128" i="1" s="1" a="1"/>
  <c r="BO128" i="1" s="1"/>
  <c r="DX178" i="1"/>
  <c r="BO178" i="1" s="1" a="1"/>
  <c r="BO178" i="1" s="1"/>
  <c r="EI388" i="1"/>
  <c r="EO388" i="1" s="1"/>
  <c r="DT388" i="1"/>
  <c r="DU388" i="1" s="1"/>
  <c r="EG348" i="1"/>
  <c r="EI346" i="1"/>
  <c r="EO346" i="1" s="1"/>
  <c r="EU382" i="1"/>
  <c r="EU401" i="1"/>
  <c r="EU35" i="1"/>
  <c r="ED106" i="1"/>
  <c r="EU393" i="1"/>
  <c r="DX262" i="1"/>
  <c r="BO262" i="1" s="1" a="1"/>
  <c r="BO262" i="1" s="1"/>
  <c r="EN128" i="1"/>
  <c r="CU344" i="1"/>
  <c r="EU344" i="1"/>
  <c r="DT344" i="1"/>
  <c r="DU344" i="1" s="1"/>
  <c r="EG400" i="1"/>
  <c r="DT407" i="1"/>
  <c r="DU407" i="1" s="1"/>
  <c r="ED407" i="1"/>
  <c r="EG388" i="1"/>
  <c r="EE394" i="1"/>
  <c r="EG344" i="1"/>
  <c r="ED359" i="1"/>
  <c r="DT405" i="1"/>
  <c r="DU405" i="1" s="1"/>
  <c r="EG346" i="1"/>
  <c r="ED354" i="1"/>
  <c r="DQ394" i="1"/>
  <c r="DR394" i="1" s="1"/>
  <c r="DZ394" i="1" s="1"/>
  <c r="CZ394" i="1" s="1"/>
  <c r="EW366" i="1"/>
  <c r="DW344" i="1"/>
  <c r="ED405" i="1"/>
  <c r="EU354" i="1"/>
  <c r="EN69" i="1"/>
  <c r="EN394" i="1"/>
  <c r="DX280" i="1"/>
  <c r="BO280" i="1" s="1" a="1"/>
  <c r="BO280" i="1" s="1"/>
  <c r="DX399" i="1"/>
  <c r="BO399" i="1" s="1" a="1"/>
  <c r="BO399" i="1" s="1"/>
  <c r="DT397" i="1"/>
  <c r="DU397" i="1" s="1"/>
  <c r="CU262" i="1"/>
  <c r="CU386" i="1"/>
  <c r="EC398" i="1"/>
  <c r="DT384" i="1"/>
  <c r="DU384" i="1" s="1"/>
  <c r="CU404" i="1"/>
  <c r="DQ106" i="1"/>
  <c r="DR106" i="1" s="1"/>
  <c r="DZ106" i="1" s="1"/>
  <c r="CZ106" i="1" s="1"/>
  <c r="DQ371" i="1"/>
  <c r="DR371" i="1" s="1"/>
  <c r="DZ371" i="1" s="1"/>
  <c r="CZ371" i="1" s="1"/>
  <c r="EC394" i="1"/>
  <c r="EE388" i="1"/>
  <c r="EE386" i="1"/>
  <c r="EN183" i="1"/>
  <c r="EC386" i="1"/>
  <c r="DQ179" i="1"/>
  <c r="DR179" i="1" s="1"/>
  <c r="DZ179" i="1" s="1"/>
  <c r="CZ179" i="1" s="1"/>
  <c r="EC54" i="1"/>
  <c r="DT386" i="1"/>
  <c r="DU386" i="1" s="1"/>
  <c r="DQ262" i="1"/>
  <c r="DR262" i="1" s="1"/>
  <c r="DZ262" i="1" s="1"/>
  <c r="CZ262" i="1" s="1"/>
  <c r="EE371" i="1"/>
  <c r="EC106" i="1"/>
  <c r="EG411" i="1"/>
  <c r="DT349" i="1"/>
  <c r="DU349" i="1" s="1"/>
  <c r="DT394" i="1"/>
  <c r="DU394" i="1" s="1"/>
  <c r="EN412" i="1"/>
  <c r="EU309" i="1"/>
  <c r="DQ348" i="1"/>
  <c r="DR348" i="1" s="1"/>
  <c r="DZ348" i="1" s="1"/>
  <c r="CZ348" i="1" s="1"/>
  <c r="DT346" i="1"/>
  <c r="DU346" i="1" s="1"/>
  <c r="EE346" i="1"/>
  <c r="EN106" i="1"/>
  <c r="EW280" i="1"/>
  <c r="EI179" i="1"/>
  <c r="EO179" i="1" s="1"/>
  <c r="DQ398" i="1"/>
  <c r="DR398" i="1" s="1"/>
  <c r="DZ398" i="1" s="1"/>
  <c r="CZ398" i="1" s="1"/>
  <c r="EI384" i="1"/>
  <c r="EO384" i="1" s="1"/>
  <c r="CU394" i="1"/>
  <c r="ER370" i="1"/>
  <c r="EC359" i="1"/>
  <c r="EW330" i="1"/>
  <c r="DX355" i="1"/>
  <c r="BO355" i="1" s="1" a="1"/>
  <c r="BO355" i="1" s="1"/>
  <c r="EG47" i="1"/>
  <c r="EE47" i="1"/>
  <c r="DT47" i="1"/>
  <c r="DU47" i="1" s="1"/>
  <c r="DT262" i="1"/>
  <c r="DU262" i="1" s="1"/>
  <c r="EE410" i="1"/>
  <c r="EU339" i="1"/>
  <c r="DQ397" i="1"/>
  <c r="DR397" i="1" s="1"/>
  <c r="DZ397" i="1" s="1"/>
  <c r="CZ397" i="1" s="1"/>
  <c r="DW411" i="1"/>
  <c r="CW411" i="1" s="1"/>
  <c r="EM411" i="1" s="1"/>
  <c r="EI128" i="1"/>
  <c r="EO128" i="1" s="1"/>
  <c r="DQ359" i="1"/>
  <c r="DR359" i="1" s="1"/>
  <c r="DZ359" i="1" s="1"/>
  <c r="CZ359" i="1" s="1"/>
  <c r="DT375" i="1"/>
  <c r="DU375" i="1" s="1"/>
  <c r="CY69" i="1"/>
  <c r="EE179" i="1"/>
  <c r="DQ386" i="1"/>
  <c r="DR386" i="1" s="1"/>
  <c r="DZ386" i="1" s="1"/>
  <c r="CZ386" i="1" s="1"/>
  <c r="EI106" i="1"/>
  <c r="EO106" i="1" s="1"/>
  <c r="DX412" i="1"/>
  <c r="BO412" i="1" s="1" a="1"/>
  <c r="BO412" i="1" s="1"/>
  <c r="EN406" i="1"/>
  <c r="ED388" i="1"/>
  <c r="DT348" i="1"/>
  <c r="DU348" i="1" s="1"/>
  <c r="EU346" i="1"/>
  <c r="EW346" i="1"/>
  <c r="EW381" i="1"/>
  <c r="EU381" i="1"/>
  <c r="CU206" i="1"/>
  <c r="AM395" i="1"/>
  <c r="DW395" i="1"/>
  <c r="CU395" i="1"/>
  <c r="EE395" i="1"/>
  <c r="EG395" i="1"/>
  <c r="ED395" i="1"/>
  <c r="DT395" i="1"/>
  <c r="DU395" i="1" s="1"/>
  <c r="EI395" i="1"/>
  <c r="EO395" i="1" s="1"/>
  <c r="DQ395" i="1"/>
  <c r="DR395" i="1" s="1"/>
  <c r="DZ395" i="1" s="1"/>
  <c r="CZ395" i="1" s="1"/>
  <c r="DX394" i="1"/>
  <c r="BO394" i="1" s="1" a="1"/>
  <c r="BO394" i="1" s="1"/>
  <c r="DX183" i="1"/>
  <c r="BO183" i="1" s="1" a="1"/>
  <c r="BO183" i="1" s="1"/>
  <c r="CY280" i="1"/>
  <c r="EN280" i="1"/>
  <c r="DX393" i="1"/>
  <c r="BO393" i="1" s="1" a="1"/>
  <c r="BO393" i="1" s="1"/>
  <c r="EU173" i="1"/>
  <c r="EW380" i="1"/>
  <c r="CU196" i="1"/>
  <c r="CU108" i="1"/>
  <c r="EU262" i="1"/>
  <c r="EU398" i="1"/>
  <c r="AM381" i="1"/>
  <c r="CU381" i="1"/>
  <c r="ED381" i="1"/>
  <c r="EC381" i="1"/>
  <c r="AM403" i="1"/>
  <c r="CU403" i="1"/>
  <c r="DQ403" i="1"/>
  <c r="DR403" i="1" s="1"/>
  <c r="DZ403" i="1" s="1"/>
  <c r="CZ403" i="1" s="1"/>
  <c r="EG403" i="1"/>
  <c r="EE403" i="1"/>
  <c r="EC403" i="1"/>
  <c r="ED403" i="1"/>
  <c r="AM349" i="1"/>
  <c r="CU349" i="1"/>
  <c r="ED349" i="1"/>
  <c r="EG349" i="1"/>
  <c r="EE349" i="1"/>
  <c r="DW349" i="1"/>
  <c r="CU208" i="1"/>
  <c r="CU18" i="1"/>
  <c r="EU44" i="1"/>
  <c r="DX389" i="1"/>
  <c r="BO389" i="1" s="1" a="1"/>
  <c r="BO389" i="1" s="1"/>
  <c r="EG381" i="1"/>
  <c r="CU207" i="1"/>
  <c r="AM351" i="1"/>
  <c r="EE351" i="1"/>
  <c r="EI351" i="1"/>
  <c r="EO351" i="1" s="1"/>
  <c r="EG351" i="1"/>
  <c r="DW351" i="1"/>
  <c r="CU351" i="1"/>
  <c r="EN220" i="1"/>
  <c r="EU179" i="1"/>
  <c r="AM352" i="1"/>
  <c r="EC352" i="1"/>
  <c r="EE352" i="1"/>
  <c r="CU352" i="1"/>
  <c r="EG352" i="1"/>
  <c r="DQ352" i="1"/>
  <c r="DR352" i="1" s="1"/>
  <c r="DZ352" i="1" s="1"/>
  <c r="CZ352" i="1" s="1"/>
  <c r="EI403" i="1"/>
  <c r="EO403" i="1" s="1"/>
  <c r="AM366" i="1"/>
  <c r="EE366" i="1"/>
  <c r="DQ366" i="1"/>
  <c r="DR366" i="1" s="1"/>
  <c r="DZ366" i="1" s="1"/>
  <c r="CZ366" i="1" s="1"/>
  <c r="EI366" i="1"/>
  <c r="EO366" i="1" s="1"/>
  <c r="EG366" i="1"/>
  <c r="EC366" i="1"/>
  <c r="DT366" i="1"/>
  <c r="DU366" i="1" s="1"/>
  <c r="EU353" i="1"/>
  <c r="AM396" i="1"/>
  <c r="EE396" i="1"/>
  <c r="EI396" i="1"/>
  <c r="EO396" i="1" s="1"/>
  <c r="EG396" i="1"/>
  <c r="EC396" i="1"/>
  <c r="DT396" i="1"/>
  <c r="DU396" i="1" s="1"/>
  <c r="DQ396" i="1"/>
  <c r="DR396" i="1" s="1"/>
  <c r="DZ396" i="1" s="1"/>
  <c r="CZ396" i="1" s="1"/>
  <c r="ED396" i="1"/>
  <c r="CU396" i="1"/>
  <c r="EP183" i="1"/>
  <c r="EM362" i="1"/>
  <c r="EF362" i="1"/>
  <c r="EC349" i="1"/>
  <c r="AM343" i="1"/>
  <c r="EG343" i="1"/>
  <c r="DT343" i="1"/>
  <c r="DU343" i="1" s="1"/>
  <c r="EC343" i="1"/>
  <c r="DX350" i="1"/>
  <c r="BO350" i="1" s="1" a="1"/>
  <c r="BO350" i="1" s="1"/>
  <c r="EW379" i="1"/>
  <c r="EU69" i="1"/>
  <c r="CY383" i="1"/>
  <c r="EN262" i="1"/>
  <c r="CY183" i="1"/>
  <c r="AM220" i="1"/>
  <c r="ED220" i="1"/>
  <c r="EC220" i="1"/>
  <c r="EI220" i="1"/>
  <c r="EO220" i="1" s="1"/>
  <c r="EG220" i="1"/>
  <c r="DT220" i="1"/>
  <c r="DU220" i="1" s="1"/>
  <c r="EE220" i="1"/>
  <c r="EU386" i="1"/>
  <c r="EU359" i="1"/>
  <c r="DQ349" i="1"/>
  <c r="DR349" i="1" s="1"/>
  <c r="DZ349" i="1" s="1"/>
  <c r="CZ349" i="1" s="1"/>
  <c r="AM44" i="1"/>
  <c r="AN44" i="1" s="1"/>
  <c r="AY44" i="1" s="1"/>
  <c r="EC44" i="1"/>
  <c r="DQ44" i="1"/>
  <c r="DR44" i="1" s="1"/>
  <c r="DZ44" i="1" s="1"/>
  <c r="CZ44" i="1" s="1"/>
  <c r="ED44" i="1"/>
  <c r="AM128" i="1"/>
  <c r="AN128" i="1" s="1"/>
  <c r="AY128" i="1" s="1"/>
  <c r="ED128" i="1"/>
  <c r="CU128" i="1"/>
  <c r="CY128" i="1" s="1"/>
  <c r="DW182" i="1"/>
  <c r="EC47" i="1"/>
  <c r="AM331" i="1"/>
  <c r="EE331" i="1"/>
  <c r="CU331" i="1"/>
  <c r="DT331" i="1"/>
  <c r="DU331" i="1" s="1"/>
  <c r="AM308" i="1"/>
  <c r="DT308" i="1"/>
  <c r="DU308" i="1" s="1"/>
  <c r="DQ308" i="1"/>
  <c r="DR308" i="1" s="1"/>
  <c r="DZ308" i="1" s="1"/>
  <c r="CZ308" i="1" s="1"/>
  <c r="ED308" i="1"/>
  <c r="AM384" i="1"/>
  <c r="EC384" i="1"/>
  <c r="CU310" i="1"/>
  <c r="AM34" i="1"/>
  <c r="CU34" i="1"/>
  <c r="EE34" i="1"/>
  <c r="EI34" i="1"/>
  <c r="EO34" i="1" s="1"/>
  <c r="DQ34" i="1"/>
  <c r="DR34" i="1" s="1"/>
  <c r="DZ34" i="1" s="1"/>
  <c r="CZ34" i="1" s="1"/>
  <c r="DT34" i="1"/>
  <c r="DU34" i="1" s="1"/>
  <c r="EC34" i="1"/>
  <c r="ED34" i="1"/>
  <c r="EG34" i="1"/>
  <c r="AM367" i="1"/>
  <c r="EE367" i="1"/>
  <c r="CU23" i="1"/>
  <c r="CU311" i="1"/>
  <c r="CU279" i="1"/>
  <c r="ED182" i="1"/>
  <c r="EE182" i="1"/>
  <c r="CU104" i="1"/>
  <c r="AM261" i="1"/>
  <c r="ED261" i="1"/>
  <c r="DQ261" i="1"/>
  <c r="DR261" i="1" s="1"/>
  <c r="DZ261" i="1" s="1"/>
  <c r="CZ261" i="1" s="1"/>
  <c r="EC261" i="1"/>
  <c r="AM369" i="1"/>
  <c r="EE369" i="1"/>
  <c r="AM398" i="1"/>
  <c r="CU398" i="1"/>
  <c r="EE398" i="1"/>
  <c r="EI398" i="1"/>
  <c r="EO398" i="1" s="1"/>
  <c r="EG398" i="1"/>
  <c r="AM243" i="1"/>
  <c r="EC243" i="1"/>
  <c r="AM101" i="1"/>
  <c r="AN101" i="1" s="1"/>
  <c r="AY101" i="1" s="1"/>
  <c r="ED101" i="1"/>
  <c r="EI101" i="1"/>
  <c r="EO101" i="1" s="1"/>
  <c r="AM173" i="1"/>
  <c r="AM378" i="1"/>
  <c r="DW378" i="1"/>
  <c r="EW383" i="1"/>
  <c r="EU383" i="1"/>
  <c r="CU367" i="1"/>
  <c r="DT373" i="1"/>
  <c r="DU373" i="1" s="1"/>
  <c r="AM68" i="1"/>
  <c r="AN68" i="1" s="1"/>
  <c r="AY68" i="1" s="1"/>
  <c r="EI68" i="1"/>
  <c r="EO68" i="1" s="1"/>
  <c r="CU68" i="1"/>
  <c r="ED68" i="1"/>
  <c r="AM410" i="1"/>
  <c r="EI410" i="1"/>
  <c r="EO410" i="1" s="1"/>
  <c r="AM399" i="1"/>
  <c r="DQ399" i="1"/>
  <c r="DR399" i="1" s="1"/>
  <c r="DZ399" i="1" s="1"/>
  <c r="CU399" i="1"/>
  <c r="EE399" i="1"/>
  <c r="AM338" i="1"/>
  <c r="DQ338" i="1"/>
  <c r="DR338" i="1" s="1"/>
  <c r="DZ338" i="1" s="1"/>
  <c r="CZ338" i="1" s="1"/>
  <c r="EE338" i="1"/>
  <c r="ED338" i="1"/>
  <c r="DT338" i="1"/>
  <c r="DU338" i="1" s="1"/>
  <c r="CU338" i="1"/>
  <c r="CU263" i="1"/>
  <c r="AM345" i="1"/>
  <c r="DQ345" i="1"/>
  <c r="DR345" i="1" s="1"/>
  <c r="DZ345" i="1" s="1"/>
  <c r="CZ345" i="1" s="1"/>
  <c r="EC345" i="1"/>
  <c r="DT345" i="1"/>
  <c r="DU345" i="1" s="1"/>
  <c r="CU151" i="1"/>
  <c r="CU155" i="1"/>
  <c r="CU278" i="1"/>
  <c r="AM355" i="1"/>
  <c r="EE355" i="1"/>
  <c r="AM356" i="1"/>
  <c r="AN356" i="1" s="1"/>
  <c r="CU277" i="1"/>
  <c r="AM156" i="1"/>
  <c r="ED156" i="1"/>
  <c r="EC156" i="1"/>
  <c r="DT156" i="1"/>
  <c r="DU156" i="1" s="1"/>
  <c r="DQ156" i="1"/>
  <c r="DR156" i="1" s="1"/>
  <c r="DZ156" i="1" s="1"/>
  <c r="CZ156" i="1" s="1"/>
  <c r="CU201" i="1"/>
  <c r="AM354" i="1"/>
  <c r="AN354" i="1" s="1"/>
  <c r="AY354" i="1" s="1"/>
  <c r="EC354" i="1"/>
  <c r="DT354" i="1"/>
  <c r="DU354" i="1" s="1"/>
  <c r="CU354" i="1"/>
  <c r="DQ354" i="1"/>
  <c r="DR354" i="1" s="1"/>
  <c r="DZ354" i="1" s="1"/>
  <c r="CZ354" i="1" s="1"/>
  <c r="DW354" i="1"/>
  <c r="AM69" i="1"/>
  <c r="DT69" i="1"/>
  <c r="DU69" i="1" s="1"/>
  <c r="AM397" i="1"/>
  <c r="AN397" i="1" s="1"/>
  <c r="AY397" i="1" s="1"/>
  <c r="EI397" i="1"/>
  <c r="EO397" i="1" s="1"/>
  <c r="EG397" i="1"/>
  <c r="ED397" i="1"/>
  <c r="AM371" i="1"/>
  <c r="ED371" i="1"/>
  <c r="EI371" i="1"/>
  <c r="EO371" i="1" s="1"/>
  <c r="CU371" i="1"/>
  <c r="DT371" i="1"/>
  <c r="DU371" i="1" s="1"/>
  <c r="CU19" i="1"/>
  <c r="CU286" i="1"/>
  <c r="AM182" i="1"/>
  <c r="EI182" i="1"/>
  <c r="EO182" i="1" s="1"/>
  <c r="AM377" i="1"/>
  <c r="AN377" i="1" s="1"/>
  <c r="AY377" i="1" s="1"/>
  <c r="DQ377" i="1"/>
  <c r="DR377" i="1" s="1"/>
  <c r="DZ377" i="1" s="1"/>
  <c r="CZ377" i="1" s="1"/>
  <c r="EE377" i="1"/>
  <c r="DW377" i="1"/>
  <c r="EC377" i="1"/>
  <c r="EG377" i="1"/>
  <c r="CU102" i="1"/>
  <c r="CU47" i="1"/>
  <c r="EG69" i="1"/>
  <c r="CU368" i="1"/>
  <c r="AM411" i="1"/>
  <c r="DQ411" i="1"/>
  <c r="DR411" i="1" s="1"/>
  <c r="DZ411" i="1" s="1"/>
  <c r="CZ411" i="1" s="1"/>
  <c r="EI411" i="1"/>
  <c r="EO411" i="1" s="1"/>
  <c r="DT411" i="1"/>
  <c r="DU411" i="1" s="1"/>
  <c r="EC411" i="1"/>
  <c r="EE411" i="1"/>
  <c r="AM375" i="1"/>
  <c r="EE375" i="1"/>
  <c r="EI375" i="1"/>
  <c r="EO375" i="1" s="1"/>
  <c r="CU36" i="1"/>
  <c r="CU152" i="1"/>
  <c r="AM350" i="1"/>
  <c r="ED350" i="1"/>
  <c r="AM361" i="1"/>
  <c r="CU361" i="1"/>
  <c r="EC361" i="1"/>
  <c r="AM406" i="1"/>
  <c r="DT406" i="1"/>
  <c r="DU406" i="1" s="1"/>
  <c r="DQ406" i="1"/>
  <c r="DR406" i="1" s="1"/>
  <c r="DZ406" i="1" s="1"/>
  <c r="CZ406" i="1" s="1"/>
  <c r="EE406" i="1"/>
  <c r="EC406" i="1"/>
  <c r="EI406" i="1"/>
  <c r="EO406" i="1" s="1"/>
  <c r="AM372" i="1"/>
  <c r="DQ372" i="1"/>
  <c r="DR372" i="1" s="1"/>
  <c r="DZ372" i="1" s="1"/>
  <c r="CZ372" i="1" s="1"/>
  <c r="DW372" i="1"/>
  <c r="AM407" i="1"/>
  <c r="DQ407" i="1"/>
  <c r="DR407" i="1" s="1"/>
  <c r="DZ407" i="1" s="1"/>
  <c r="CZ407" i="1" s="1"/>
  <c r="EC407" i="1"/>
  <c r="EI407" i="1"/>
  <c r="EO407" i="1" s="1"/>
  <c r="AM391" i="1"/>
  <c r="EI391" i="1"/>
  <c r="EO391" i="1" s="1"/>
  <c r="DT391" i="1"/>
  <c r="DU391" i="1" s="1"/>
  <c r="AM241" i="1"/>
  <c r="DW241" i="1"/>
  <c r="EC241" i="1"/>
  <c r="EE241" i="1"/>
  <c r="DT241" i="1"/>
  <c r="DU241" i="1" s="1"/>
  <c r="AM54" i="1"/>
  <c r="EE54" i="1"/>
  <c r="AM344" i="1"/>
  <c r="AN344" i="1" s="1"/>
  <c r="AY344" i="1" s="1"/>
  <c r="DQ344" i="1"/>
  <c r="DR344" i="1" s="1"/>
  <c r="DZ344" i="1" s="1"/>
  <c r="CZ344" i="1" s="1"/>
  <c r="EE344" i="1"/>
  <c r="AM387" i="1"/>
  <c r="CU387" i="1"/>
  <c r="AM388" i="1"/>
  <c r="CU388" i="1"/>
  <c r="AM224" i="1"/>
  <c r="EI224" i="1"/>
  <c r="EO224" i="1" s="1"/>
  <c r="EC224" i="1"/>
  <c r="AM400" i="1"/>
  <c r="DQ400" i="1"/>
  <c r="DR400" i="1" s="1"/>
  <c r="DZ400" i="1" s="1"/>
  <c r="CZ400" i="1" s="1"/>
  <c r="AM363" i="1"/>
  <c r="EG363" i="1"/>
  <c r="DT363" i="1"/>
  <c r="DU363" i="1" s="1"/>
  <c r="AM412" i="1"/>
  <c r="AN412" i="1" s="1"/>
  <c r="AY412" i="1" s="1"/>
  <c r="EG412" i="1"/>
  <c r="EC412" i="1"/>
  <c r="ED412" i="1"/>
  <c r="EE412" i="1"/>
  <c r="EI412" i="1"/>
  <c r="EO412" i="1" s="1"/>
  <c r="CU281" i="1"/>
  <c r="CU103" i="1"/>
  <c r="AM401" i="1"/>
  <c r="DQ401" i="1"/>
  <c r="DR401" i="1" s="1"/>
  <c r="DZ401" i="1" s="1"/>
  <c r="CZ401" i="1" s="1"/>
  <c r="CU401" i="1"/>
  <c r="EG401" i="1"/>
  <c r="AM179" i="1"/>
  <c r="AN179" i="1" s="1"/>
  <c r="AY179" i="1" s="1"/>
  <c r="EG179" i="1"/>
  <c r="AM348" i="1"/>
  <c r="EE348" i="1"/>
  <c r="CU260" i="1"/>
  <c r="CU129" i="1"/>
  <c r="CU43" i="1"/>
  <c r="AM380" i="1"/>
  <c r="DT380" i="1"/>
  <c r="DU380" i="1" s="1"/>
  <c r="CU288" i="1"/>
  <c r="AM339" i="1"/>
  <c r="DQ339" i="1"/>
  <c r="DR339" i="1" s="1"/>
  <c r="DZ339" i="1" s="1"/>
  <c r="CZ339" i="1" s="1"/>
  <c r="CU174" i="1"/>
  <c r="AM280" i="1"/>
  <c r="EI280" i="1"/>
  <c r="EO280" i="1" s="1"/>
  <c r="AM365" i="1"/>
  <c r="EE365" i="1"/>
  <c r="EI365" i="1"/>
  <c r="EO365" i="1" s="1"/>
  <c r="AM385" i="1"/>
  <c r="EI385" i="1"/>
  <c r="EO385" i="1" s="1"/>
  <c r="AM382" i="1"/>
  <c r="AN382" i="1" s="1"/>
  <c r="AY382" i="1" s="1"/>
  <c r="ED382" i="1"/>
  <c r="CU382" i="1"/>
  <c r="AM389" i="1"/>
  <c r="EG389" i="1"/>
  <c r="AM251" i="1"/>
  <c r="ED251" i="1"/>
  <c r="AM393" i="1"/>
  <c r="CU393" i="1"/>
  <c r="EG393" i="1"/>
  <c r="ED393" i="1"/>
  <c r="AM358" i="1"/>
  <c r="CU358" i="1"/>
  <c r="DW358" i="1"/>
  <c r="EI358" i="1"/>
  <c r="EO358" i="1" s="1"/>
  <c r="AM56" i="1"/>
  <c r="DW56" i="1"/>
  <c r="CU105" i="1"/>
  <c r="CU33" i="1"/>
  <c r="AM362" i="1"/>
  <c r="EI362" i="1"/>
  <c r="EO362" i="1" s="1"/>
  <c r="AM364" i="1"/>
  <c r="EE364" i="1"/>
  <c r="EG364" i="1"/>
  <c r="DT364" i="1"/>
  <c r="DU364" i="1" s="1"/>
  <c r="AM252" i="1"/>
  <c r="DT252" i="1"/>
  <c r="DU252" i="1" s="1"/>
  <c r="AM21" i="1"/>
  <c r="EE21" i="1"/>
  <c r="ED21" i="1"/>
  <c r="DT21" i="1"/>
  <c r="DU21" i="1" s="1"/>
  <c r="EG21" i="1"/>
  <c r="EC21" i="1"/>
  <c r="EI21" i="1"/>
  <c r="EO21" i="1" s="1"/>
  <c r="CU21" i="1"/>
  <c r="CU242" i="1"/>
  <c r="AM330" i="1"/>
  <c r="EG330" i="1"/>
  <c r="DQ330" i="1"/>
  <c r="DR330" i="1" s="1"/>
  <c r="DZ330" i="1" s="1"/>
  <c r="CZ330" i="1" s="1"/>
  <c r="DW330" i="1"/>
  <c r="EI330" i="1"/>
  <c r="EO330" i="1" s="1"/>
  <c r="ED330" i="1"/>
  <c r="AM404" i="1"/>
  <c r="EC404" i="1"/>
  <c r="EE404" i="1"/>
  <c r="DW404" i="1"/>
  <c r="DQ404" i="1"/>
  <c r="DR404" i="1" s="1"/>
  <c r="DZ404" i="1" s="1"/>
  <c r="CZ404" i="1" s="1"/>
  <c r="ED404" i="1"/>
  <c r="AM106" i="1"/>
  <c r="AM386" i="1"/>
  <c r="ED386" i="1"/>
  <c r="DW386" i="1"/>
  <c r="AM183" i="1"/>
  <c r="EI183" i="1"/>
  <c r="EO183" i="1" s="1"/>
  <c r="CU100" i="1"/>
  <c r="AM376" i="1"/>
  <c r="AN376" i="1" s="1"/>
  <c r="AY376" i="1" s="1"/>
  <c r="EE376" i="1"/>
  <c r="DT376" i="1"/>
  <c r="DU376" i="1" s="1"/>
  <c r="AM353" i="1"/>
  <c r="DQ353" i="1"/>
  <c r="DR353" i="1" s="1"/>
  <c r="DZ353" i="1" s="1"/>
  <c r="CZ353" i="1" s="1"/>
  <c r="CU285" i="1"/>
  <c r="AM394" i="1"/>
  <c r="ED394" i="1"/>
  <c r="AM408" i="1"/>
  <c r="DT408" i="1"/>
  <c r="DU408" i="1" s="1"/>
  <c r="EE408" i="1"/>
  <c r="AM178" i="1"/>
  <c r="EE178" i="1"/>
  <c r="CU205" i="1"/>
  <c r="AM392" i="1"/>
  <c r="DQ392" i="1"/>
  <c r="DR392" i="1" s="1"/>
  <c r="DZ392" i="1" s="1"/>
  <c r="CZ392" i="1" s="1"/>
  <c r="EI392" i="1"/>
  <c r="EO392" i="1" s="1"/>
  <c r="CU204" i="1"/>
  <c r="CU289" i="1"/>
  <c r="AM309" i="1"/>
  <c r="ED309" i="1"/>
  <c r="CU153" i="1"/>
  <c r="AM409" i="1"/>
  <c r="AN409" i="1" s="1"/>
  <c r="EC409" i="1"/>
  <c r="CU409" i="1"/>
  <c r="AM383" i="1"/>
  <c r="AN383" i="1" s="1"/>
  <c r="AY383" i="1" s="1"/>
  <c r="ED383" i="1"/>
  <c r="DT383" i="1"/>
  <c r="DU383" i="1" s="1"/>
  <c r="DQ383" i="1"/>
  <c r="DR383" i="1" s="1"/>
  <c r="DZ383" i="1" s="1"/>
  <c r="CZ383" i="1" s="1"/>
  <c r="AM346" i="1"/>
  <c r="AN346" i="1" s="1"/>
  <c r="AY346" i="1" s="1"/>
  <c r="DW346" i="1"/>
  <c r="AM347" i="1"/>
  <c r="CU347" i="1"/>
  <c r="EI347" i="1"/>
  <c r="EO347" i="1" s="1"/>
  <c r="EG347" i="1"/>
  <c r="EE347" i="1"/>
  <c r="ED347" i="1"/>
  <c r="AM360" i="1"/>
  <c r="EC360" i="1"/>
  <c r="AM374" i="1"/>
  <c r="CU374" i="1"/>
  <c r="AM405" i="1"/>
  <c r="CU405" i="1"/>
  <c r="EI405" i="1"/>
  <c r="EO405" i="1" s="1"/>
  <c r="EE405" i="1"/>
  <c r="CU198" i="1"/>
  <c r="AM35" i="1"/>
  <c r="AN35" i="1" s="1"/>
  <c r="AY35" i="1" s="1"/>
  <c r="ED35" i="1"/>
  <c r="EC35" i="1"/>
  <c r="DQ35" i="1"/>
  <c r="DR35" i="1" s="1"/>
  <c r="DZ35" i="1" s="1"/>
  <c r="CZ35" i="1" s="1"/>
  <c r="EE35" i="1"/>
  <c r="DW35" i="1"/>
  <c r="DT35" i="1"/>
  <c r="DU35" i="1" s="1"/>
  <c r="EI35" i="1"/>
  <c r="EO35" i="1" s="1"/>
  <c r="CU35" i="1"/>
  <c r="EG35" i="1"/>
  <c r="CU283" i="1"/>
  <c r="CU284" i="1"/>
  <c r="AM402" i="1"/>
  <c r="ED402" i="1"/>
  <c r="EI402" i="1"/>
  <c r="EO402" i="1" s="1"/>
  <c r="AM225" i="1"/>
  <c r="DT225" i="1"/>
  <c r="DU225" i="1" s="1"/>
  <c r="CU55" i="1"/>
  <c r="AR154" i="1"/>
  <c r="AM357" i="1"/>
  <c r="EW350" i="1"/>
  <c r="EU331" i="1"/>
  <c r="EU377" i="1"/>
  <c r="CY412" i="1"/>
  <c r="DX373" i="1"/>
  <c r="BO373" i="1" s="1" a="1"/>
  <c r="BO373" i="1" s="1"/>
  <c r="EN350" i="1"/>
  <c r="DX364" i="1"/>
  <c r="BO364" i="1" s="1" a="1"/>
  <c r="BO364" i="1" s="1"/>
  <c r="EN364" i="1"/>
  <c r="DX410" i="1"/>
  <c r="BO410" i="1" s="1" a="1"/>
  <c r="BO410" i="1" s="1"/>
  <c r="EU345" i="1"/>
  <c r="EU220" i="1"/>
  <c r="EW391" i="1"/>
  <c r="CW396" i="1"/>
  <c r="EM396" i="1" s="1"/>
  <c r="BX385" i="1"/>
  <c r="BV385" i="1"/>
  <c r="BU385" i="1"/>
  <c r="BX362" i="1"/>
  <c r="BV362" i="1"/>
  <c r="BU362" i="1"/>
  <c r="BX373" i="1"/>
  <c r="BV373" i="1"/>
  <c r="BU373" i="1"/>
  <c r="BN163" i="1" a="1"/>
  <c r="BN163" i="1" s="1"/>
  <c r="BN204" i="1" a="1"/>
  <c r="BN204" i="1" s="1"/>
  <c r="CM390" i="1"/>
  <c r="BN390" i="1" a="1"/>
  <c r="BN390" i="1" s="1"/>
  <c r="BZ390" i="1"/>
  <c r="CE390" i="1" s="1"/>
  <c r="BN342" i="1" a="1"/>
  <c r="BN342" i="1" s="1"/>
  <c r="BN164" i="1" a="1"/>
  <c r="BN164" i="1" s="1"/>
  <c r="BN292" i="1" a="1"/>
  <c r="BN292" i="1" s="1"/>
  <c r="BN323" i="1" a="1"/>
  <c r="BN323" i="1" s="1"/>
  <c r="BN343" i="1" a="1"/>
  <c r="BN343" i="1" s="1"/>
  <c r="CM343" i="1"/>
  <c r="BZ343" i="1"/>
  <c r="CE343" i="1" s="1"/>
  <c r="BN359" i="1" a="1"/>
  <c r="BN359" i="1" s="1"/>
  <c r="CM359" i="1"/>
  <c r="BZ359" i="1"/>
  <c r="CE359" i="1" s="1"/>
  <c r="BN222" i="1" a="1"/>
  <c r="BN222" i="1" s="1"/>
  <c r="BN301" i="1" a="1"/>
  <c r="BN301" i="1" s="1"/>
  <c r="BZ394" i="1"/>
  <c r="CE394" i="1" s="1"/>
  <c r="CM394" i="1"/>
  <c r="BN394" i="1" a="1"/>
  <c r="BN394" i="1" s="1"/>
  <c r="BZ372" i="1"/>
  <c r="CE372" i="1" s="1"/>
  <c r="CM372" i="1"/>
  <c r="BN372" i="1" a="1"/>
  <c r="BN372" i="1" s="1"/>
  <c r="BN199" i="1" a="1"/>
  <c r="BN199" i="1" s="1"/>
  <c r="BN255" i="1" a="1"/>
  <c r="BN255" i="1" s="1"/>
  <c r="BN141" i="1" a="1"/>
  <c r="BN141" i="1" s="1"/>
  <c r="BN208" i="1" a="1"/>
  <c r="BN208" i="1" s="1"/>
  <c r="BN295" i="1" a="1"/>
  <c r="BN295" i="1" s="1"/>
  <c r="BN201" i="1" a="1"/>
  <c r="BN201" i="1" s="1"/>
  <c r="BN176" i="1" a="1"/>
  <c r="BN176" i="1" s="1"/>
  <c r="BN117" i="1" a="1"/>
  <c r="BN117" i="1" s="1"/>
  <c r="BN234" i="1" a="1"/>
  <c r="BN234" i="1" s="1"/>
  <c r="BN69" i="1" a="1"/>
  <c r="BN69" i="1" s="1"/>
  <c r="BZ69" i="1"/>
  <c r="CE69" i="1" s="1"/>
  <c r="CM69" i="1"/>
  <c r="BX394" i="1"/>
  <c r="BV394" i="1"/>
  <c r="BU394" i="1"/>
  <c r="BV405" i="1"/>
  <c r="BU405" i="1"/>
  <c r="BX405" i="1"/>
  <c r="BX365" i="1"/>
  <c r="BV365" i="1"/>
  <c r="BU365" i="1"/>
  <c r="BX54" i="1"/>
  <c r="BU54" i="1"/>
  <c r="BV54" i="1"/>
  <c r="BU367" i="1"/>
  <c r="BV367" i="1"/>
  <c r="BX367" i="1"/>
  <c r="BU308" i="1"/>
  <c r="BX308" i="1"/>
  <c r="BV308" i="1"/>
  <c r="BX309" i="1"/>
  <c r="BV309" i="1"/>
  <c r="BU309" i="1"/>
  <c r="BX106" i="1"/>
  <c r="BV106" i="1"/>
  <c r="BU106" i="1"/>
  <c r="BN137" i="1" a="1"/>
  <c r="BN137" i="1" s="1"/>
  <c r="BN266" i="1" a="1"/>
  <c r="BN266" i="1" s="1"/>
  <c r="BN70" i="1" a="1"/>
  <c r="BN70" i="1" s="1"/>
  <c r="CM261" i="1"/>
  <c r="BZ261" i="1"/>
  <c r="CE261" i="1" s="1"/>
  <c r="BN261" i="1" a="1"/>
  <c r="BN261" i="1" s="1"/>
  <c r="BZ410" i="1"/>
  <c r="CE410" i="1" s="1"/>
  <c r="CM410" i="1"/>
  <c r="BN410" i="1" a="1"/>
  <c r="BN410" i="1" s="1"/>
  <c r="BN37" i="1" a="1"/>
  <c r="BN37" i="1" s="1"/>
  <c r="BN166" i="1" a="1"/>
  <c r="BN166" i="1" s="1"/>
  <c r="BN47" i="1" a="1"/>
  <c r="BN47" i="1" s="1"/>
  <c r="CM47" i="1"/>
  <c r="BZ47" i="1"/>
  <c r="CE47" i="1" s="1"/>
  <c r="BN87" i="1" a="1"/>
  <c r="BN87" i="1" s="1"/>
  <c r="BZ21" i="1"/>
  <c r="CE21" i="1" s="1"/>
  <c r="BN21" i="1" a="1"/>
  <c r="BN21" i="1" s="1"/>
  <c r="CM21" i="1"/>
  <c r="BN105" i="1" a="1"/>
  <c r="BN105" i="1" s="1"/>
  <c r="BN175" i="1" a="1"/>
  <c r="BN175" i="1" s="1"/>
  <c r="BZ375" i="1"/>
  <c r="CE375" i="1" s="1"/>
  <c r="CM375" i="1"/>
  <c r="BN375" i="1" a="1"/>
  <c r="BN375" i="1" s="1"/>
  <c r="BN67" i="1" a="1"/>
  <c r="BN67" i="1" s="1"/>
  <c r="CM406" i="1"/>
  <c r="BN406" i="1" a="1"/>
  <c r="BN406" i="1" s="1"/>
  <c r="BZ406" i="1"/>
  <c r="CE406" i="1" s="1"/>
  <c r="BN30" i="1" a="1"/>
  <c r="BN30" i="1" s="1"/>
  <c r="BN20" i="1" a="1"/>
  <c r="BN20" i="1" s="1"/>
  <c r="BN107" i="1" a="1"/>
  <c r="BN107" i="1" s="1"/>
  <c r="BN235" i="1" a="1"/>
  <c r="BN235" i="1" s="1"/>
  <c r="CM367" i="1"/>
  <c r="BN367" i="1" a="1"/>
  <c r="BN367" i="1" s="1"/>
  <c r="BZ367" i="1"/>
  <c r="CE367" i="1" s="1"/>
  <c r="BN32" i="1" a="1"/>
  <c r="BN32" i="1" s="1"/>
  <c r="BZ68" i="1"/>
  <c r="CE68" i="1" s="1"/>
  <c r="CM68" i="1"/>
  <c r="BN68" i="1" a="1"/>
  <c r="BN68" i="1" s="1"/>
  <c r="CM409" i="1"/>
  <c r="BN409" i="1" a="1"/>
  <c r="BN409" i="1" s="1"/>
  <c r="BZ409" i="1"/>
  <c r="CE409" i="1" s="1"/>
  <c r="BN187" i="1" a="1"/>
  <c r="BN187" i="1" s="1"/>
  <c r="BX380" i="1"/>
  <c r="BV380" i="1"/>
  <c r="BU380" i="1"/>
  <c r="BX173" i="1"/>
  <c r="BU173" i="1"/>
  <c r="BV173" i="1"/>
  <c r="BU353" i="1"/>
  <c r="BX353" i="1"/>
  <c r="BV353" i="1"/>
  <c r="BX366" i="1"/>
  <c r="BU366" i="1"/>
  <c r="BV366" i="1"/>
  <c r="BV331" i="1"/>
  <c r="BX331" i="1"/>
  <c r="BU331" i="1"/>
  <c r="BU378" i="1"/>
  <c r="BX378" i="1"/>
  <c r="BV378" i="1"/>
  <c r="BX34" i="1"/>
  <c r="BV34" i="1"/>
  <c r="BU34" i="1"/>
  <c r="BN145" i="1" a="1"/>
  <c r="BN145" i="1" s="1"/>
  <c r="BN171" i="1" a="1"/>
  <c r="BN171" i="1" s="1"/>
  <c r="BN212" i="1" a="1"/>
  <c r="BN212" i="1" s="1"/>
  <c r="BN251" i="1" a="1"/>
  <c r="BN251" i="1" s="1"/>
  <c r="BZ251" i="1"/>
  <c r="CE251" i="1" s="1"/>
  <c r="CM251" i="1"/>
  <c r="BN35" i="1" a="1"/>
  <c r="BN35" i="1" s="1"/>
  <c r="BZ35" i="1"/>
  <c r="CE35" i="1" s="1"/>
  <c r="CM35" i="1"/>
  <c r="CM351" i="1"/>
  <c r="BN351" i="1" a="1"/>
  <c r="BN351" i="1" s="1"/>
  <c r="BZ351" i="1"/>
  <c r="CE351" i="1" s="1"/>
  <c r="BN61" i="1" a="1"/>
  <c r="BN61" i="1" s="1"/>
  <c r="BZ378" i="1"/>
  <c r="CE378" i="1" s="1"/>
  <c r="CM378" i="1"/>
  <c r="BN378" i="1" a="1"/>
  <c r="BN378" i="1" s="1"/>
  <c r="CM380" i="1"/>
  <c r="BN380" i="1" a="1"/>
  <c r="BN380" i="1" s="1"/>
  <c r="BZ380" i="1"/>
  <c r="CE380" i="1" s="1"/>
  <c r="BN310" i="1" a="1"/>
  <c r="BN310" i="1" s="1"/>
  <c r="BN111" i="1" a="1"/>
  <c r="BN111" i="1" s="1"/>
  <c r="CM154" i="1"/>
  <c r="BZ154" i="1"/>
  <c r="CE154" i="1" s="1"/>
  <c r="BN154" i="1" a="1"/>
  <c r="BN154" i="1" s="1"/>
  <c r="BN363" i="1" a="1"/>
  <c r="BN363" i="1" s="1"/>
  <c r="CM363" i="1"/>
  <c r="BZ363" i="1"/>
  <c r="CE363" i="1" s="1"/>
  <c r="BN272" i="1" a="1"/>
  <c r="BN272" i="1" s="1"/>
  <c r="BN384" i="1" a="1"/>
  <c r="BN384" i="1" s="1"/>
  <c r="CM384" i="1"/>
  <c r="BZ384" i="1"/>
  <c r="CE384" i="1" s="1"/>
  <c r="CM402" i="1"/>
  <c r="BN402" i="1" a="1"/>
  <c r="BN402" i="1" s="1"/>
  <c r="BZ402" i="1"/>
  <c r="CE402" i="1" s="1"/>
  <c r="BN112" i="1" a="1"/>
  <c r="BN112" i="1" s="1"/>
  <c r="BN140" i="1" a="1"/>
  <c r="BN140" i="1" s="1"/>
  <c r="CM374" i="1"/>
  <c r="BN374" i="1" a="1"/>
  <c r="BN374" i="1" s="1"/>
  <c r="BZ374" i="1"/>
  <c r="CE374" i="1" s="1"/>
  <c r="BN304" i="1" a="1"/>
  <c r="BN304" i="1" s="1"/>
  <c r="BN329" i="1" a="1"/>
  <c r="BN329" i="1" s="1"/>
  <c r="BN216" i="1" a="1"/>
  <c r="BN216" i="1" s="1"/>
  <c r="BN270" i="1" a="1"/>
  <c r="BN270" i="1" s="1"/>
  <c r="BN392" i="1" a="1"/>
  <c r="BN392" i="1" s="1"/>
  <c r="BZ392" i="1"/>
  <c r="CE392" i="1" s="1"/>
  <c r="CM392" i="1"/>
  <c r="BN185" i="1" a="1"/>
  <c r="BN185" i="1" s="1"/>
  <c r="BN277" i="1" a="1"/>
  <c r="BN277" i="1" s="1"/>
  <c r="BN34" i="1" a="1"/>
  <c r="BN34" i="1" s="1"/>
  <c r="CM34" i="1"/>
  <c r="BZ34" i="1"/>
  <c r="CE34" i="1" s="1"/>
  <c r="CM348" i="1"/>
  <c r="BN348" i="1" a="1"/>
  <c r="BN348" i="1" s="1"/>
  <c r="BZ348" i="1"/>
  <c r="CE348" i="1" s="1"/>
  <c r="BN242" i="1" a="1"/>
  <c r="BN242" i="1" s="1"/>
  <c r="BN408" i="1" a="1"/>
  <c r="BN408" i="1" s="1"/>
  <c r="BZ408" i="1"/>
  <c r="CE408" i="1" s="1"/>
  <c r="CM408" i="1"/>
  <c r="BN14" i="1" a="1"/>
  <c r="BN14" i="1" s="1"/>
  <c r="BN151" i="1" a="1"/>
  <c r="BN151" i="1" s="1"/>
  <c r="BZ391" i="1"/>
  <c r="CE391" i="1" s="1"/>
  <c r="CM391" i="1"/>
  <c r="BN391" i="1" a="1"/>
  <c r="BN391" i="1" s="1"/>
  <c r="BX156" i="1"/>
  <c r="BV156" i="1"/>
  <c r="BU156" i="1"/>
  <c r="BV402" i="1"/>
  <c r="BX402" i="1"/>
  <c r="BU402" i="1"/>
  <c r="BX375" i="1"/>
  <c r="BV375" i="1"/>
  <c r="BU375" i="1"/>
  <c r="BV330" i="1"/>
  <c r="BX330" i="1"/>
  <c r="BU330" i="1"/>
  <c r="BX399" i="1"/>
  <c r="BV399" i="1"/>
  <c r="BU399" i="1"/>
  <c r="BX391" i="1"/>
  <c r="BV391" i="1"/>
  <c r="BU391" i="1"/>
  <c r="BX350" i="1"/>
  <c r="BU350" i="1"/>
  <c r="BV350" i="1"/>
  <c r="BX220" i="1"/>
  <c r="BV220" i="1"/>
  <c r="BU220" i="1"/>
  <c r="BX400" i="1"/>
  <c r="BV400" i="1"/>
  <c r="BU400" i="1"/>
  <c r="BX412" i="1"/>
  <c r="BV412" i="1"/>
  <c r="BU412" i="1"/>
  <c r="CM373" i="1"/>
  <c r="BZ373" i="1"/>
  <c r="CE373" i="1" s="1"/>
  <c r="BN373" i="1" a="1"/>
  <c r="BN373" i="1" s="1"/>
  <c r="BN172" i="1" a="1"/>
  <c r="BN172" i="1" s="1"/>
  <c r="BN102" i="1" a="1"/>
  <c r="BN102" i="1" s="1"/>
  <c r="BN157" i="1" a="1"/>
  <c r="BN157" i="1" s="1"/>
  <c r="BN230" i="1" a="1"/>
  <c r="BN230" i="1" s="1"/>
  <c r="BN174" i="1" a="1"/>
  <c r="BN174" i="1" s="1"/>
  <c r="BN207" i="1" a="1"/>
  <c r="BN207" i="1" s="1"/>
  <c r="BZ207" i="1"/>
  <c r="CE207" i="1" s="1"/>
  <c r="CM207" i="1"/>
  <c r="BN49" i="1" a="1"/>
  <c r="BN49" i="1" s="1"/>
  <c r="BN294" i="1" a="1"/>
  <c r="BN294" i="1" s="1"/>
  <c r="BN51" i="1" a="1"/>
  <c r="BN51" i="1" s="1"/>
  <c r="BN288" i="1" a="1"/>
  <c r="BN288" i="1" s="1"/>
  <c r="BN98" i="1" a="1"/>
  <c r="BN98" i="1" s="1"/>
  <c r="BN58" i="1" a="1"/>
  <c r="BN58" i="1" s="1"/>
  <c r="BN321" i="1" a="1"/>
  <c r="BN321" i="1" s="1"/>
  <c r="BN194" i="1" a="1"/>
  <c r="BN194" i="1" s="1"/>
  <c r="BN76" i="1" a="1"/>
  <c r="BN76" i="1" s="1"/>
  <c r="BN109" i="1" a="1"/>
  <c r="BN109" i="1" s="1"/>
  <c r="BN100" i="1" a="1"/>
  <c r="BN100" i="1" s="1"/>
  <c r="CM368" i="1"/>
  <c r="BZ368" i="1"/>
  <c r="CE368" i="1" s="1"/>
  <c r="BN368" i="1" a="1"/>
  <c r="BN368" i="1" s="1"/>
  <c r="BX383" i="1"/>
  <c r="BV383" i="1"/>
  <c r="BU383" i="1"/>
  <c r="BX352" i="1"/>
  <c r="BV352" i="1"/>
  <c r="BU352" i="1"/>
  <c r="BX183" i="1"/>
  <c r="BV183" i="1"/>
  <c r="BU183" i="1"/>
  <c r="BX407" i="1"/>
  <c r="BV407" i="1"/>
  <c r="BU407" i="1"/>
  <c r="BX393" i="1"/>
  <c r="BU393" i="1"/>
  <c r="BV393" i="1"/>
  <c r="BX339" i="1"/>
  <c r="BV339" i="1"/>
  <c r="BU339" i="1"/>
  <c r="BX377" i="1"/>
  <c r="BU377" i="1"/>
  <c r="BV377" i="1"/>
  <c r="BX44" i="1"/>
  <c r="BV44" i="1"/>
  <c r="BU44" i="1"/>
  <c r="BZ350" i="1"/>
  <c r="CE350" i="1" s="1"/>
  <c r="BN350" i="1" a="1"/>
  <c r="BN350" i="1" s="1"/>
  <c r="CM350" i="1"/>
  <c r="CM220" i="1"/>
  <c r="BN220" i="1" a="1"/>
  <c r="BN220" i="1" s="1"/>
  <c r="BZ220" i="1"/>
  <c r="CE220" i="1" s="1"/>
  <c r="BN52" i="1" a="1"/>
  <c r="BN52" i="1" s="1"/>
  <c r="BN19" i="1" a="1"/>
  <c r="BN19" i="1" s="1"/>
  <c r="BN189" i="1" a="1"/>
  <c r="BN189" i="1" s="1"/>
  <c r="BN85" i="1" a="1"/>
  <c r="BN85" i="1" s="1"/>
  <c r="BN190" i="1" a="1"/>
  <c r="BN190" i="1" s="1"/>
  <c r="BN64" i="1" a="1"/>
  <c r="BN64" i="1" s="1"/>
  <c r="BN311" i="1" a="1"/>
  <c r="BN311" i="1" s="1"/>
  <c r="BN120" i="1" a="1"/>
  <c r="BN120" i="1" s="1"/>
  <c r="BN325" i="1" a="1"/>
  <c r="BN325" i="1" s="1"/>
  <c r="BN337" i="1" a="1"/>
  <c r="BN337" i="1" s="1"/>
  <c r="BN354" i="1" a="1"/>
  <c r="BN354" i="1" s="1"/>
  <c r="CM354" i="1"/>
  <c r="BZ354" i="1"/>
  <c r="CE354" i="1" s="1"/>
  <c r="BN224" i="1" a="1"/>
  <c r="BN224" i="1" s="1"/>
  <c r="CM224" i="1"/>
  <c r="BZ224" i="1"/>
  <c r="CE224" i="1" s="1"/>
  <c r="CM225" i="1"/>
  <c r="BN225" i="1" a="1"/>
  <c r="BN225" i="1" s="1"/>
  <c r="BZ225" i="1"/>
  <c r="CE225" i="1" s="1"/>
  <c r="BN193" i="1" a="1"/>
  <c r="BN193" i="1" s="1"/>
  <c r="BN134" i="1" a="1"/>
  <c r="BN134" i="1" s="1"/>
  <c r="BN283" i="1" a="1"/>
  <c r="BN283" i="1" s="1"/>
  <c r="BN306" i="1" a="1"/>
  <c r="BN306" i="1" s="1"/>
  <c r="BN161" i="1" a="1"/>
  <c r="BN161" i="1" s="1"/>
  <c r="BN42" i="1" a="1"/>
  <c r="BN42" i="1" s="1"/>
  <c r="BN33" i="1" a="1"/>
  <c r="BN33" i="1" s="1"/>
  <c r="BN83" i="1" a="1"/>
  <c r="BN83" i="1" s="1"/>
  <c r="BV262" i="1"/>
  <c r="BU262" i="1"/>
  <c r="BX262" i="1"/>
  <c r="BX338" i="1"/>
  <c r="BV338" i="1"/>
  <c r="BU338" i="1"/>
  <c r="BX398" i="1"/>
  <c r="BV398" i="1"/>
  <c r="BU398" i="1"/>
  <c r="BU349" i="1"/>
  <c r="BX349" i="1"/>
  <c r="BV349" i="1"/>
  <c r="BV35" i="1"/>
  <c r="BX35" i="1"/>
  <c r="BU35" i="1"/>
  <c r="BN17" i="1" a="1"/>
  <c r="BN17" i="1" s="1"/>
  <c r="BN181" i="1" a="1"/>
  <c r="BN181" i="1" s="1"/>
  <c r="BN322" i="1" a="1"/>
  <c r="BN322" i="1" s="1"/>
  <c r="BN36" i="1" a="1"/>
  <c r="BN36" i="1" s="1"/>
  <c r="BN146" i="1" a="1"/>
  <c r="BN146" i="1" s="1"/>
  <c r="BZ401" i="1"/>
  <c r="CE401" i="1" s="1"/>
  <c r="BN401" i="1" a="1"/>
  <c r="BN401" i="1" s="1"/>
  <c r="CM401" i="1"/>
  <c r="BN119" i="1" a="1"/>
  <c r="BN119" i="1" s="1"/>
  <c r="BN238" i="1" a="1"/>
  <c r="BN238" i="1" s="1"/>
  <c r="BN148" i="1" a="1"/>
  <c r="BN148" i="1" s="1"/>
  <c r="BZ353" i="1"/>
  <c r="CE353" i="1" s="1"/>
  <c r="CM353" i="1"/>
  <c r="BN353" i="1" a="1"/>
  <c r="BN353" i="1" s="1"/>
  <c r="BN215" i="1" a="1"/>
  <c r="BN215" i="1" s="1"/>
  <c r="CM382" i="1"/>
  <c r="BZ382" i="1"/>
  <c r="CE382" i="1" s="1"/>
  <c r="BN382" i="1" a="1"/>
  <c r="BN382" i="1" s="1"/>
  <c r="BN302" i="1" a="1"/>
  <c r="BN302" i="1" s="1"/>
  <c r="BN395" i="1" a="1"/>
  <c r="BN395" i="1" s="1"/>
  <c r="BZ395" i="1"/>
  <c r="CE395" i="1" s="1"/>
  <c r="CM395" i="1"/>
  <c r="BZ241" i="1"/>
  <c r="CE241" i="1" s="1"/>
  <c r="BN241" i="1" a="1"/>
  <c r="BN241" i="1" s="1"/>
  <c r="CM241" i="1"/>
  <c r="BN274" i="1" a="1"/>
  <c r="BN274" i="1" s="1"/>
  <c r="BN106" i="1" a="1"/>
  <c r="BN106" i="1" s="1"/>
  <c r="CM106" i="1"/>
  <c r="BZ106" i="1"/>
  <c r="CE106" i="1" s="1"/>
  <c r="CM387" i="1"/>
  <c r="BZ387" i="1"/>
  <c r="CE387" i="1" s="1"/>
  <c r="BN387" i="1" a="1"/>
  <c r="BN387" i="1" s="1"/>
  <c r="BN115" i="1" a="1"/>
  <c r="BN115" i="1" s="1"/>
  <c r="BN250" i="1" a="1"/>
  <c r="BN250" i="1" s="1"/>
  <c r="BN82" i="1" a="1"/>
  <c r="BN82" i="1" s="1"/>
  <c r="BN62" i="1" a="1"/>
  <c r="BN62" i="1" s="1"/>
  <c r="BN195" i="1" a="1"/>
  <c r="BN195" i="1" s="1"/>
  <c r="BX182" i="1"/>
  <c r="BU182" i="1"/>
  <c r="BV182" i="1"/>
  <c r="BX360" i="1"/>
  <c r="BV360" i="1"/>
  <c r="BU360" i="1"/>
  <c r="BV346" i="1"/>
  <c r="BX346" i="1"/>
  <c r="BU346" i="1"/>
  <c r="BX386" i="1"/>
  <c r="BV386" i="1"/>
  <c r="BU386" i="1"/>
  <c r="BX376" i="1"/>
  <c r="BV376" i="1"/>
  <c r="BU376" i="1"/>
  <c r="BV389" i="1"/>
  <c r="BX389" i="1"/>
  <c r="BU389" i="1"/>
  <c r="BV280" i="1"/>
  <c r="BX280" i="1"/>
  <c r="BU280" i="1"/>
  <c r="BN333" i="1" a="1"/>
  <c r="BN333" i="1" s="1"/>
  <c r="BN180" i="1" a="1"/>
  <c r="BN180" i="1" s="1"/>
  <c r="BN228" i="1" a="1"/>
  <c r="BN228" i="1" s="1"/>
  <c r="BN84" i="1" a="1"/>
  <c r="BN84" i="1" s="1"/>
  <c r="BN281" i="1" a="1"/>
  <c r="BN281" i="1" s="1"/>
  <c r="BN389" i="1" a="1"/>
  <c r="BN389" i="1" s="1"/>
  <c r="CM389" i="1"/>
  <c r="BZ389" i="1"/>
  <c r="CE389" i="1" s="1"/>
  <c r="BN219" i="1" a="1"/>
  <c r="BN219" i="1" s="1"/>
  <c r="BN24" i="1" a="1"/>
  <c r="BN24" i="1" s="1"/>
  <c r="BN269" i="1" a="1"/>
  <c r="BN269" i="1" s="1"/>
  <c r="BN50" i="1" a="1"/>
  <c r="BN50" i="1" s="1"/>
  <c r="BN184" i="1" a="1"/>
  <c r="BN184" i="1" s="1"/>
  <c r="BN232" i="1" a="1"/>
  <c r="BN232" i="1" s="1"/>
  <c r="CM386" i="1"/>
  <c r="BN386" i="1" a="1"/>
  <c r="BN386" i="1" s="1"/>
  <c r="BZ386" i="1"/>
  <c r="CE386" i="1" s="1"/>
  <c r="BN257" i="1" a="1"/>
  <c r="BN257" i="1" s="1"/>
  <c r="BZ338" i="1"/>
  <c r="CE338" i="1" s="1"/>
  <c r="BN338" i="1" a="1"/>
  <c r="BN338" i="1" s="1"/>
  <c r="CM338" i="1"/>
  <c r="BN397" i="1" a="1"/>
  <c r="BN397" i="1" s="1"/>
  <c r="CM397" i="1"/>
  <c r="BZ397" i="1"/>
  <c r="CE397" i="1" s="1"/>
  <c r="BN135" i="1" a="1"/>
  <c r="BN135" i="1" s="1"/>
  <c r="BN202" i="1" a="1"/>
  <c r="BN202" i="1" s="1"/>
  <c r="BN55" i="1" a="1"/>
  <c r="BN55" i="1" s="1"/>
  <c r="BN320" i="1" a="1"/>
  <c r="BN320" i="1" s="1"/>
  <c r="BN162" i="1" a="1"/>
  <c r="BN162" i="1" s="1"/>
  <c r="BU224" i="1"/>
  <c r="BV224" i="1"/>
  <c r="BX224" i="1"/>
  <c r="BX348" i="1"/>
  <c r="BV348" i="1"/>
  <c r="BU348" i="1"/>
  <c r="BX388" i="1"/>
  <c r="BV388" i="1"/>
  <c r="BU388" i="1"/>
  <c r="BV179" i="1"/>
  <c r="BX179" i="1"/>
  <c r="BU179" i="1"/>
  <c r="BX243" i="1"/>
  <c r="BV243" i="1"/>
  <c r="BU243" i="1"/>
  <c r="BX409" i="1"/>
  <c r="BV409" i="1"/>
  <c r="BU409" i="1"/>
  <c r="BX357" i="1"/>
  <c r="BV357" i="1"/>
  <c r="BU357" i="1"/>
  <c r="BU396" i="1"/>
  <c r="BX396" i="1"/>
  <c r="BV396" i="1"/>
  <c r="BZ44" i="1"/>
  <c r="CE44" i="1" s="1"/>
  <c r="BN44" i="1" a="1"/>
  <c r="BN44" i="1" s="1"/>
  <c r="CM44" i="1"/>
  <c r="BN90" i="1" a="1"/>
  <c r="BN90" i="1" s="1"/>
  <c r="BN110" i="1" a="1"/>
  <c r="BN110" i="1" s="1"/>
  <c r="BN138" i="1" a="1"/>
  <c r="BN138" i="1" s="1"/>
  <c r="CM197" i="1"/>
  <c r="BN197" i="1" a="1"/>
  <c r="BN197" i="1" s="1"/>
  <c r="BZ197" i="1"/>
  <c r="CE197" i="1" s="1"/>
  <c r="BN95" i="1" a="1"/>
  <c r="BN95" i="1" s="1"/>
  <c r="BN127" i="1" a="1"/>
  <c r="BN127" i="1" s="1"/>
  <c r="BN139" i="1" a="1"/>
  <c r="BN139" i="1" s="1"/>
  <c r="BN165" i="1" a="1"/>
  <c r="BN165" i="1" s="1"/>
  <c r="BN198" i="1" a="1"/>
  <c r="BN198" i="1" s="1"/>
  <c r="BN72" i="1" a="1"/>
  <c r="BN72" i="1" s="1"/>
  <c r="BN319" i="1" a="1"/>
  <c r="BN319" i="1" s="1"/>
  <c r="BN128" i="1" a="1"/>
  <c r="BN128" i="1" s="1"/>
  <c r="BZ128" i="1"/>
  <c r="CE128" i="1" s="1"/>
  <c r="CM128" i="1"/>
  <c r="CM183" i="1"/>
  <c r="BZ183" i="1"/>
  <c r="CE183" i="1" s="1"/>
  <c r="BN183" i="1" a="1"/>
  <c r="BN183" i="1" s="1"/>
  <c r="BN223" i="1" a="1"/>
  <c r="BN223" i="1" s="1"/>
  <c r="BZ385" i="1"/>
  <c r="CE385" i="1" s="1"/>
  <c r="BN385" i="1" a="1"/>
  <c r="BN385" i="1" s="1"/>
  <c r="CM385" i="1"/>
  <c r="CM403" i="1"/>
  <c r="BZ403" i="1"/>
  <c r="CE403" i="1" s="1"/>
  <c r="BN403" i="1" a="1"/>
  <c r="BN403" i="1" s="1"/>
  <c r="BN113" i="1" a="1"/>
  <c r="BN113" i="1" s="1"/>
  <c r="BN75" i="1" a="1"/>
  <c r="BN75" i="1" s="1"/>
  <c r="BN28" i="1" a="1"/>
  <c r="BN28" i="1" s="1"/>
  <c r="CM412" i="1"/>
  <c r="ER412" i="1" s="1"/>
  <c r="BN412" i="1" a="1"/>
  <c r="BN412" i="1" s="1"/>
  <c r="BZ412" i="1"/>
  <c r="CE412" i="1" s="1"/>
  <c r="BN217" i="1" a="1"/>
  <c r="BN217" i="1" s="1"/>
  <c r="BN81" i="1" a="1"/>
  <c r="BN81" i="1" s="1"/>
  <c r="BN296" i="1" a="1"/>
  <c r="BN296" i="1" s="1"/>
  <c r="BN123" i="1" a="1"/>
  <c r="BN123" i="1" s="1"/>
  <c r="BN169" i="1" a="1"/>
  <c r="BN169" i="1" s="1"/>
  <c r="BN278" i="1" a="1"/>
  <c r="BN278" i="1" s="1"/>
  <c r="BN136" i="1" a="1"/>
  <c r="BN136" i="1" s="1"/>
  <c r="BZ203" i="1"/>
  <c r="CE203" i="1" s="1"/>
  <c r="CM203" i="1"/>
  <c r="BN203" i="1" a="1"/>
  <c r="BN203" i="1" s="1"/>
  <c r="BN290" i="1" a="1"/>
  <c r="BN290" i="1" s="1"/>
  <c r="BX401" i="1"/>
  <c r="BV401" i="1"/>
  <c r="BU401" i="1"/>
  <c r="BX359" i="1"/>
  <c r="BV359" i="1"/>
  <c r="BU359" i="1"/>
  <c r="BX364" i="1"/>
  <c r="BV364" i="1"/>
  <c r="BU364" i="1"/>
  <c r="BU347" i="1"/>
  <c r="BX347" i="1"/>
  <c r="BV347" i="1"/>
  <c r="BU69" i="1"/>
  <c r="BX69" i="1"/>
  <c r="BV69" i="1"/>
  <c r="BX379" i="1"/>
  <c r="BU379" i="1"/>
  <c r="BV379" i="1"/>
  <c r="BN341" i="1" a="1"/>
  <c r="BN341" i="1" s="1"/>
  <c r="BN357" i="1" a="1"/>
  <c r="BN357" i="1" s="1"/>
  <c r="CM357" i="1"/>
  <c r="BZ357" i="1"/>
  <c r="CE357" i="1" s="1"/>
  <c r="BN236" i="1" a="1"/>
  <c r="BN236" i="1" s="1"/>
  <c r="BN291" i="1" a="1"/>
  <c r="BN291" i="1" s="1"/>
  <c r="BN60" i="1" a="1"/>
  <c r="BN60" i="1" s="1"/>
  <c r="BN118" i="1" a="1"/>
  <c r="BN118" i="1" s="1"/>
  <c r="BN45" i="1" a="1"/>
  <c r="BN45" i="1" s="1"/>
  <c r="BN156" i="1" a="1"/>
  <c r="BN156" i="1" s="1"/>
  <c r="CM156" i="1"/>
  <c r="BZ156" i="1"/>
  <c r="CE156" i="1" s="1"/>
  <c r="BN101" i="1" a="1"/>
  <c r="BN101" i="1" s="1"/>
  <c r="BZ101" i="1"/>
  <c r="CE101" i="1" s="1"/>
  <c r="CM101" i="1"/>
  <c r="BN38" i="1" a="1"/>
  <c r="BN38" i="1" s="1"/>
  <c r="BN15" i="1" a="1"/>
  <c r="BN15" i="1" s="1"/>
  <c r="BN336" i="1" a="1"/>
  <c r="BN336" i="1" s="1"/>
  <c r="BN312" i="1" a="1"/>
  <c r="BN312" i="1" s="1"/>
  <c r="BN121" i="1" a="1"/>
  <c r="BN121" i="1" s="1"/>
  <c r="CM361" i="1"/>
  <c r="BN361" i="1" a="1"/>
  <c r="BN361" i="1" s="1"/>
  <c r="BZ361" i="1"/>
  <c r="CE361" i="1" s="1"/>
  <c r="BN240" i="1" a="1"/>
  <c r="BN240" i="1" s="1"/>
  <c r="BN66" i="1" a="1"/>
  <c r="BN66" i="1" s="1"/>
  <c r="BN114" i="1" a="1"/>
  <c r="BN114" i="1" s="1"/>
  <c r="BN142" i="1" a="1"/>
  <c r="BN142" i="1" s="1"/>
  <c r="BN233" i="1" a="1"/>
  <c r="BN233" i="1" s="1"/>
  <c r="BN168" i="1" a="1"/>
  <c r="BN168" i="1" s="1"/>
  <c r="CM54" i="1"/>
  <c r="BN54" i="1" a="1"/>
  <c r="BN54" i="1" s="1"/>
  <c r="BP54" i="1" s="1"/>
  <c r="BZ54" i="1"/>
  <c r="CE54" i="1" s="1"/>
  <c r="BN143" i="1" a="1"/>
  <c r="BN143" i="1" s="1"/>
  <c r="BN210" i="1" a="1"/>
  <c r="BN210" i="1" s="1"/>
  <c r="BN258" i="1" a="1"/>
  <c r="BN258" i="1" s="1"/>
  <c r="BN289" i="1" a="1"/>
  <c r="BN289" i="1" s="1"/>
  <c r="BN307" i="1" a="1"/>
  <c r="BN307" i="1" s="1"/>
  <c r="BN108" i="1" a="1"/>
  <c r="BN108" i="1" s="1"/>
  <c r="BN298" i="1" a="1"/>
  <c r="BN298" i="1" s="1"/>
  <c r="BX351" i="1"/>
  <c r="BV351" i="1"/>
  <c r="BU351" i="1"/>
  <c r="BU225" i="1"/>
  <c r="BV225" i="1"/>
  <c r="BX225" i="1"/>
  <c r="BX387" i="1"/>
  <c r="BV387" i="1"/>
  <c r="BU387" i="1"/>
  <c r="BX68" i="1"/>
  <c r="BV68" i="1"/>
  <c r="BU68" i="1"/>
  <c r="BX408" i="1"/>
  <c r="BV408" i="1"/>
  <c r="BU408" i="1"/>
  <c r="BV356" i="1"/>
  <c r="BX356" i="1"/>
  <c r="BU356" i="1"/>
  <c r="BX251" i="1"/>
  <c r="BU251" i="1"/>
  <c r="BV251" i="1"/>
  <c r="BV101" i="1"/>
  <c r="BX101" i="1"/>
  <c r="BU101" i="1"/>
  <c r="BX410" i="1"/>
  <c r="BV410" i="1"/>
  <c r="BU410" i="1"/>
  <c r="BX404" i="1"/>
  <c r="BV404" i="1"/>
  <c r="BU404" i="1"/>
  <c r="BN188" i="1" a="1"/>
  <c r="BN188" i="1" s="1"/>
  <c r="BZ280" i="1"/>
  <c r="CE280" i="1" s="1"/>
  <c r="CM280" i="1"/>
  <c r="BN280" i="1" a="1"/>
  <c r="BN280" i="1" s="1"/>
  <c r="BN63" i="1" a="1"/>
  <c r="BN63" i="1" s="1"/>
  <c r="BZ309" i="1"/>
  <c r="CE309" i="1" s="1"/>
  <c r="CM309" i="1"/>
  <c r="BN309" i="1" a="1"/>
  <c r="BN309" i="1" s="1"/>
  <c r="BP370" i="1"/>
  <c r="BN246" i="1" a="1"/>
  <c r="BN246" i="1" s="1"/>
  <c r="BN96" i="1" a="1"/>
  <c r="BN96" i="1" s="1"/>
  <c r="BN328" i="1" a="1"/>
  <c r="BN328" i="1" s="1"/>
  <c r="BN360" i="1" a="1"/>
  <c r="BN360" i="1" s="1"/>
  <c r="BZ360" i="1"/>
  <c r="CE360" i="1" s="1"/>
  <c r="CM360" i="1"/>
  <c r="BN231" i="1" a="1"/>
  <c r="BN231" i="1" s="1"/>
  <c r="BN273" i="1" a="1"/>
  <c r="BN273" i="1" s="1"/>
  <c r="BN65" i="1" a="1"/>
  <c r="BN65" i="1" s="1"/>
  <c r="BN259" i="1" a="1"/>
  <c r="BN259" i="1" s="1"/>
  <c r="CM330" i="1"/>
  <c r="BZ330" i="1"/>
  <c r="CE330" i="1" s="1"/>
  <c r="BN330" i="1" a="1"/>
  <c r="BN330" i="1" s="1"/>
  <c r="BN271" i="1" a="1"/>
  <c r="BN271" i="1" s="1"/>
  <c r="BN305" i="1" a="1"/>
  <c r="BN305" i="1" s="1"/>
  <c r="BN131" i="1" a="1"/>
  <c r="BN131" i="1" s="1"/>
  <c r="BN177" i="1" a="1"/>
  <c r="BN177" i="1" s="1"/>
  <c r="BN144" i="1" a="1"/>
  <c r="BN144" i="1" s="1"/>
  <c r="BN170" i="1" a="1"/>
  <c r="BN170" i="1" s="1"/>
  <c r="BZ170" i="1"/>
  <c r="CE170" i="1" s="1"/>
  <c r="CM170" i="1"/>
  <c r="BN243" i="1" a="1"/>
  <c r="BN243" i="1" s="1"/>
  <c r="BZ243" i="1"/>
  <c r="CE243" i="1" s="1"/>
  <c r="CM243" i="1"/>
  <c r="BU261" i="1"/>
  <c r="BV261" i="1"/>
  <c r="BX261" i="1"/>
  <c r="BX363" i="1"/>
  <c r="BV363" i="1"/>
  <c r="BU363" i="1"/>
  <c r="BV344" i="1"/>
  <c r="BX344" i="1"/>
  <c r="BU344" i="1"/>
  <c r="BV47" i="1"/>
  <c r="BU47" i="1"/>
  <c r="BX47" i="1"/>
  <c r="BN244" i="1" a="1"/>
  <c r="BN244" i="1" s="1"/>
  <c r="BN299" i="1" a="1"/>
  <c r="BN299" i="1" s="1"/>
  <c r="BN205" i="1" a="1"/>
  <c r="BN205" i="1" s="1"/>
  <c r="BN126" i="1" a="1"/>
  <c r="BN126" i="1" s="1"/>
  <c r="BN334" i="1" a="1"/>
  <c r="BN334" i="1" s="1"/>
  <c r="BN213" i="1" a="1"/>
  <c r="BN213" i="1" s="1"/>
  <c r="BN383" i="1" a="1"/>
  <c r="BN383" i="1" s="1"/>
  <c r="CM383" i="1"/>
  <c r="BZ383" i="1"/>
  <c r="CE383" i="1" s="1"/>
  <c r="BN358" i="1" a="1"/>
  <c r="BN358" i="1" s="1"/>
  <c r="BZ358" i="1"/>
  <c r="CE358" i="1" s="1"/>
  <c r="CM358" i="1"/>
  <c r="CH370" i="1"/>
  <c r="CO370" i="1" s="1"/>
  <c r="CG370" i="1"/>
  <c r="CF370" i="1"/>
  <c r="BN318" i="1" a="1"/>
  <c r="BN318" i="1" s="1"/>
  <c r="BN147" i="1" a="1"/>
  <c r="BN147" i="1" s="1"/>
  <c r="BN173" i="1" a="1"/>
  <c r="BN173" i="1" s="1"/>
  <c r="CM173" i="1"/>
  <c r="BZ173" i="1"/>
  <c r="CE173" i="1" s="1"/>
  <c r="BN206" i="1" a="1"/>
  <c r="BN206" i="1" s="1"/>
  <c r="BN78" i="1" a="1"/>
  <c r="BN78" i="1" s="1"/>
  <c r="BN133" i="1" a="1"/>
  <c r="BN133" i="1" s="1"/>
  <c r="BN265" i="1" a="1"/>
  <c r="BN265" i="1" s="1"/>
  <c r="BN346" i="1" a="1"/>
  <c r="BN346" i="1" s="1"/>
  <c r="BZ346" i="1"/>
  <c r="CE346" i="1" s="1"/>
  <c r="CM346" i="1"/>
  <c r="BN365" i="1" a="1"/>
  <c r="BN365" i="1" s="1"/>
  <c r="CM365" i="1"/>
  <c r="BZ365" i="1"/>
  <c r="CE365" i="1" s="1"/>
  <c r="BN74" i="1" a="1"/>
  <c r="BN74" i="1" s="1"/>
  <c r="BN122" i="1" a="1"/>
  <c r="BN122" i="1" s="1"/>
  <c r="CM393" i="1"/>
  <c r="BZ393" i="1"/>
  <c r="CE393" i="1" s="1"/>
  <c r="BN393" i="1" a="1"/>
  <c r="BN393" i="1" s="1"/>
  <c r="BP393" i="1" s="1"/>
  <c r="BZ362" i="1"/>
  <c r="CE362" i="1" s="1"/>
  <c r="BN362" i="1" a="1"/>
  <c r="BN362" i="1" s="1"/>
  <c r="CM362" i="1"/>
  <c r="BN314" i="1" a="1"/>
  <c r="BN314" i="1" s="1"/>
  <c r="CM377" i="1"/>
  <c r="BZ377" i="1"/>
  <c r="CE377" i="1" s="1"/>
  <c r="BN377" i="1" a="1"/>
  <c r="BN377" i="1" s="1"/>
  <c r="BN297" i="1" a="1"/>
  <c r="BN297" i="1" s="1"/>
  <c r="BX369" i="1"/>
  <c r="BU369" i="1"/>
  <c r="BV369" i="1"/>
  <c r="BX252" i="1"/>
  <c r="BV252" i="1"/>
  <c r="BU252" i="1"/>
  <c r="BV390" i="1"/>
  <c r="BU390" i="1"/>
  <c r="BX390" i="1"/>
  <c r="BX392" i="1"/>
  <c r="BV392" i="1"/>
  <c r="BU392" i="1"/>
  <c r="BN152" i="1" a="1"/>
  <c r="BN152" i="1" s="1"/>
  <c r="BN379" i="1" a="1"/>
  <c r="BN379" i="1" s="1"/>
  <c r="CM379" i="1"/>
  <c r="BZ379" i="1"/>
  <c r="CE379" i="1" s="1"/>
  <c r="BZ400" i="1"/>
  <c r="CE400" i="1" s="1"/>
  <c r="BN400" i="1" a="1"/>
  <c r="BN400" i="1" s="1"/>
  <c r="CM400" i="1"/>
  <c r="BN327" i="1" a="1"/>
  <c r="BN327" i="1" s="1"/>
  <c r="BZ352" i="1"/>
  <c r="CE352" i="1" s="1"/>
  <c r="CM352" i="1"/>
  <c r="ER352" i="1" s="1"/>
  <c r="BN352" i="1" a="1"/>
  <c r="BN352" i="1" s="1"/>
  <c r="BN254" i="1" a="1"/>
  <c r="BN254" i="1" s="1"/>
  <c r="BN46" i="1" a="1"/>
  <c r="BN46" i="1" s="1"/>
  <c r="BN104" i="1" a="1"/>
  <c r="BN104" i="1" s="1"/>
  <c r="BZ344" i="1"/>
  <c r="CE344" i="1" s="1"/>
  <c r="CM344" i="1"/>
  <c r="BN344" i="1" a="1"/>
  <c r="BN344" i="1" s="1"/>
  <c r="CM364" i="1"/>
  <c r="BN364" i="1" a="1"/>
  <c r="BN364" i="1" s="1"/>
  <c r="BZ364" i="1"/>
  <c r="CE364" i="1" s="1"/>
  <c r="BN239" i="1" a="1"/>
  <c r="BN239" i="1" s="1"/>
  <c r="BN26" i="1" a="1"/>
  <c r="BN26" i="1" s="1"/>
  <c r="BN159" i="1" a="1"/>
  <c r="BN159" i="1" s="1"/>
  <c r="BN248" i="1" a="1"/>
  <c r="BN248" i="1" s="1"/>
  <c r="BN40" i="1" a="1"/>
  <c r="BN40" i="1" s="1"/>
  <c r="BN160" i="1" a="1"/>
  <c r="BN160" i="1" s="1"/>
  <c r="CM396" i="1"/>
  <c r="BN396" i="1" a="1"/>
  <c r="BN396" i="1" s="1"/>
  <c r="BP396" i="1" s="1"/>
  <c r="BZ396" i="1"/>
  <c r="CE396" i="1" s="1"/>
  <c r="BN149" i="1" a="1"/>
  <c r="BN149" i="1" s="1"/>
  <c r="BZ331" i="1"/>
  <c r="CE331" i="1" s="1"/>
  <c r="CM331" i="1"/>
  <c r="BN331" i="1" a="1"/>
  <c r="BN331" i="1" s="1"/>
  <c r="CM178" i="1"/>
  <c r="BZ178" i="1"/>
  <c r="CE178" i="1" s="1"/>
  <c r="BN178" i="1" a="1"/>
  <c r="BN178" i="1" s="1"/>
  <c r="BN218" i="1" a="1"/>
  <c r="BN218" i="1" s="1"/>
  <c r="BN264" i="1" a="1"/>
  <c r="BN264" i="1" s="1"/>
  <c r="BN398" i="1" a="1"/>
  <c r="BN398" i="1" s="1"/>
  <c r="BZ398" i="1"/>
  <c r="CE398" i="1" s="1"/>
  <c r="CM398" i="1"/>
  <c r="BN116" i="1" a="1"/>
  <c r="BN116" i="1" s="1"/>
  <c r="BN332" i="1" a="1"/>
  <c r="BN332" i="1" s="1"/>
  <c r="BN349" i="1" a="1"/>
  <c r="BN349" i="1" s="1"/>
  <c r="CM349" i="1"/>
  <c r="BZ349" i="1"/>
  <c r="CE349" i="1" s="1"/>
  <c r="BN43" i="1" a="1"/>
  <c r="BN43" i="1" s="1"/>
  <c r="BN125" i="1" a="1"/>
  <c r="BN125" i="1" s="1"/>
  <c r="BX358" i="1"/>
  <c r="BU358" i="1"/>
  <c r="BV358" i="1"/>
  <c r="BX411" i="1"/>
  <c r="BV411" i="1"/>
  <c r="BU411" i="1"/>
  <c r="BX343" i="1"/>
  <c r="BV343" i="1"/>
  <c r="BU343" i="1"/>
  <c r="BX128" i="1"/>
  <c r="BV128" i="1"/>
  <c r="BU128" i="1"/>
  <c r="BX345" i="1"/>
  <c r="BV345" i="1"/>
  <c r="BU345" i="1"/>
  <c r="BV374" i="1"/>
  <c r="BU374" i="1"/>
  <c r="BX374" i="1"/>
  <c r="BX395" i="1"/>
  <c r="BV395" i="1"/>
  <c r="BU395" i="1"/>
  <c r="BX354" i="1"/>
  <c r="BV354" i="1"/>
  <c r="BU354" i="1"/>
  <c r="BX241" i="1"/>
  <c r="BV241" i="1"/>
  <c r="BU241" i="1"/>
  <c r="BV178" i="1"/>
  <c r="BX178" i="1"/>
  <c r="BU178" i="1"/>
  <c r="BZ369" i="1"/>
  <c r="CE369" i="1" s="1"/>
  <c r="BN369" i="1" a="1"/>
  <c r="BN369" i="1" s="1"/>
  <c r="CM369" i="1"/>
  <c r="BZ252" i="1"/>
  <c r="CE252" i="1" s="1"/>
  <c r="CM252" i="1"/>
  <c r="BN252" i="1" a="1"/>
  <c r="BN252" i="1" s="1"/>
  <c r="BN229" i="1" a="1"/>
  <c r="BN229" i="1" s="1"/>
  <c r="BN77" i="1" a="1"/>
  <c r="BN77" i="1" s="1"/>
  <c r="BN153" i="1" a="1"/>
  <c r="BN153" i="1" s="1"/>
  <c r="BN237" i="1" a="1"/>
  <c r="BN237" i="1" s="1"/>
  <c r="BN221" i="1" a="1"/>
  <c r="BN221" i="1" s="1"/>
  <c r="BN22" i="1" a="1"/>
  <c r="BN22" i="1" s="1"/>
  <c r="BN411" i="1" a="1"/>
  <c r="BN411" i="1" s="1"/>
  <c r="BZ411" i="1"/>
  <c r="CE411" i="1" s="1"/>
  <c r="CM411" i="1"/>
  <c r="BN335" i="1" a="1"/>
  <c r="BN335" i="1" s="1"/>
  <c r="BN86" i="1" a="1"/>
  <c r="BN86" i="1" s="1"/>
  <c r="BN25" i="1" a="1"/>
  <c r="BN25" i="1" s="1"/>
  <c r="BN73" i="1" a="1"/>
  <c r="BN73" i="1" s="1"/>
  <c r="BN405" i="1" a="1"/>
  <c r="BN405" i="1" s="1"/>
  <c r="CM405" i="1"/>
  <c r="BZ405" i="1"/>
  <c r="CE405" i="1" s="1"/>
  <c r="BN129" i="1" a="1"/>
  <c r="BN129" i="1" s="1"/>
  <c r="BN192" i="1" a="1"/>
  <c r="BN192" i="1" s="1"/>
  <c r="BN41" i="1" a="1"/>
  <c r="BN41" i="1" s="1"/>
  <c r="BN263" i="1" a="1"/>
  <c r="BN263" i="1" s="1"/>
  <c r="BN211" i="1" a="1"/>
  <c r="BN211" i="1" s="1"/>
  <c r="BN209" i="1" a="1"/>
  <c r="BN209" i="1" s="1"/>
  <c r="BN227" i="1" a="1"/>
  <c r="BN227" i="1" s="1"/>
  <c r="BN31" i="1" a="1"/>
  <c r="BN31" i="1" s="1"/>
  <c r="BN284" i="1" a="1"/>
  <c r="BN284" i="1" s="1"/>
  <c r="BN279" i="1" a="1"/>
  <c r="BN279" i="1" s="1"/>
  <c r="BN124" i="1" a="1"/>
  <c r="BN124" i="1" s="1"/>
  <c r="BU381" i="1"/>
  <c r="BX381" i="1"/>
  <c r="BV381" i="1"/>
  <c r="BU371" i="1"/>
  <c r="BX371" i="1"/>
  <c r="BV371" i="1"/>
  <c r="BX368" i="1"/>
  <c r="BV368" i="1"/>
  <c r="BU368" i="1"/>
  <c r="BX372" i="1"/>
  <c r="BV372" i="1"/>
  <c r="BU372" i="1"/>
  <c r="ER372" i="1" s="1"/>
  <c r="BV406" i="1"/>
  <c r="BX406" i="1"/>
  <c r="BU406" i="1"/>
  <c r="BN155" i="1" a="1"/>
  <c r="BN155" i="1" s="1"/>
  <c r="BN260" i="1" a="1"/>
  <c r="BN260" i="1" s="1"/>
  <c r="BN286" i="1" a="1"/>
  <c r="BN286" i="1" s="1"/>
  <c r="BN94" i="1" a="1"/>
  <c r="BN94" i="1" s="1"/>
  <c r="BN326" i="1" a="1"/>
  <c r="BN326" i="1" s="1"/>
  <c r="BN71" i="1" a="1"/>
  <c r="BN71" i="1" s="1"/>
  <c r="BN214" i="1" a="1"/>
  <c r="BN214" i="1" s="1"/>
  <c r="BZ262" i="1"/>
  <c r="CE262" i="1" s="1"/>
  <c r="BN262" i="1" a="1"/>
  <c r="BN262" i="1" s="1"/>
  <c r="CM262" i="1"/>
  <c r="BN282" i="1" a="1"/>
  <c r="BN282" i="1" s="1"/>
  <c r="BN303" i="1" a="1"/>
  <c r="BN303" i="1" s="1"/>
  <c r="BZ345" i="1"/>
  <c r="CE345" i="1" s="1"/>
  <c r="CM345" i="1"/>
  <c r="BN345" i="1" a="1"/>
  <c r="BN345" i="1" s="1"/>
  <c r="BN191" i="1" a="1"/>
  <c r="BN191" i="1" s="1"/>
  <c r="BZ399" i="1"/>
  <c r="CE399" i="1" s="1"/>
  <c r="CM399" i="1"/>
  <c r="BN399" i="1" a="1"/>
  <c r="BN399" i="1" s="1"/>
  <c r="BN57" i="1" a="1"/>
  <c r="BN57" i="1" s="1"/>
  <c r="BN256" i="1" a="1"/>
  <c r="BN256" i="1" s="1"/>
  <c r="BN80" i="1" a="1"/>
  <c r="BN80" i="1" s="1"/>
  <c r="BN59" i="1" a="1"/>
  <c r="BN59" i="1" s="1"/>
  <c r="BZ404" i="1"/>
  <c r="CE404" i="1" s="1"/>
  <c r="CM404" i="1"/>
  <c r="BN404" i="1" a="1"/>
  <c r="BN404" i="1" s="1"/>
  <c r="BN130" i="1" a="1"/>
  <c r="BN130" i="1" s="1"/>
  <c r="BN89" i="1" a="1"/>
  <c r="BN89" i="1" s="1"/>
  <c r="BZ407" i="1"/>
  <c r="CE407" i="1" s="1"/>
  <c r="CM407" i="1"/>
  <c r="BN407" i="1" a="1"/>
  <c r="BN407" i="1" s="1"/>
  <c r="CM339" i="1"/>
  <c r="BN339" i="1" a="1"/>
  <c r="BN339" i="1" s="1"/>
  <c r="BZ339" i="1"/>
  <c r="CE339" i="1" s="1"/>
  <c r="CM355" i="1"/>
  <c r="BN355" i="1" a="1"/>
  <c r="BN355" i="1" s="1"/>
  <c r="BZ355" i="1"/>
  <c r="CE355" i="1" s="1"/>
  <c r="CM371" i="1"/>
  <c r="BZ371" i="1"/>
  <c r="CE371" i="1" s="1"/>
  <c r="BN371" i="1" a="1"/>
  <c r="BN371" i="1" s="1"/>
  <c r="BN92" i="1" a="1"/>
  <c r="BN92" i="1" s="1"/>
  <c r="CM179" i="1"/>
  <c r="BN179" i="1" a="1"/>
  <c r="BN179" i="1" s="1"/>
  <c r="BZ179" i="1"/>
  <c r="CE179" i="1" s="1"/>
  <c r="BN285" i="1" a="1"/>
  <c r="BN285" i="1" s="1"/>
  <c r="BX154" i="1"/>
  <c r="BV154" i="1"/>
  <c r="BU154" i="1"/>
  <c r="BX382" i="1"/>
  <c r="BV382" i="1"/>
  <c r="BU382" i="1"/>
  <c r="BV403" i="1"/>
  <c r="BU403" i="1"/>
  <c r="BX403" i="1"/>
  <c r="BX355" i="1"/>
  <c r="BV355" i="1"/>
  <c r="BU355" i="1"/>
  <c r="BN196" i="1" a="1"/>
  <c r="BN196" i="1" s="1"/>
  <c r="BN245" i="1" a="1"/>
  <c r="BN245" i="1" s="1"/>
  <c r="BN103" i="1" a="1"/>
  <c r="BN103" i="1" s="1"/>
  <c r="BN23" i="1" a="1"/>
  <c r="BN23" i="1" s="1"/>
  <c r="CM182" i="1"/>
  <c r="BZ182" i="1"/>
  <c r="CE182" i="1" s="1"/>
  <c r="BN182" i="1" a="1"/>
  <c r="BN182" i="1" s="1"/>
  <c r="BN293" i="1" a="1"/>
  <c r="BN293" i="1" s="1"/>
  <c r="BN247" i="1" a="1"/>
  <c r="BN247" i="1" s="1"/>
  <c r="BN39" i="1" a="1"/>
  <c r="BN39" i="1" s="1"/>
  <c r="BN16" i="1" a="1"/>
  <c r="BN16" i="1" s="1"/>
  <c r="BN97" i="1" a="1"/>
  <c r="BN97" i="1" s="1"/>
  <c r="BN27" i="1" a="1"/>
  <c r="BN27" i="1" s="1"/>
  <c r="BN167" i="1" a="1"/>
  <c r="BN167" i="1" s="1"/>
  <c r="BN200" i="1" a="1"/>
  <c r="BN200" i="1" s="1"/>
  <c r="BN276" i="1" a="1"/>
  <c r="BN276" i="1" s="1"/>
  <c r="BN347" i="1" a="1"/>
  <c r="BN347" i="1" s="1"/>
  <c r="BZ347" i="1"/>
  <c r="CE347" i="1" s="1"/>
  <c r="CM347" i="1"/>
  <c r="BN150" i="1" a="1"/>
  <c r="BN150" i="1" s="1"/>
  <c r="BN226" i="1" a="1"/>
  <c r="BN226" i="1" s="1"/>
  <c r="BN132" i="1" a="1"/>
  <c r="BN132" i="1" s="1"/>
  <c r="BN316" i="1" a="1"/>
  <c r="BN316" i="1" s="1"/>
  <c r="BX21" i="1"/>
  <c r="BV21" i="1"/>
  <c r="BU21" i="1"/>
  <c r="BU384" i="1"/>
  <c r="BX384" i="1"/>
  <c r="BV384" i="1"/>
  <c r="BV361" i="1"/>
  <c r="BU361" i="1"/>
  <c r="BX361" i="1"/>
  <c r="BU397" i="1"/>
  <c r="BX397" i="1"/>
  <c r="BV397" i="1"/>
  <c r="BX56" i="1"/>
  <c r="BV56" i="1"/>
  <c r="BU56" i="1"/>
  <c r="BN300" i="1" a="1"/>
  <c r="BN300" i="1" s="1"/>
  <c r="BN317" i="1" a="1"/>
  <c r="BN317" i="1" s="1"/>
  <c r="BN18" i="1" a="1"/>
  <c r="BN18" i="1" s="1"/>
  <c r="BN253" i="1" a="1"/>
  <c r="BN253" i="1" s="1"/>
  <c r="BN267" i="1" a="1"/>
  <c r="BN267" i="1" s="1"/>
  <c r="BN91" i="1" a="1"/>
  <c r="BN91" i="1" s="1"/>
  <c r="BN268" i="1" a="1"/>
  <c r="BN268" i="1" s="1"/>
  <c r="CM381" i="1"/>
  <c r="BZ381" i="1"/>
  <c r="CE381" i="1" s="1"/>
  <c r="BN381" i="1" a="1"/>
  <c r="BN381" i="1" s="1"/>
  <c r="BN324" i="1" a="1"/>
  <c r="BN324" i="1" s="1"/>
  <c r="BN158" i="1" a="1"/>
  <c r="BN158" i="1" s="1"/>
  <c r="BN79" i="1" a="1"/>
  <c r="BN79" i="1" s="1"/>
  <c r="BN53" i="1" a="1"/>
  <c r="BN53" i="1" s="1"/>
  <c r="BN88" i="1" a="1"/>
  <c r="BN88" i="1" s="1"/>
  <c r="CM366" i="1"/>
  <c r="BN366" i="1" a="1"/>
  <c r="BN366" i="1" s="1"/>
  <c r="BZ366" i="1"/>
  <c r="CE366" i="1" s="1"/>
  <c r="BZ376" i="1"/>
  <c r="CE376" i="1" s="1"/>
  <c r="CM376" i="1"/>
  <c r="BN376" i="1" a="1"/>
  <c r="BN376" i="1" s="1"/>
  <c r="BN313" i="1" a="1"/>
  <c r="BN313" i="1" s="1"/>
  <c r="BN29" i="1" a="1"/>
  <c r="BN29" i="1" s="1"/>
  <c r="BN48" i="1" a="1"/>
  <c r="BN48" i="1" s="1"/>
  <c r="BN249" i="1" a="1"/>
  <c r="BN249" i="1" s="1"/>
  <c r="BN93" i="1" a="1"/>
  <c r="BN93" i="1" s="1"/>
  <c r="BN99" i="1" a="1"/>
  <c r="BN99" i="1" s="1"/>
  <c r="BN186" i="1" a="1"/>
  <c r="BN186" i="1" s="1"/>
  <c r="CM56" i="1"/>
  <c r="BN56" i="1" a="1"/>
  <c r="BN56" i="1" s="1"/>
  <c r="BZ56" i="1"/>
  <c r="CE56" i="1" s="1"/>
  <c r="CM388" i="1"/>
  <c r="BZ388" i="1"/>
  <c r="CE388" i="1" s="1"/>
  <c r="BN388" i="1" a="1"/>
  <c r="BN388" i="1" s="1"/>
  <c r="BZ308" i="1"/>
  <c r="CE308" i="1" s="1"/>
  <c r="CM308" i="1"/>
  <c r="BN308" i="1" a="1"/>
  <c r="BN308" i="1" s="1"/>
  <c r="BN315" i="1" a="1"/>
  <c r="BN315" i="1" s="1"/>
  <c r="BN340" i="1" a="1"/>
  <c r="BN340" i="1" s="1"/>
  <c r="CM356" i="1"/>
  <c r="BZ356" i="1"/>
  <c r="CE356" i="1" s="1"/>
  <c r="BN356" i="1" a="1"/>
  <c r="BN356" i="1" s="1"/>
  <c r="EN339" i="1"/>
  <c r="DX339" i="1"/>
  <c r="BO339" i="1" s="1" a="1"/>
  <c r="BO339" i="1" s="1"/>
  <c r="EU396" i="1"/>
  <c r="EW396" i="1"/>
  <c r="DX357" i="1"/>
  <c r="BO357" i="1" s="1" a="1"/>
  <c r="BO357" i="1" s="1"/>
  <c r="CW369" i="1"/>
  <c r="DX369" i="1"/>
  <c r="BO369" i="1" s="1" a="1"/>
  <c r="BO369" i="1" s="1"/>
  <c r="EW387" i="1"/>
  <c r="EU387" i="1"/>
  <c r="EW349" i="1"/>
  <c r="EU349" i="1"/>
  <c r="DX356" i="1"/>
  <c r="BO356" i="1" s="1" a="1"/>
  <c r="BO356" i="1" s="1"/>
  <c r="EN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W347" i="1"/>
  <c r="EU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AB137" i="1"/>
  <c r="AI137" i="1" s="1"/>
  <c r="AB180" i="1"/>
  <c r="AI180" i="1" s="1"/>
  <c r="AB87" i="1"/>
  <c r="AI87" i="1" s="1"/>
  <c r="AB406" i="1"/>
  <c r="AB127" i="1"/>
  <c r="AI127" i="1" s="1"/>
  <c r="AB339" i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W358" i="1"/>
  <c r="EU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U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CW309" i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W400" i="1"/>
  <c r="EU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CW408" i="1"/>
  <c r="DX408" i="1"/>
  <c r="BO408" i="1" s="1" a="1"/>
  <c r="BO408" i="1" s="1"/>
  <c r="EN408" i="1"/>
  <c r="EW21" i="1"/>
  <c r="EU21" i="1"/>
  <c r="EL202" i="1"/>
  <c r="EL172" i="1"/>
  <c r="EL236" i="1"/>
  <c r="EL106" i="1"/>
  <c r="EL107" i="1"/>
  <c r="EL346" i="1"/>
  <c r="EL186" i="1"/>
  <c r="EL344" i="1"/>
  <c r="EL60" i="1"/>
  <c r="EP412" i="1"/>
  <c r="EQ179" i="1"/>
  <c r="EP362" i="1"/>
  <c r="EQ44" i="1"/>
  <c r="EP69" i="1"/>
  <c r="AT44" i="1"/>
  <c r="EQ382" i="1"/>
  <c r="EP224" i="1"/>
  <c r="EQ68" i="1"/>
  <c r="EF220" i="1"/>
  <c r="EF69" i="1"/>
  <c r="EP280" i="1"/>
  <c r="EP262" i="1"/>
  <c r="EQ377" i="1"/>
  <c r="EF370" i="1"/>
  <c r="EP370" i="1"/>
  <c r="EF412" i="1"/>
  <c r="EP391" i="1"/>
  <c r="EP406" i="1"/>
  <c r="EF406" i="1"/>
  <c r="EP410" i="1"/>
  <c r="EF280" i="1"/>
  <c r="AT377" i="1"/>
  <c r="EP383" i="1"/>
  <c r="EQ354" i="1"/>
  <c r="EQ47" i="1"/>
  <c r="EP128" i="1"/>
  <c r="AT47" i="1"/>
  <c r="EF252" i="1"/>
  <c r="EP402" i="1"/>
  <c r="E13" i="1"/>
  <c r="D13" i="1"/>
  <c r="E7" i="1"/>
  <c r="D7" i="1"/>
  <c r="H13" i="1"/>
  <c r="CT13" i="1" s="1"/>
  <c r="H7" i="1"/>
  <c r="G13" i="1"/>
  <c r="CS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CB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EN156" i="1" l="1"/>
  <c r="DX345" i="1"/>
  <c r="BO345" i="1" s="1" a="1"/>
  <c r="BO345" i="1" s="1"/>
  <c r="BP345" i="1" s="1"/>
  <c r="EF156" i="1"/>
  <c r="EP345" i="1"/>
  <c r="EP156" i="1"/>
  <c r="BP392" i="1"/>
  <c r="EN345" i="1"/>
  <c r="EF345" i="1"/>
  <c r="BP178" i="1"/>
  <c r="EN392" i="1"/>
  <c r="EN261" i="1"/>
  <c r="BP399" i="1"/>
  <c r="DX243" i="1"/>
  <c r="BO243" i="1" s="1" a="1"/>
  <c r="BO243" i="1" s="1"/>
  <c r="BP183" i="1"/>
  <c r="CY252" i="1"/>
  <c r="DX252" i="1"/>
  <c r="BO252" i="1" s="1" a="1"/>
  <c r="BO252" i="1" s="1"/>
  <c r="DX69" i="1"/>
  <c r="BO69" i="1" s="1" a="1"/>
  <c r="BO69" i="1" s="1"/>
  <c r="DX362" i="1"/>
  <c r="BO362" i="1" s="1" a="1"/>
  <c r="BO362" i="1" s="1"/>
  <c r="BP362" i="1" s="1"/>
  <c r="CY402" i="1"/>
  <c r="EF183" i="1"/>
  <c r="EM394" i="1"/>
  <c r="EN383" i="1"/>
  <c r="DX106" i="1"/>
  <c r="BO106" i="1" s="1" a="1"/>
  <c r="BO106" i="1" s="1"/>
  <c r="BQ106" i="1" s="1"/>
  <c r="CQ106" i="1" s="1"/>
  <c r="CY262" i="1"/>
  <c r="CW243" i="1"/>
  <c r="EN179" i="1"/>
  <c r="DX179" i="1"/>
  <c r="BO179" i="1" s="1" a="1"/>
  <c r="BO179" i="1" s="1"/>
  <c r="BQ179" i="1" s="1"/>
  <c r="CQ179" i="1" s="1"/>
  <c r="CW179" i="1"/>
  <c r="CY179" i="1" s="1"/>
  <c r="EN373" i="1"/>
  <c r="EN379" i="1"/>
  <c r="EF402" i="1"/>
  <c r="EF357" i="1"/>
  <c r="DX371" i="1"/>
  <c r="BO371" i="1" s="1" a="1"/>
  <c r="BO371" i="1" s="1"/>
  <c r="BP371" i="1" s="1"/>
  <c r="EN397" i="1"/>
  <c r="CW397" i="1"/>
  <c r="EF397" i="1" s="1"/>
  <c r="DX397" i="1"/>
  <c r="BO397" i="1" s="1" a="1"/>
  <c r="BO397" i="1" s="1"/>
  <c r="BP397" i="1" s="1"/>
  <c r="EN360" i="1"/>
  <c r="CW360" i="1"/>
  <c r="CY360" i="1" s="1"/>
  <c r="DX360" i="1"/>
  <c r="BO360" i="1" s="1" a="1"/>
  <c r="BO360" i="1" s="1"/>
  <c r="BQ360" i="1" s="1"/>
  <c r="CQ360" i="1" s="1"/>
  <c r="EM68" i="1"/>
  <c r="EF68" i="1"/>
  <c r="CW376" i="1"/>
  <c r="DX309" i="1"/>
  <c r="BO309" i="1" s="1" a="1"/>
  <c r="BO309" i="1" s="1"/>
  <c r="BQ309" i="1" s="1"/>
  <c r="CQ309" i="1" s="1"/>
  <c r="CW392" i="1"/>
  <c r="EM392" i="1" s="1"/>
  <c r="BP262" i="1"/>
  <c r="BP384" i="1"/>
  <c r="EN396" i="1"/>
  <c r="CW261" i="1"/>
  <c r="CW371" i="1"/>
  <c r="EM371" i="1" s="1"/>
  <c r="EN391" i="1"/>
  <c r="DX406" i="1"/>
  <c r="BO406" i="1" s="1" a="1"/>
  <c r="BO406" i="1" s="1"/>
  <c r="BQ406" i="1" s="1"/>
  <c r="CQ406" i="1" s="1"/>
  <c r="CY357" i="1"/>
  <c r="DX379" i="1"/>
  <c r="BO379" i="1" s="1" a="1"/>
  <c r="BO379" i="1" s="1"/>
  <c r="BP379" i="1" s="1"/>
  <c r="DX308" i="1"/>
  <c r="BO308" i="1" s="1" a="1"/>
  <c r="BO308" i="1" s="1"/>
  <c r="BP308" i="1" s="1"/>
  <c r="EP220" i="1"/>
  <c r="BP409" i="1"/>
  <c r="CY410" i="1"/>
  <c r="EN409" i="1"/>
  <c r="DX401" i="1"/>
  <c r="BO401" i="1" s="1" a="1"/>
  <c r="BO401" i="1" s="1"/>
  <c r="BP401" i="1" s="1"/>
  <c r="EN252" i="1"/>
  <c r="BP355" i="1"/>
  <c r="CW409" i="1"/>
  <c r="BD356" i="1"/>
  <c r="DK356" i="1" s="1"/>
  <c r="AY356" i="1"/>
  <c r="EF128" i="1"/>
  <c r="EP252" i="1"/>
  <c r="BP280" i="1"/>
  <c r="EF410" i="1"/>
  <c r="DX220" i="1"/>
  <c r="BO220" i="1" s="1" a="1"/>
  <c r="BO220" i="1" s="1"/>
  <c r="BP220" i="1" s="1"/>
  <c r="EF394" i="1"/>
  <c r="EN357" i="1"/>
  <c r="BD409" i="1"/>
  <c r="DJ409" i="1" s="1"/>
  <c r="AY409" i="1"/>
  <c r="EN224" i="1"/>
  <c r="DX376" i="1"/>
  <c r="BO376" i="1" s="1" a="1"/>
  <c r="BO376" i="1" s="1"/>
  <c r="BP376" i="1" s="1"/>
  <c r="AT409" i="1"/>
  <c r="EF243" i="1"/>
  <c r="BP389" i="1"/>
  <c r="DX391" i="1"/>
  <c r="BO391" i="1" s="1" a="1"/>
  <c r="BO391" i="1" s="1"/>
  <c r="CW178" i="1"/>
  <c r="EF178" i="1" s="1"/>
  <c r="EM370" i="1"/>
  <c r="CY370" i="1"/>
  <c r="CY106" i="1"/>
  <c r="EP106" i="1"/>
  <c r="EF379" i="1"/>
  <c r="CY391" i="1"/>
  <c r="CY54" i="1"/>
  <c r="EF391" i="1"/>
  <c r="EF54" i="1"/>
  <c r="EP379" i="1"/>
  <c r="EP54" i="1"/>
  <c r="EF106" i="1"/>
  <c r="CY379" i="1"/>
  <c r="CW251" i="1"/>
  <c r="DX251" i="1"/>
  <c r="BO251" i="1" s="1" a="1"/>
  <c r="BO251" i="1" s="1"/>
  <c r="BP251" i="1" s="1"/>
  <c r="EN251" i="1"/>
  <c r="EM353" i="1"/>
  <c r="EP353" i="1"/>
  <c r="DX347" i="1"/>
  <c r="BO347" i="1" s="1" a="1"/>
  <c r="BO347" i="1" s="1"/>
  <c r="BQ347" i="1" s="1"/>
  <c r="CQ347" i="1" s="1"/>
  <c r="EN347" i="1"/>
  <c r="CW347" i="1"/>
  <c r="EF347" i="1" s="1"/>
  <c r="CW405" i="1"/>
  <c r="EM405" i="1" s="1"/>
  <c r="DX405" i="1"/>
  <c r="BO405" i="1" s="1" a="1"/>
  <c r="BO405" i="1" s="1"/>
  <c r="BP405" i="1" s="1"/>
  <c r="EN405" i="1"/>
  <c r="EN400" i="1"/>
  <c r="CW400" i="1"/>
  <c r="AR101" i="1"/>
  <c r="BD101" i="1"/>
  <c r="EA101" i="1" s="1" a="1"/>
  <c r="EA101" i="1" s="1"/>
  <c r="EK101" i="1" s="1"/>
  <c r="AR179" i="1"/>
  <c r="BD179" i="1"/>
  <c r="AR128" i="1"/>
  <c r="BD128" i="1"/>
  <c r="EA128" i="1" s="1" a="1"/>
  <c r="EA128" i="1" s="1"/>
  <c r="EK128" i="1" s="1"/>
  <c r="AR354" i="1"/>
  <c r="BD354" i="1"/>
  <c r="EA354" i="1" s="1" a="1"/>
  <c r="EA354" i="1" s="1"/>
  <c r="EK354" i="1" s="1"/>
  <c r="CW368" i="1"/>
  <c r="EM368" i="1" s="1"/>
  <c r="AR47" i="1"/>
  <c r="BD47" i="1"/>
  <c r="EA47" i="1" s="1" a="1"/>
  <c r="EA47" i="1" s="1"/>
  <c r="EK47" i="1" s="1"/>
  <c r="EQ154" i="1"/>
  <c r="BD154" i="1"/>
  <c r="EA154" i="1" s="1" a="1"/>
  <c r="EA154" i="1" s="1"/>
  <c r="EK154" i="1" s="1"/>
  <c r="AR68" i="1"/>
  <c r="BD68" i="1"/>
  <c r="AR44" i="1"/>
  <c r="BD44" i="1"/>
  <c r="AR376" i="1"/>
  <c r="BD376" i="1"/>
  <c r="EA376" i="1" s="1" a="1"/>
  <c r="EA376" i="1" s="1"/>
  <c r="EK376" i="1" s="1"/>
  <c r="DX368" i="1"/>
  <c r="BO368" i="1" s="1" a="1"/>
  <c r="BO368" i="1" s="1"/>
  <c r="BP368" i="1" s="1"/>
  <c r="AR35" i="1"/>
  <c r="BD35" i="1"/>
  <c r="AR346" i="1"/>
  <c r="BD346" i="1"/>
  <c r="AR397" i="1"/>
  <c r="BD397" i="1"/>
  <c r="DF356" i="1"/>
  <c r="AT154" i="1"/>
  <c r="AR344" i="1"/>
  <c r="BD344" i="1"/>
  <c r="EA344" i="1" s="1" a="1"/>
  <c r="EA344" i="1" s="1"/>
  <c r="EK344" i="1" s="1"/>
  <c r="AR383" i="1"/>
  <c r="BD383" i="1"/>
  <c r="EA383" i="1" s="1" a="1"/>
  <c r="EA383" i="1" s="1"/>
  <c r="EK383" i="1" s="1"/>
  <c r="AR382" i="1"/>
  <c r="BD382" i="1"/>
  <c r="AR412" i="1"/>
  <c r="BD412" i="1"/>
  <c r="DK370" i="1"/>
  <c r="DJ370" i="1"/>
  <c r="DF370" i="1"/>
  <c r="AR377" i="1"/>
  <c r="BD377" i="1"/>
  <c r="EA377" i="1" s="1" a="1"/>
  <c r="EA377" i="1" s="1"/>
  <c r="EK377" i="1" s="1"/>
  <c r="EP407" i="1"/>
  <c r="EP364" i="1"/>
  <c r="CY156" i="1"/>
  <c r="CY220" i="1"/>
  <c r="EP357" i="1"/>
  <c r="CY393" i="1"/>
  <c r="EP393" i="1"/>
  <c r="EF373" i="1"/>
  <c r="CY406" i="1"/>
  <c r="CY364" i="1"/>
  <c r="EF350" i="1"/>
  <c r="CY350" i="1"/>
  <c r="EP350" i="1"/>
  <c r="EP401" i="1"/>
  <c r="EP373" i="1"/>
  <c r="CY373" i="1"/>
  <c r="EF364" i="1"/>
  <c r="CW338" i="1"/>
  <c r="CY338" i="1" s="1"/>
  <c r="DX338" i="1"/>
  <c r="BO338" i="1" s="1" a="1"/>
  <c r="BO338" i="1" s="1"/>
  <c r="BP338" i="1" s="1"/>
  <c r="EN338" i="1"/>
  <c r="DX101" i="1"/>
  <c r="BO101" i="1" s="1" a="1"/>
  <c r="BO101" i="1" s="1"/>
  <c r="EN101" i="1"/>
  <c r="CW101" i="1"/>
  <c r="ER363" i="1"/>
  <c r="EN411" i="1"/>
  <c r="CY382" i="1"/>
  <c r="AN359" i="1"/>
  <c r="CW380" i="1"/>
  <c r="EN380" i="1"/>
  <c r="DX380" i="1"/>
  <c r="BO380" i="1" s="1" a="1"/>
  <c r="BO380" i="1" s="1"/>
  <c r="BP380" i="1" s="1"/>
  <c r="CW390" i="1"/>
  <c r="DX390" i="1"/>
  <c r="BO390" i="1" s="1" a="1"/>
  <c r="BO390" i="1" s="1"/>
  <c r="BP390" i="1" s="1"/>
  <c r="ER383" i="1"/>
  <c r="ER351" i="1"/>
  <c r="EN390" i="1"/>
  <c r="AN368" i="1"/>
  <c r="AT368" i="1" s="1"/>
  <c r="AN390" i="1"/>
  <c r="AY390" i="1" s="1"/>
  <c r="CW355" i="1"/>
  <c r="EN355" i="1"/>
  <c r="CW387" i="1"/>
  <c r="EF387" i="1" s="1"/>
  <c r="EN387" i="1"/>
  <c r="DX387" i="1"/>
  <c r="BO387" i="1" s="1" a="1"/>
  <c r="BO387" i="1" s="1"/>
  <c r="BP387" i="1" s="1"/>
  <c r="EP411" i="1"/>
  <c r="BP374" i="1"/>
  <c r="CY345" i="1"/>
  <c r="CW363" i="1"/>
  <c r="DX363" i="1"/>
  <c r="BO363" i="1" s="1" a="1"/>
  <c r="BO363" i="1" s="1"/>
  <c r="BP363" i="1" s="1"/>
  <c r="EN363" i="1"/>
  <c r="CW374" i="1"/>
  <c r="CY374" i="1" s="1"/>
  <c r="EN374" i="1"/>
  <c r="CW384" i="1"/>
  <c r="EN384" i="1"/>
  <c r="CW308" i="1"/>
  <c r="CY308" i="1" s="1"/>
  <c r="EN359" i="1"/>
  <c r="AT356" i="1"/>
  <c r="ER406" i="1"/>
  <c r="DX411" i="1"/>
  <c r="BO411" i="1" s="1" a="1"/>
  <c r="BO411" i="1" s="1"/>
  <c r="BQ411" i="1" s="1"/>
  <c r="CQ411" i="1" s="1"/>
  <c r="DX359" i="1"/>
  <c r="BO359" i="1" s="1" a="1"/>
  <c r="BO359" i="1" s="1"/>
  <c r="DX156" i="1"/>
  <c r="BO156" i="1" s="1" a="1"/>
  <c r="BO156" i="1" s="1"/>
  <c r="BP156" i="1" s="1"/>
  <c r="AN373" i="1"/>
  <c r="AY373" i="1" s="1"/>
  <c r="AN262" i="1"/>
  <c r="AY262" i="1" s="1"/>
  <c r="EP359" i="1"/>
  <c r="ER349" i="1"/>
  <c r="EP382" i="1"/>
  <c r="CW399" i="1"/>
  <c r="CY399" i="1" s="1"/>
  <c r="EN399" i="1"/>
  <c r="BP243" i="1"/>
  <c r="CW389" i="1"/>
  <c r="EN389" i="1"/>
  <c r="EQ397" i="1"/>
  <c r="EP68" i="1"/>
  <c r="EF411" i="1"/>
  <c r="AN379" i="1"/>
  <c r="CW154" i="1"/>
  <c r="EN154" i="1"/>
  <c r="ER398" i="1"/>
  <c r="EN54" i="1"/>
  <c r="AT397" i="1"/>
  <c r="BP128" i="1"/>
  <c r="CY68" i="1"/>
  <c r="EF359" i="1"/>
  <c r="BP381" i="1"/>
  <c r="ER400" i="1"/>
  <c r="CY407" i="1"/>
  <c r="EF383" i="1"/>
  <c r="CY359" i="1"/>
  <c r="DX383" i="1"/>
  <c r="BO383" i="1" s="1" a="1"/>
  <c r="BO383" i="1" s="1"/>
  <c r="BP383" i="1" s="1"/>
  <c r="DX154" i="1"/>
  <c r="BO154" i="1" s="1" a="1"/>
  <c r="BO154" i="1" s="1"/>
  <c r="BP154" i="1" s="1"/>
  <c r="EF382" i="1"/>
  <c r="DX400" i="1"/>
  <c r="BO400" i="1" s="1" a="1"/>
  <c r="BO400" i="1" s="1"/>
  <c r="BQ400" i="1" s="1"/>
  <c r="CQ400" i="1" s="1"/>
  <c r="CY411" i="1"/>
  <c r="EN410" i="1"/>
  <c r="BP402" i="1"/>
  <c r="BP350" i="1"/>
  <c r="BP412" i="1"/>
  <c r="BP252" i="1"/>
  <c r="CY178" i="1"/>
  <c r="BP69" i="1"/>
  <c r="CY409" i="1"/>
  <c r="ER371" i="1"/>
  <c r="ER378" i="1"/>
  <c r="BP261" i="1"/>
  <c r="EF407" i="1"/>
  <c r="DX407" i="1"/>
  <c r="BO407" i="1" s="1" a="1"/>
  <c r="BO407" i="1" s="1"/>
  <c r="BQ407" i="1" s="1"/>
  <c r="CQ407" i="1" s="1"/>
  <c r="EN407" i="1"/>
  <c r="AT128" i="1"/>
  <c r="EQ128" i="1"/>
  <c r="CY396" i="1"/>
  <c r="ER394" i="1"/>
  <c r="EN382" i="1"/>
  <c r="AT412" i="1"/>
  <c r="AT344" i="1"/>
  <c r="CW44" i="1"/>
  <c r="DX44" i="1"/>
  <c r="EN44" i="1"/>
  <c r="ER366" i="1"/>
  <c r="DX353" i="1"/>
  <c r="AT382" i="1"/>
  <c r="CY224" i="1"/>
  <c r="ER360" i="1"/>
  <c r="ER350" i="1"/>
  <c r="DX68" i="1"/>
  <c r="BQ47" i="1"/>
  <c r="CQ47" i="1" s="1"/>
  <c r="ER365" i="1"/>
  <c r="ER404" i="1"/>
  <c r="EQ383" i="1"/>
  <c r="BQ408" i="1"/>
  <c r="CQ408" i="1" s="1"/>
  <c r="ER388" i="1"/>
  <c r="ER381" i="1"/>
  <c r="BP47" i="1"/>
  <c r="EP392" i="1"/>
  <c r="DX382" i="1"/>
  <c r="EN353" i="1"/>
  <c r="AT346" i="1"/>
  <c r="ER403" i="1"/>
  <c r="ER405" i="1"/>
  <c r="ER379" i="1"/>
  <c r="AT179" i="1"/>
  <c r="ER374" i="1"/>
  <c r="CY353" i="1"/>
  <c r="BQ369" i="1"/>
  <c r="CQ369" i="1" s="1"/>
  <c r="EN68" i="1"/>
  <c r="ER368" i="1"/>
  <c r="BQ251" i="1"/>
  <c r="CQ251" i="1" s="1"/>
  <c r="DX224" i="1"/>
  <c r="EF393" i="1"/>
  <c r="ER354" i="1"/>
  <c r="BQ373" i="1"/>
  <c r="CQ373" i="1" s="1"/>
  <c r="ER376" i="1"/>
  <c r="ER391" i="1"/>
  <c r="CW47" i="1"/>
  <c r="CY47" i="1" s="1"/>
  <c r="EN47" i="1"/>
  <c r="CW343" i="1"/>
  <c r="EF343" i="1" s="1"/>
  <c r="DX343" i="1"/>
  <c r="BQ374" i="1"/>
  <c r="CQ374" i="1" s="1"/>
  <c r="ER348" i="1"/>
  <c r="AT376" i="1"/>
  <c r="BQ357" i="1"/>
  <c r="CQ357" i="1" s="1"/>
  <c r="EF405" i="1"/>
  <c r="ER362" i="1"/>
  <c r="AT354" i="1"/>
  <c r="BQ410" i="1"/>
  <c r="CQ410" i="1" s="1"/>
  <c r="BP394" i="1"/>
  <c r="CW365" i="1"/>
  <c r="DX365" i="1"/>
  <c r="ER369" i="1"/>
  <c r="AT35" i="1"/>
  <c r="AT101" i="1"/>
  <c r="EF262" i="1"/>
  <c r="EF353" i="1"/>
  <c r="EQ35" i="1"/>
  <c r="BQ69" i="1"/>
  <c r="CQ69" i="1" s="1"/>
  <c r="CW385" i="1"/>
  <c r="DX385" i="1"/>
  <c r="EQ412" i="1"/>
  <c r="BQ412" i="1"/>
  <c r="CQ412" i="1" s="1"/>
  <c r="ER407" i="1"/>
  <c r="BQ368" i="1"/>
  <c r="CQ368" i="1" s="1"/>
  <c r="EQ101" i="1"/>
  <c r="ER396" i="1"/>
  <c r="CW381" i="1"/>
  <c r="CY381" i="1" s="1"/>
  <c r="EN381" i="1"/>
  <c r="ER355" i="1"/>
  <c r="AT68" i="1"/>
  <c r="EQ346" i="1"/>
  <c r="ER393" i="1"/>
  <c r="EF224" i="1"/>
  <c r="ER347" i="1"/>
  <c r="ER409" i="1"/>
  <c r="ER364" i="1"/>
  <c r="ER401" i="1"/>
  <c r="ER353" i="1"/>
  <c r="ER380" i="1"/>
  <c r="ER402" i="1"/>
  <c r="ER399" i="1"/>
  <c r="ER392" i="1"/>
  <c r="ER384" i="1"/>
  <c r="ER387" i="1"/>
  <c r="ER408" i="1"/>
  <c r="ER410" i="1"/>
  <c r="EF396" i="1"/>
  <c r="EQ376" i="1"/>
  <c r="BQ392" i="1"/>
  <c r="CQ392" i="1" s="1"/>
  <c r="ER367" i="1"/>
  <c r="BQ261" i="1"/>
  <c r="CQ261" i="1" s="1"/>
  <c r="BQ384" i="1"/>
  <c r="CQ384" i="1" s="1"/>
  <c r="BP364" i="1"/>
  <c r="BQ394" i="1"/>
  <c r="CQ394" i="1" s="1"/>
  <c r="BQ243" i="1"/>
  <c r="CQ243" i="1" s="1"/>
  <c r="ER357" i="1"/>
  <c r="AT383" i="1"/>
  <c r="ER397" i="1"/>
  <c r="BQ350" i="1"/>
  <c r="CQ350" i="1" s="1"/>
  <c r="CW348" i="1"/>
  <c r="DX348" i="1"/>
  <c r="EN348" i="1"/>
  <c r="BQ389" i="1"/>
  <c r="CQ389" i="1" s="1"/>
  <c r="CW344" i="1"/>
  <c r="CY344" i="1" s="1"/>
  <c r="DX344" i="1"/>
  <c r="EN344" i="1"/>
  <c r="BQ101" i="1"/>
  <c r="CQ101" i="1" s="1"/>
  <c r="ER356" i="1"/>
  <c r="CY394" i="1"/>
  <c r="BQ397" i="1"/>
  <c r="CQ397" i="1" s="1"/>
  <c r="EF409" i="1"/>
  <c r="EP396" i="1"/>
  <c r="ER382" i="1"/>
  <c r="CW388" i="1"/>
  <c r="CY388" i="1" s="1"/>
  <c r="DX388" i="1"/>
  <c r="EN388" i="1"/>
  <c r="CW398" i="1"/>
  <c r="CY398" i="1" s="1"/>
  <c r="DX398" i="1"/>
  <c r="EN398" i="1"/>
  <c r="ER375" i="1"/>
  <c r="AN408" i="1"/>
  <c r="AN56" i="1"/>
  <c r="AY56" i="1" s="1"/>
  <c r="AN357" i="1"/>
  <c r="AY357" i="1" s="1"/>
  <c r="BQ280" i="1"/>
  <c r="CQ280" i="1" s="1"/>
  <c r="AN394" i="1"/>
  <c r="AY394" i="1" s="1"/>
  <c r="BP106" i="1"/>
  <c r="ER386" i="1"/>
  <c r="AN402" i="1"/>
  <c r="AN360" i="1"/>
  <c r="AY360" i="1" s="1"/>
  <c r="AN347" i="1"/>
  <c r="AR409" i="1"/>
  <c r="EQ409" i="1"/>
  <c r="CW386" i="1"/>
  <c r="DX386" i="1"/>
  <c r="EN386" i="1"/>
  <c r="AN385" i="1"/>
  <c r="AY385" i="1" s="1"/>
  <c r="BP373" i="1"/>
  <c r="BP391" i="1"/>
  <c r="BQ391" i="1"/>
  <c r="CQ391" i="1" s="1"/>
  <c r="CW346" i="1"/>
  <c r="EN346" i="1"/>
  <c r="DX346" i="1"/>
  <c r="AN353" i="1"/>
  <c r="AN386" i="1"/>
  <c r="AY386" i="1" s="1"/>
  <c r="AN21" i="1"/>
  <c r="AY21" i="1" s="1"/>
  <c r="AN389" i="1"/>
  <c r="CW372" i="1"/>
  <c r="DX372" i="1"/>
  <c r="EN372" i="1"/>
  <c r="AN178" i="1"/>
  <c r="AN405" i="1"/>
  <c r="AN309" i="1"/>
  <c r="AY309" i="1" s="1"/>
  <c r="AN106" i="1"/>
  <c r="AN330" i="1"/>
  <c r="AY330" i="1" s="1"/>
  <c r="ER361" i="1"/>
  <c r="BQ387" i="1"/>
  <c r="CQ387" i="1" s="1"/>
  <c r="CW225" i="1"/>
  <c r="EN225" i="1"/>
  <c r="DX225" i="1"/>
  <c r="AN374" i="1"/>
  <c r="AN252" i="1"/>
  <c r="AY252" i="1" s="1"/>
  <c r="AN392" i="1"/>
  <c r="AY392" i="1" s="1"/>
  <c r="AN400" i="1"/>
  <c r="AN387" i="1"/>
  <c r="AY387" i="1" s="1"/>
  <c r="AN156" i="1"/>
  <c r="AY156" i="1" s="1"/>
  <c r="AN34" i="1"/>
  <c r="CW403" i="1"/>
  <c r="CY403" i="1" s="1"/>
  <c r="DX403" i="1"/>
  <c r="EN403" i="1"/>
  <c r="AN183" i="1"/>
  <c r="CW361" i="1"/>
  <c r="EF361" i="1" s="1"/>
  <c r="DX361" i="1"/>
  <c r="EN361" i="1"/>
  <c r="AN411" i="1"/>
  <c r="AN355" i="1"/>
  <c r="AN343" i="1"/>
  <c r="AY343" i="1" s="1"/>
  <c r="AN362" i="1"/>
  <c r="AN358" i="1"/>
  <c r="AY358" i="1" s="1"/>
  <c r="CW354" i="1"/>
  <c r="DX354" i="1"/>
  <c r="EN354" i="1"/>
  <c r="CW182" i="1"/>
  <c r="DX182" i="1"/>
  <c r="EN182" i="1"/>
  <c r="AN54" i="1"/>
  <c r="CW173" i="1"/>
  <c r="EN173" i="1"/>
  <c r="DX173" i="1"/>
  <c r="CW367" i="1"/>
  <c r="CY367" i="1" s="1"/>
  <c r="EN367" i="1"/>
  <c r="DX367" i="1"/>
  <c r="CW330" i="1"/>
  <c r="DX330" i="1"/>
  <c r="EN330" i="1"/>
  <c r="CW21" i="1"/>
  <c r="EF21" i="1" s="1"/>
  <c r="EN21" i="1"/>
  <c r="DX21" i="1"/>
  <c r="AN380" i="1"/>
  <c r="CY401" i="1"/>
  <c r="EF401" i="1"/>
  <c r="AN407" i="1"/>
  <c r="AN361" i="1"/>
  <c r="CW375" i="1"/>
  <c r="EN375" i="1"/>
  <c r="DX375" i="1"/>
  <c r="AN173" i="1"/>
  <c r="AY173" i="1" s="1"/>
  <c r="CW352" i="1"/>
  <c r="CY352" i="1" s="1"/>
  <c r="DX352" i="1"/>
  <c r="EN352" i="1"/>
  <c r="AN369" i="1"/>
  <c r="AN367" i="1"/>
  <c r="CW331" i="1"/>
  <c r="CY331" i="1" s="1"/>
  <c r="DX331" i="1"/>
  <c r="EN331" i="1"/>
  <c r="AN352" i="1"/>
  <c r="AY352" i="1" s="1"/>
  <c r="AN401" i="1"/>
  <c r="AY401" i="1" s="1"/>
  <c r="AN393" i="1"/>
  <c r="AY393" i="1" s="1"/>
  <c r="AN365" i="1"/>
  <c r="AN224" i="1"/>
  <c r="AN372" i="1"/>
  <c r="AN375" i="1"/>
  <c r="AY375" i="1" s="1"/>
  <c r="AN69" i="1"/>
  <c r="AY69" i="1" s="1"/>
  <c r="AN338" i="1"/>
  <c r="CW366" i="1"/>
  <c r="DX366" i="1"/>
  <c r="EN366" i="1"/>
  <c r="AN348" i="1"/>
  <c r="AN331" i="1"/>
  <c r="AN403" i="1"/>
  <c r="AN350" i="1"/>
  <c r="AY350" i="1" s="1"/>
  <c r="AN182" i="1"/>
  <c r="AY182" i="1" s="1"/>
  <c r="AN243" i="1"/>
  <c r="AN384" i="1"/>
  <c r="AY384" i="1" s="1"/>
  <c r="AN220" i="1"/>
  <c r="AN366" i="1"/>
  <c r="AY366" i="1" s="1"/>
  <c r="CW395" i="1"/>
  <c r="CY395" i="1" s="1"/>
  <c r="EN395" i="1"/>
  <c r="DX395" i="1"/>
  <c r="CW404" i="1"/>
  <c r="DX404" i="1"/>
  <c r="EN404" i="1"/>
  <c r="AN280" i="1"/>
  <c r="AY280" i="1" s="1"/>
  <c r="AN391" i="1"/>
  <c r="AY391" i="1" s="1"/>
  <c r="EM376" i="1"/>
  <c r="CY376" i="1"/>
  <c r="EF376" i="1"/>
  <c r="EP376" i="1"/>
  <c r="CW351" i="1"/>
  <c r="CY351" i="1" s="1"/>
  <c r="EN351" i="1"/>
  <c r="DX351" i="1"/>
  <c r="DX349" i="1"/>
  <c r="EN349" i="1"/>
  <c r="CW349" i="1"/>
  <c r="AN395" i="1"/>
  <c r="AN363" i="1"/>
  <c r="AY363" i="1" s="1"/>
  <c r="AN388" i="1"/>
  <c r="CW241" i="1"/>
  <c r="EN241" i="1"/>
  <c r="DX241" i="1"/>
  <c r="CZ399" i="1"/>
  <c r="AN225" i="1"/>
  <c r="CW35" i="1"/>
  <c r="EN35" i="1"/>
  <c r="DX35" i="1"/>
  <c r="DX56" i="1"/>
  <c r="CW56" i="1"/>
  <c r="EN56" i="1"/>
  <c r="AN241" i="1"/>
  <c r="AN399" i="1"/>
  <c r="CW34" i="1"/>
  <c r="EF34" i="1" s="1"/>
  <c r="DX34" i="1"/>
  <c r="EN34" i="1"/>
  <c r="CY261" i="1"/>
  <c r="AN345" i="1"/>
  <c r="AN381" i="1"/>
  <c r="AY381" i="1" s="1"/>
  <c r="AN404" i="1"/>
  <c r="AY404" i="1" s="1"/>
  <c r="AN406" i="1"/>
  <c r="AY406" i="1" s="1"/>
  <c r="AR356" i="1"/>
  <c r="EQ356" i="1"/>
  <c r="AN410" i="1"/>
  <c r="CW378" i="1"/>
  <c r="DX378" i="1"/>
  <c r="EN378" i="1"/>
  <c r="AN396" i="1"/>
  <c r="AN364" i="1"/>
  <c r="CW358" i="1"/>
  <c r="DX358" i="1"/>
  <c r="EN358" i="1"/>
  <c r="AN251" i="1"/>
  <c r="AY251" i="1" s="1"/>
  <c r="AN339" i="1"/>
  <c r="AY339" i="1" s="1"/>
  <c r="DX377" i="1"/>
  <c r="CW377" i="1"/>
  <c r="EN377" i="1"/>
  <c r="AN371" i="1"/>
  <c r="AY371" i="1" s="1"/>
  <c r="AN378" i="1"/>
  <c r="AN398" i="1"/>
  <c r="AN261" i="1"/>
  <c r="AN308" i="1"/>
  <c r="AY308" i="1" s="1"/>
  <c r="AN351" i="1"/>
  <c r="AY351" i="1" s="1"/>
  <c r="AN349" i="1"/>
  <c r="BQ356" i="1"/>
  <c r="CQ356" i="1" s="1"/>
  <c r="BQ402" i="1"/>
  <c r="CQ402" i="1" s="1"/>
  <c r="BP410" i="1"/>
  <c r="ER411" i="1"/>
  <c r="BQ183" i="1"/>
  <c r="CQ183" i="1" s="1"/>
  <c r="BQ339" i="1"/>
  <c r="CQ339" i="1" s="1"/>
  <c r="BQ54" i="1"/>
  <c r="CQ54" i="1" s="1"/>
  <c r="BP356" i="1"/>
  <c r="BQ376" i="1"/>
  <c r="CQ376" i="1" s="1"/>
  <c r="BQ393" i="1"/>
  <c r="CQ393" i="1" s="1"/>
  <c r="BQ401" i="1"/>
  <c r="CQ401" i="1" s="1"/>
  <c r="CF404" i="1"/>
  <c r="CH404" i="1"/>
  <c r="CO404" i="1" s="1"/>
  <c r="CG404" i="1"/>
  <c r="CH393" i="1"/>
  <c r="CO393" i="1" s="1"/>
  <c r="CF393" i="1"/>
  <c r="CG393" i="1"/>
  <c r="CH395" i="1"/>
  <c r="CO395" i="1" s="1"/>
  <c r="CF395" i="1"/>
  <c r="CG395" i="1"/>
  <c r="BQ383" i="1"/>
  <c r="CQ383" i="1" s="1"/>
  <c r="CF35" i="1"/>
  <c r="CH35" i="1"/>
  <c r="CO35" i="1" s="1"/>
  <c r="CG35" i="1"/>
  <c r="CH356" i="1"/>
  <c r="CO356" i="1" s="1"/>
  <c r="CG356" i="1"/>
  <c r="CF356" i="1"/>
  <c r="CH101" i="1"/>
  <c r="CO101" i="1" s="1"/>
  <c r="CF101" i="1"/>
  <c r="CG101" i="1"/>
  <c r="BQ128" i="1"/>
  <c r="CQ128" i="1" s="1"/>
  <c r="CH384" i="1"/>
  <c r="CO384" i="1" s="1"/>
  <c r="CG384" i="1"/>
  <c r="CF384" i="1"/>
  <c r="CF68" i="1"/>
  <c r="CH68" i="1"/>
  <c r="CO68" i="1" s="1"/>
  <c r="CG68" i="1"/>
  <c r="CH339" i="1"/>
  <c r="CO339" i="1" s="1"/>
  <c r="CG339" i="1"/>
  <c r="CF339" i="1"/>
  <c r="CH349" i="1"/>
  <c r="CO349" i="1" s="1"/>
  <c r="CF349" i="1"/>
  <c r="CG349" i="1"/>
  <c r="CH364" i="1"/>
  <c r="CO364" i="1" s="1"/>
  <c r="CG364" i="1"/>
  <c r="CF364" i="1"/>
  <c r="BP101" i="1"/>
  <c r="CH386" i="1"/>
  <c r="CO386" i="1" s="1"/>
  <c r="CG386" i="1"/>
  <c r="CF386" i="1"/>
  <c r="CF182" i="1"/>
  <c r="CG182" i="1"/>
  <c r="CH182" i="1"/>
  <c r="CO182" i="1" s="1"/>
  <c r="BP339" i="1"/>
  <c r="CG352" i="1"/>
  <c r="CH352" i="1"/>
  <c r="CO352" i="1" s="1"/>
  <c r="CF352" i="1"/>
  <c r="CH243" i="1"/>
  <c r="CO243" i="1" s="1"/>
  <c r="CF243" i="1"/>
  <c r="CG243" i="1"/>
  <c r="BP309" i="1"/>
  <c r="CH156" i="1"/>
  <c r="CO156" i="1" s="1"/>
  <c r="CF156" i="1"/>
  <c r="CG156" i="1"/>
  <c r="CH183" i="1"/>
  <c r="CO183" i="1" s="1"/>
  <c r="CG183" i="1"/>
  <c r="CF183" i="1"/>
  <c r="BQ379" i="1"/>
  <c r="CQ379" i="1" s="1"/>
  <c r="CH380" i="1"/>
  <c r="CO380" i="1" s="1"/>
  <c r="CG380" i="1"/>
  <c r="CF380" i="1"/>
  <c r="CH251" i="1"/>
  <c r="CO251" i="1" s="1"/>
  <c r="CG251" i="1"/>
  <c r="CF251" i="1"/>
  <c r="CH410" i="1"/>
  <c r="CO410" i="1" s="1"/>
  <c r="CG410" i="1"/>
  <c r="CF410" i="1"/>
  <c r="CG252" i="1"/>
  <c r="CF252" i="1"/>
  <c r="CH252" i="1"/>
  <c r="CO252" i="1" s="1"/>
  <c r="CH387" i="1"/>
  <c r="CO387" i="1" s="1"/>
  <c r="CG387" i="1"/>
  <c r="CF387" i="1"/>
  <c r="CH350" i="1"/>
  <c r="CO350" i="1" s="1"/>
  <c r="CG350" i="1"/>
  <c r="CF350" i="1"/>
  <c r="CH368" i="1"/>
  <c r="CO368" i="1" s="1"/>
  <c r="CG368" i="1"/>
  <c r="CF368" i="1"/>
  <c r="BQ371" i="1"/>
  <c r="CQ371" i="1" s="1"/>
  <c r="CH406" i="1"/>
  <c r="CO406" i="1" s="1"/>
  <c r="CG406" i="1"/>
  <c r="CF406" i="1"/>
  <c r="CH21" i="1"/>
  <c r="CO21" i="1" s="1"/>
  <c r="CG21" i="1"/>
  <c r="CF21" i="1"/>
  <c r="CF347" i="1"/>
  <c r="CH347" i="1"/>
  <c r="CO347" i="1" s="1"/>
  <c r="CG347" i="1"/>
  <c r="CH345" i="1"/>
  <c r="CO345" i="1" s="1"/>
  <c r="CG345" i="1"/>
  <c r="CF345" i="1"/>
  <c r="CH178" i="1"/>
  <c r="CO178" i="1" s="1"/>
  <c r="CG178" i="1"/>
  <c r="CF178" i="1"/>
  <c r="CF309" i="1"/>
  <c r="CH309" i="1"/>
  <c r="CO309" i="1" s="1"/>
  <c r="CG309" i="1"/>
  <c r="CH357" i="1"/>
  <c r="CO357" i="1" s="1"/>
  <c r="CG357" i="1"/>
  <c r="CF357" i="1"/>
  <c r="CF225" i="1"/>
  <c r="CH225" i="1"/>
  <c r="CO225" i="1" s="1"/>
  <c r="CG225" i="1"/>
  <c r="CH408" i="1"/>
  <c r="CO408" i="1" s="1"/>
  <c r="CG408" i="1"/>
  <c r="CF408" i="1"/>
  <c r="CG374" i="1"/>
  <c r="CF374" i="1"/>
  <c r="CH374" i="1"/>
  <c r="CO374" i="1" s="1"/>
  <c r="CH367" i="1"/>
  <c r="CO367" i="1" s="1"/>
  <c r="CG367" i="1"/>
  <c r="CF367" i="1"/>
  <c r="CG261" i="1"/>
  <c r="CF261" i="1"/>
  <c r="CH261" i="1"/>
  <c r="CO261" i="1" s="1"/>
  <c r="BP347" i="1"/>
  <c r="CF179" i="1"/>
  <c r="CH179" i="1"/>
  <c r="CO179" i="1" s="1"/>
  <c r="CG179" i="1"/>
  <c r="BP369" i="1"/>
  <c r="CG170" i="1"/>
  <c r="CH170" i="1"/>
  <c r="CO170" i="1" s="1"/>
  <c r="CF170" i="1"/>
  <c r="CH128" i="1"/>
  <c r="CO128" i="1" s="1"/>
  <c r="CF128" i="1"/>
  <c r="CG128" i="1"/>
  <c r="CH106" i="1"/>
  <c r="CO106" i="1" s="1"/>
  <c r="CG106" i="1"/>
  <c r="CF106" i="1"/>
  <c r="CH382" i="1"/>
  <c r="CO382" i="1" s="1"/>
  <c r="CG382" i="1"/>
  <c r="CF382" i="1"/>
  <c r="BP408" i="1"/>
  <c r="CG359" i="1"/>
  <c r="CF359" i="1"/>
  <c r="CH359" i="1"/>
  <c r="CO359" i="1" s="1"/>
  <c r="BP179" i="1"/>
  <c r="CF407" i="1"/>
  <c r="CH407" i="1"/>
  <c r="CO407" i="1" s="1"/>
  <c r="CG407" i="1"/>
  <c r="BQ399" i="1"/>
  <c r="CQ399" i="1" s="1"/>
  <c r="CH369" i="1"/>
  <c r="CO369" i="1" s="1"/>
  <c r="CG369" i="1"/>
  <c r="CF369" i="1"/>
  <c r="CH344" i="1"/>
  <c r="CO344" i="1" s="1"/>
  <c r="CG344" i="1"/>
  <c r="CF344" i="1"/>
  <c r="CG377" i="1"/>
  <c r="CF377" i="1"/>
  <c r="CH377" i="1"/>
  <c r="CO377" i="1" s="1"/>
  <c r="CF358" i="1"/>
  <c r="CH358" i="1"/>
  <c r="CO358" i="1" s="1"/>
  <c r="CG358" i="1"/>
  <c r="CH360" i="1"/>
  <c r="CO360" i="1" s="1"/>
  <c r="CG360" i="1"/>
  <c r="CF360" i="1"/>
  <c r="BP357" i="1"/>
  <c r="CG203" i="1"/>
  <c r="CH203" i="1"/>
  <c r="CO203" i="1" s="1"/>
  <c r="CF203" i="1"/>
  <c r="CH389" i="1"/>
  <c r="CO389" i="1" s="1"/>
  <c r="CG389" i="1"/>
  <c r="CF389" i="1"/>
  <c r="CH392" i="1"/>
  <c r="CO392" i="1" s="1"/>
  <c r="CG392" i="1"/>
  <c r="CF392" i="1"/>
  <c r="CH363" i="1"/>
  <c r="CO363" i="1" s="1"/>
  <c r="CG363" i="1"/>
  <c r="CF363" i="1"/>
  <c r="CH365" i="1"/>
  <c r="CO365" i="1" s="1"/>
  <c r="CG365" i="1"/>
  <c r="CF365" i="1"/>
  <c r="CH330" i="1"/>
  <c r="CO330" i="1" s="1"/>
  <c r="CG330" i="1"/>
  <c r="CF330" i="1"/>
  <c r="BP360" i="1"/>
  <c r="BQ355" i="1"/>
  <c r="CQ355" i="1" s="1"/>
  <c r="CH224" i="1"/>
  <c r="CO224" i="1" s="1"/>
  <c r="CG224" i="1"/>
  <c r="CF224" i="1"/>
  <c r="CG207" i="1"/>
  <c r="CF207" i="1"/>
  <c r="CH207" i="1"/>
  <c r="CO207" i="1" s="1"/>
  <c r="CH378" i="1"/>
  <c r="CO378" i="1" s="1"/>
  <c r="CG378" i="1"/>
  <c r="CF378" i="1"/>
  <c r="CH47" i="1"/>
  <c r="CO47" i="1" s="1"/>
  <c r="CG47" i="1"/>
  <c r="CF47" i="1"/>
  <c r="BQ409" i="1"/>
  <c r="CQ409" i="1" s="1"/>
  <c r="BQ359" i="1"/>
  <c r="CQ359" i="1" s="1"/>
  <c r="BP359" i="1"/>
  <c r="CH390" i="1"/>
  <c r="CO390" i="1" s="1"/>
  <c r="CG390" i="1"/>
  <c r="CF390" i="1"/>
  <c r="CH376" i="1"/>
  <c r="CO376" i="1" s="1"/>
  <c r="CG376" i="1"/>
  <c r="CF376" i="1"/>
  <c r="CH331" i="1"/>
  <c r="CO331" i="1" s="1"/>
  <c r="CG331" i="1"/>
  <c r="CF331" i="1"/>
  <c r="CH400" i="1"/>
  <c r="CO400" i="1" s="1"/>
  <c r="CG400" i="1"/>
  <c r="CF400" i="1"/>
  <c r="CH383" i="1"/>
  <c r="CO383" i="1" s="1"/>
  <c r="CG383" i="1"/>
  <c r="CF383" i="1"/>
  <c r="CH54" i="1"/>
  <c r="CO54" i="1" s="1"/>
  <c r="CG54" i="1"/>
  <c r="CF54" i="1"/>
  <c r="CH397" i="1"/>
  <c r="CO397" i="1" s="1"/>
  <c r="CG397" i="1"/>
  <c r="CF397" i="1"/>
  <c r="BQ396" i="1"/>
  <c r="CQ396" i="1" s="1"/>
  <c r="CF401" i="1"/>
  <c r="CG401" i="1"/>
  <c r="CH401" i="1"/>
  <c r="CO401" i="1" s="1"/>
  <c r="BQ262" i="1"/>
  <c r="CQ262" i="1" s="1"/>
  <c r="CH343" i="1"/>
  <c r="CO343" i="1" s="1"/>
  <c r="CG343" i="1"/>
  <c r="CF343" i="1"/>
  <c r="CF366" i="1"/>
  <c r="CH366" i="1"/>
  <c r="CO366" i="1" s="1"/>
  <c r="CG366" i="1"/>
  <c r="CH379" i="1"/>
  <c r="CO379" i="1" s="1"/>
  <c r="CF379" i="1"/>
  <c r="CG379" i="1"/>
  <c r="CH173" i="1"/>
  <c r="CO173" i="1" s="1"/>
  <c r="CF173" i="1"/>
  <c r="CG173" i="1"/>
  <c r="CH403" i="1"/>
  <c r="CO403" i="1" s="1"/>
  <c r="CG403" i="1"/>
  <c r="CF403" i="1"/>
  <c r="CH348" i="1"/>
  <c r="CO348" i="1" s="1"/>
  <c r="CG348" i="1"/>
  <c r="CF348" i="1"/>
  <c r="CG308" i="1"/>
  <c r="CH308" i="1"/>
  <c r="CO308" i="1" s="1"/>
  <c r="CF308" i="1"/>
  <c r="BQ381" i="1"/>
  <c r="CQ381" i="1" s="1"/>
  <c r="CG280" i="1"/>
  <c r="CF280" i="1"/>
  <c r="CH280" i="1"/>
  <c r="CO280" i="1" s="1"/>
  <c r="CF44" i="1"/>
  <c r="CH44" i="1"/>
  <c r="CO44" i="1" s="1"/>
  <c r="CG44" i="1"/>
  <c r="CH354" i="1"/>
  <c r="CO354" i="1" s="1"/>
  <c r="CG354" i="1"/>
  <c r="CF354" i="1"/>
  <c r="CH373" i="1"/>
  <c r="CO373" i="1" s="1"/>
  <c r="CG373" i="1"/>
  <c r="CF373" i="1"/>
  <c r="CH154" i="1"/>
  <c r="CO154" i="1" s="1"/>
  <c r="CG154" i="1"/>
  <c r="CF154" i="1"/>
  <c r="CH398" i="1"/>
  <c r="CO398" i="1" s="1"/>
  <c r="CG398" i="1"/>
  <c r="CF398" i="1"/>
  <c r="CH346" i="1"/>
  <c r="CO346" i="1" s="1"/>
  <c r="CG346" i="1"/>
  <c r="CF346" i="1"/>
  <c r="BQ252" i="1"/>
  <c r="CQ252" i="1" s="1"/>
  <c r="CH351" i="1"/>
  <c r="CO351" i="1" s="1"/>
  <c r="CG351" i="1"/>
  <c r="CF351" i="1"/>
  <c r="CF409" i="1"/>
  <c r="CH409" i="1"/>
  <c r="CO409" i="1" s="1"/>
  <c r="CG409" i="1"/>
  <c r="CH375" i="1"/>
  <c r="CO375" i="1" s="1"/>
  <c r="CG375" i="1"/>
  <c r="CF375" i="1"/>
  <c r="CH372" i="1"/>
  <c r="CO372" i="1" s="1"/>
  <c r="CG372" i="1"/>
  <c r="CF372" i="1"/>
  <c r="BQ345" i="1"/>
  <c r="CQ345" i="1" s="1"/>
  <c r="CF388" i="1"/>
  <c r="CH388" i="1"/>
  <c r="CO388" i="1" s="1"/>
  <c r="CG388" i="1"/>
  <c r="CF381" i="1"/>
  <c r="CG381" i="1"/>
  <c r="CH381" i="1"/>
  <c r="CO381" i="1" s="1"/>
  <c r="CH371" i="1"/>
  <c r="CO371" i="1" s="1"/>
  <c r="CG371" i="1"/>
  <c r="CF371" i="1"/>
  <c r="CH396" i="1"/>
  <c r="CO396" i="1" s="1"/>
  <c r="CG396" i="1"/>
  <c r="CF396" i="1"/>
  <c r="BQ178" i="1"/>
  <c r="CQ178" i="1" s="1"/>
  <c r="CG412" i="1"/>
  <c r="CH412" i="1"/>
  <c r="CO412" i="1" s="1"/>
  <c r="CF412" i="1"/>
  <c r="CF197" i="1"/>
  <c r="CH197" i="1"/>
  <c r="CO197" i="1" s="1"/>
  <c r="CG197" i="1"/>
  <c r="CH353" i="1"/>
  <c r="CO353" i="1" s="1"/>
  <c r="CG353" i="1"/>
  <c r="CF353" i="1"/>
  <c r="CH391" i="1"/>
  <c r="CO391" i="1" s="1"/>
  <c r="CG391" i="1"/>
  <c r="CF391" i="1"/>
  <c r="CH34" i="1"/>
  <c r="CO34" i="1" s="1"/>
  <c r="CG34" i="1"/>
  <c r="CF34" i="1"/>
  <c r="CH69" i="1"/>
  <c r="CO69" i="1" s="1"/>
  <c r="CG69" i="1"/>
  <c r="CF69" i="1"/>
  <c r="CF262" i="1"/>
  <c r="CH262" i="1"/>
  <c r="CO262" i="1" s="1"/>
  <c r="CG262" i="1"/>
  <c r="CH405" i="1"/>
  <c r="CO405" i="1" s="1"/>
  <c r="CG405" i="1"/>
  <c r="CF405" i="1"/>
  <c r="CH411" i="1"/>
  <c r="CO411" i="1" s="1"/>
  <c r="CG411" i="1"/>
  <c r="CF411" i="1"/>
  <c r="CG362" i="1"/>
  <c r="CH362" i="1"/>
  <c r="CO362" i="1" s="1"/>
  <c r="CF362" i="1"/>
  <c r="CG361" i="1"/>
  <c r="CH361" i="1"/>
  <c r="CO361" i="1" s="1"/>
  <c r="CF361" i="1"/>
  <c r="BQ364" i="1"/>
  <c r="CQ364" i="1" s="1"/>
  <c r="CH385" i="1"/>
  <c r="CO385" i="1" s="1"/>
  <c r="CF385" i="1"/>
  <c r="CG385" i="1"/>
  <c r="CH338" i="1"/>
  <c r="CO338" i="1" s="1"/>
  <c r="CG338" i="1"/>
  <c r="CF338" i="1"/>
  <c r="CG241" i="1"/>
  <c r="CH241" i="1"/>
  <c r="CO241" i="1" s="1"/>
  <c r="CF241" i="1"/>
  <c r="BQ308" i="1"/>
  <c r="CQ308" i="1" s="1"/>
  <c r="CH402" i="1"/>
  <c r="CO402" i="1" s="1"/>
  <c r="CG402" i="1"/>
  <c r="CF402" i="1"/>
  <c r="CY392" i="1"/>
  <c r="CG56" i="1"/>
  <c r="CF56" i="1"/>
  <c r="CH56" i="1"/>
  <c r="CO56" i="1" s="1"/>
  <c r="CG355" i="1"/>
  <c r="CF355" i="1"/>
  <c r="CH355" i="1"/>
  <c r="CO355" i="1" s="1"/>
  <c r="CH399" i="1"/>
  <c r="CO399" i="1" s="1"/>
  <c r="CG399" i="1"/>
  <c r="CF399" i="1"/>
  <c r="CH220" i="1"/>
  <c r="CO220" i="1" s="1"/>
  <c r="CF220" i="1"/>
  <c r="CG220" i="1"/>
  <c r="BQ405" i="1"/>
  <c r="CQ405" i="1" s="1"/>
  <c r="CH394" i="1"/>
  <c r="CO394" i="1" s="1"/>
  <c r="CG394" i="1"/>
  <c r="CF394" i="1"/>
  <c r="EM339" i="1"/>
  <c r="EF339" i="1"/>
  <c r="EP339" i="1"/>
  <c r="CY339" i="1"/>
  <c r="ER358" i="1"/>
  <c r="ER395" i="1"/>
  <c r="EM397" i="1"/>
  <c r="CY397" i="1"/>
  <c r="EM369" i="1"/>
  <c r="EP369" i="1"/>
  <c r="EF369" i="1"/>
  <c r="CY369" i="1"/>
  <c r="EM356" i="1"/>
  <c r="EP356" i="1"/>
  <c r="EF356" i="1"/>
  <c r="CY356" i="1"/>
  <c r="ER373" i="1"/>
  <c r="EM101" i="1"/>
  <c r="CY101" i="1"/>
  <c r="EF101" i="1"/>
  <c r="EP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R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M360" i="1"/>
  <c r="EP360" i="1"/>
  <c r="EF360" i="1"/>
  <c r="ER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M347" i="1"/>
  <c r="CY347" i="1"/>
  <c r="EP347" i="1"/>
  <c r="AG351" i="1"/>
  <c r="AC351" i="1"/>
  <c r="AG343" i="1"/>
  <c r="AC343" i="1"/>
  <c r="AG382" i="1"/>
  <c r="AC382" i="1"/>
  <c r="AC367" i="1"/>
  <c r="AG367" i="1"/>
  <c r="AG225" i="1"/>
  <c r="AC225" i="1"/>
  <c r="ER389" i="1"/>
  <c r="AG392" i="1"/>
  <c r="AC392" i="1"/>
  <c r="AG47" i="1"/>
  <c r="AC47" i="1"/>
  <c r="AG385" i="1"/>
  <c r="AC385" i="1"/>
  <c r="AG381" i="1"/>
  <c r="AC381" i="1"/>
  <c r="AC380" i="1"/>
  <c r="AG380" i="1"/>
  <c r="EQ344" i="1"/>
  <c r="AG69" i="1"/>
  <c r="AC69" i="1"/>
  <c r="ER359" i="1"/>
  <c r="AG384" i="1"/>
  <c r="AC384" i="1"/>
  <c r="AG356" i="1"/>
  <c r="AC356" i="1"/>
  <c r="AG374" i="1"/>
  <c r="AC374" i="1"/>
  <c r="EA356" i="1" a="1"/>
  <c r="EA356" i="1" s="1"/>
  <c r="EK356" i="1" s="1"/>
  <c r="AG404" i="1"/>
  <c r="AC404" i="1"/>
  <c r="AC308" i="1"/>
  <c r="AG308" i="1"/>
  <c r="AG353" i="1"/>
  <c r="AC353" i="1"/>
  <c r="AG309" i="1"/>
  <c r="AC309" i="1"/>
  <c r="ER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M400" i="1"/>
  <c r="EP400" i="1"/>
  <c r="EF400" i="1"/>
  <c r="CY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M179" i="1"/>
  <c r="EF179" i="1"/>
  <c r="EP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M309" i="1"/>
  <c r="EP309" i="1"/>
  <c r="CY309" i="1"/>
  <c r="EF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M408" i="1"/>
  <c r="EF408" i="1"/>
  <c r="CY408" i="1"/>
  <c r="EP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V13" i="1"/>
  <c r="CU13" i="1"/>
  <c r="EA44" i="1" a="1"/>
  <c r="EA44" i="1" s="1"/>
  <c r="EK44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CY371" i="1" l="1"/>
  <c r="EF338" i="1"/>
  <c r="EP397" i="1"/>
  <c r="EF371" i="1"/>
  <c r="BQ362" i="1"/>
  <c r="CQ362" i="1" s="1"/>
  <c r="EF392" i="1"/>
  <c r="BQ220" i="1"/>
  <c r="CQ220" i="1" s="1"/>
  <c r="BP411" i="1"/>
  <c r="EM243" i="1"/>
  <c r="CY243" i="1"/>
  <c r="EP243" i="1"/>
  <c r="DJ356" i="1"/>
  <c r="DM356" i="1" s="1"/>
  <c r="EY356" i="1" s="1"/>
  <c r="EP371" i="1"/>
  <c r="BP406" i="1"/>
  <c r="BQ338" i="1"/>
  <c r="CQ338" i="1" s="1"/>
  <c r="DK409" i="1"/>
  <c r="DM409" i="1" s="1"/>
  <c r="EY409" i="1" s="1"/>
  <c r="BD369" i="1"/>
  <c r="DJ369" i="1" s="1"/>
  <c r="AY369" i="1"/>
  <c r="BD400" i="1"/>
  <c r="AY400" i="1"/>
  <c r="BQ390" i="1"/>
  <c r="CQ390" i="1" s="1"/>
  <c r="BD389" i="1"/>
  <c r="DJ389" i="1" s="1"/>
  <c r="AY389" i="1"/>
  <c r="BD347" i="1"/>
  <c r="DF347" i="1" s="1"/>
  <c r="AY347" i="1"/>
  <c r="BD388" i="1"/>
  <c r="EA388" i="1" s="1" a="1"/>
  <c r="EA388" i="1" s="1"/>
  <c r="EK388" i="1" s="1"/>
  <c r="AY388" i="1"/>
  <c r="BD362" i="1"/>
  <c r="DK362" i="1" s="1"/>
  <c r="AY362" i="1"/>
  <c r="DF409" i="1"/>
  <c r="EM409" i="1"/>
  <c r="EP409" i="1"/>
  <c r="EM261" i="1"/>
  <c r="EP261" i="1"/>
  <c r="EF261" i="1"/>
  <c r="BD364" i="1"/>
  <c r="DK364" i="1" s="1"/>
  <c r="AY364" i="1"/>
  <c r="BD338" i="1"/>
  <c r="DJ338" i="1" s="1"/>
  <c r="AY338" i="1"/>
  <c r="BD374" i="1"/>
  <c r="DK374" i="1" s="1"/>
  <c r="AY374" i="1"/>
  <c r="BD402" i="1"/>
  <c r="DJ402" i="1" s="1"/>
  <c r="AY402" i="1"/>
  <c r="BD368" i="1"/>
  <c r="DJ368" i="1" s="1"/>
  <c r="AY368" i="1"/>
  <c r="BD241" i="1"/>
  <c r="AY241" i="1"/>
  <c r="BD399" i="1"/>
  <c r="AY399" i="1"/>
  <c r="BD349" i="1"/>
  <c r="DK349" i="1" s="1"/>
  <c r="AY349" i="1"/>
  <c r="BD396" i="1"/>
  <c r="DJ396" i="1" s="1"/>
  <c r="AY396" i="1"/>
  <c r="BD395" i="1"/>
  <c r="DF395" i="1" s="1"/>
  <c r="AY395" i="1"/>
  <c r="BD355" i="1"/>
  <c r="DK355" i="1" s="1"/>
  <c r="AY355" i="1"/>
  <c r="BD353" i="1"/>
  <c r="DJ353" i="1" s="1"/>
  <c r="AY353" i="1"/>
  <c r="BD411" i="1"/>
  <c r="DF411" i="1" s="1"/>
  <c r="AY411" i="1"/>
  <c r="BD372" i="1"/>
  <c r="AY372" i="1"/>
  <c r="BD261" i="1"/>
  <c r="DJ261" i="1" s="1"/>
  <c r="AY261" i="1"/>
  <c r="BD224" i="1"/>
  <c r="DJ224" i="1" s="1"/>
  <c r="AY224" i="1"/>
  <c r="BD398" i="1"/>
  <c r="DK398" i="1" s="1"/>
  <c r="AY398" i="1"/>
  <c r="BD410" i="1"/>
  <c r="DJ410" i="1" s="1"/>
  <c r="AY410" i="1"/>
  <c r="BD220" i="1"/>
  <c r="AY220" i="1"/>
  <c r="BD365" i="1"/>
  <c r="DK365" i="1" s="1"/>
  <c r="AY365" i="1"/>
  <c r="BD361" i="1"/>
  <c r="DJ361" i="1" s="1"/>
  <c r="AY361" i="1"/>
  <c r="BD378" i="1"/>
  <c r="DK378" i="1" s="1"/>
  <c r="AY378" i="1"/>
  <c r="BD407" i="1"/>
  <c r="AY407" i="1"/>
  <c r="BD54" i="1"/>
  <c r="DJ54" i="1" s="1"/>
  <c r="AY54" i="1"/>
  <c r="BD183" i="1"/>
  <c r="DK183" i="1" s="1"/>
  <c r="AY183" i="1"/>
  <c r="BD243" i="1"/>
  <c r="DF243" i="1" s="1"/>
  <c r="AY243" i="1"/>
  <c r="BD106" i="1"/>
  <c r="DF106" i="1" s="1"/>
  <c r="AY106" i="1"/>
  <c r="BD225" i="1"/>
  <c r="DK225" i="1" s="1"/>
  <c r="AY225" i="1"/>
  <c r="BD408" i="1"/>
  <c r="DJ408" i="1" s="1"/>
  <c r="AY408" i="1"/>
  <c r="BD380" i="1"/>
  <c r="DJ380" i="1" s="1"/>
  <c r="AY380" i="1"/>
  <c r="BD405" i="1"/>
  <c r="DJ405" i="1" s="1"/>
  <c r="AY405" i="1"/>
  <c r="BD359" i="1"/>
  <c r="EA359" i="1" s="1" a="1"/>
  <c r="EA359" i="1" s="1"/>
  <c r="EK359" i="1" s="1"/>
  <c r="AY359" i="1"/>
  <c r="BD403" i="1"/>
  <c r="DK403" i="1" s="1"/>
  <c r="AY403" i="1"/>
  <c r="BD34" i="1"/>
  <c r="DK34" i="1" s="1"/>
  <c r="AY34" i="1"/>
  <c r="BD178" i="1"/>
  <c r="DK178" i="1" s="1"/>
  <c r="AY178" i="1"/>
  <c r="BD379" i="1"/>
  <c r="DJ379" i="1" s="1"/>
  <c r="AY379" i="1"/>
  <c r="BD345" i="1"/>
  <c r="DJ345" i="1" s="1"/>
  <c r="AY345" i="1"/>
  <c r="BD331" i="1"/>
  <c r="DK331" i="1" s="1"/>
  <c r="AY331" i="1"/>
  <c r="BD348" i="1"/>
  <c r="AY348" i="1"/>
  <c r="BD367" i="1"/>
  <c r="DJ367" i="1" s="1"/>
  <c r="AY367" i="1"/>
  <c r="EM178" i="1"/>
  <c r="EP178" i="1"/>
  <c r="EF368" i="1"/>
  <c r="CY368" i="1"/>
  <c r="EP405" i="1"/>
  <c r="EP368" i="1"/>
  <c r="CY405" i="1"/>
  <c r="Q56" i="5"/>
  <c r="R56" i="5" s="1"/>
  <c r="Q35" i="5"/>
  <c r="R35" i="5" s="1"/>
  <c r="S35" i="5"/>
  <c r="Q33" i="5"/>
  <c r="R33" i="5" s="1"/>
  <c r="BQ363" i="1"/>
  <c r="CQ363" i="1" s="1"/>
  <c r="BQ154" i="1"/>
  <c r="CQ154" i="1" s="1"/>
  <c r="EM251" i="1"/>
  <c r="EP251" i="1"/>
  <c r="CY251" i="1"/>
  <c r="EF251" i="1"/>
  <c r="AT371" i="1"/>
  <c r="BD371" i="1"/>
  <c r="DK243" i="1"/>
  <c r="DJ243" i="1"/>
  <c r="AT401" i="1"/>
  <c r="BD401" i="1"/>
  <c r="AT330" i="1"/>
  <c r="BD330" i="1"/>
  <c r="AT357" i="1"/>
  <c r="BD357" i="1"/>
  <c r="DJ354" i="1"/>
  <c r="DF354" i="1"/>
  <c r="DK354" i="1"/>
  <c r="AT406" i="1"/>
  <c r="BD406" i="1"/>
  <c r="AT182" i="1"/>
  <c r="BD182" i="1"/>
  <c r="AT352" i="1"/>
  <c r="BD352" i="1"/>
  <c r="DK106" i="1"/>
  <c r="DJ106" i="1"/>
  <c r="AT56" i="1"/>
  <c r="BD56" i="1"/>
  <c r="AT390" i="1"/>
  <c r="BD390" i="1"/>
  <c r="DK412" i="1"/>
  <c r="DJ412" i="1"/>
  <c r="DF412" i="1"/>
  <c r="DF35" i="1"/>
  <c r="DK35" i="1"/>
  <c r="DJ35" i="1"/>
  <c r="AT404" i="1"/>
  <c r="BD404" i="1"/>
  <c r="AT350" i="1"/>
  <c r="BD350" i="1"/>
  <c r="DK380" i="1"/>
  <c r="DF380" i="1"/>
  <c r="AT309" i="1"/>
  <c r="BD309" i="1"/>
  <c r="EA309" i="1" s="1" a="1"/>
  <c r="EA309" i="1" s="1"/>
  <c r="EK309" i="1" s="1"/>
  <c r="BD385" i="1"/>
  <c r="DK408" i="1"/>
  <c r="DF408" i="1"/>
  <c r="DK128" i="1"/>
  <c r="DJ128" i="1"/>
  <c r="DF128" i="1"/>
  <c r="AT381" i="1"/>
  <c r="BD381" i="1"/>
  <c r="DJ34" i="1"/>
  <c r="DK405" i="1"/>
  <c r="DF405" i="1"/>
  <c r="DK368" i="1"/>
  <c r="DF368" i="1"/>
  <c r="DF382" i="1"/>
  <c r="DK382" i="1"/>
  <c r="DJ382" i="1"/>
  <c r="AT339" i="1"/>
  <c r="BD339" i="1"/>
  <c r="DJ331" i="1"/>
  <c r="DF331" i="1"/>
  <c r="AT156" i="1"/>
  <c r="BD156" i="1"/>
  <c r="DJ178" i="1"/>
  <c r="DF178" i="1"/>
  <c r="DJ179" i="1"/>
  <c r="DF179" i="1"/>
  <c r="DK179" i="1"/>
  <c r="DF345" i="1"/>
  <c r="AT251" i="1"/>
  <c r="BD251" i="1"/>
  <c r="AT391" i="1"/>
  <c r="BD391" i="1"/>
  <c r="DF348" i="1"/>
  <c r="DJ348" i="1"/>
  <c r="DK348" i="1"/>
  <c r="AT387" i="1"/>
  <c r="BD387" i="1"/>
  <c r="DK383" i="1"/>
  <c r="DJ383" i="1"/>
  <c r="DF383" i="1"/>
  <c r="DK376" i="1"/>
  <c r="DJ376" i="1"/>
  <c r="DF376" i="1"/>
  <c r="AT280" i="1"/>
  <c r="BD280" i="1"/>
  <c r="DK369" i="1"/>
  <c r="DJ400" i="1"/>
  <c r="DF400" i="1"/>
  <c r="DK400" i="1"/>
  <c r="DJ101" i="1"/>
  <c r="DF101" i="1"/>
  <c r="DK101" i="1"/>
  <c r="AT358" i="1"/>
  <c r="BD358" i="1"/>
  <c r="AT392" i="1"/>
  <c r="BD392" i="1"/>
  <c r="DK344" i="1"/>
  <c r="DJ344" i="1"/>
  <c r="DF344" i="1"/>
  <c r="DK44" i="1"/>
  <c r="DJ44" i="1"/>
  <c r="DF44" i="1"/>
  <c r="DF388" i="1"/>
  <c r="DJ388" i="1"/>
  <c r="DJ362" i="1"/>
  <c r="DF362" i="1"/>
  <c r="AT252" i="1"/>
  <c r="BD252" i="1"/>
  <c r="DK347" i="1"/>
  <c r="DJ347" i="1"/>
  <c r="AT262" i="1"/>
  <c r="BD262" i="1"/>
  <c r="DK399" i="1"/>
  <c r="DJ399" i="1"/>
  <c r="DF399" i="1"/>
  <c r="AT363" i="1"/>
  <c r="BD363" i="1"/>
  <c r="DF338" i="1"/>
  <c r="AT343" i="1"/>
  <c r="BD343" i="1"/>
  <c r="DJ374" i="1"/>
  <c r="DF374" i="1"/>
  <c r="AT21" i="1"/>
  <c r="BD21" i="1"/>
  <c r="AT360" i="1"/>
  <c r="BD360" i="1"/>
  <c r="AT373" i="1"/>
  <c r="BD373" i="1"/>
  <c r="DF68" i="1"/>
  <c r="DK68" i="1"/>
  <c r="DJ68" i="1"/>
  <c r="DJ349" i="1"/>
  <c r="DK396" i="1"/>
  <c r="DK241" i="1"/>
  <c r="DJ241" i="1"/>
  <c r="DF241" i="1"/>
  <c r="DK395" i="1"/>
  <c r="DJ395" i="1"/>
  <c r="AT69" i="1"/>
  <c r="BD69" i="1"/>
  <c r="AT173" i="1"/>
  <c r="BD173" i="1"/>
  <c r="DJ355" i="1"/>
  <c r="AT386" i="1"/>
  <c r="BD386" i="1"/>
  <c r="EA386" i="1" s="1" a="1"/>
  <c r="EA386" i="1" s="1"/>
  <c r="EK386" i="1" s="1"/>
  <c r="DK402" i="1"/>
  <c r="DF402" i="1"/>
  <c r="AT351" i="1"/>
  <c r="BD351" i="1"/>
  <c r="AT375" i="1"/>
  <c r="BD375" i="1"/>
  <c r="DK411" i="1"/>
  <c r="DJ411" i="1"/>
  <c r="DF353" i="1"/>
  <c r="BP407" i="1"/>
  <c r="DJ154" i="1"/>
  <c r="DF154" i="1"/>
  <c r="DK154" i="1"/>
  <c r="AT308" i="1"/>
  <c r="BD308" i="1"/>
  <c r="DK372" i="1"/>
  <c r="DJ372" i="1"/>
  <c r="DF372" i="1"/>
  <c r="DF379" i="1"/>
  <c r="DK379" i="1"/>
  <c r="DK377" i="1"/>
  <c r="DJ377" i="1"/>
  <c r="DF377" i="1"/>
  <c r="DF261" i="1"/>
  <c r="DK261" i="1"/>
  <c r="AT366" i="1"/>
  <c r="BD366" i="1"/>
  <c r="DK224" i="1"/>
  <c r="AT359" i="1"/>
  <c r="DJ397" i="1"/>
  <c r="DF397" i="1"/>
  <c r="DK397" i="1"/>
  <c r="DK47" i="1"/>
  <c r="DJ47" i="1"/>
  <c r="DF47" i="1"/>
  <c r="DF410" i="1"/>
  <c r="DJ220" i="1"/>
  <c r="DF220" i="1"/>
  <c r="DK220" i="1"/>
  <c r="AT394" i="1"/>
  <c r="BD394" i="1"/>
  <c r="DJ378" i="1"/>
  <c r="DF378" i="1"/>
  <c r="AT384" i="1"/>
  <c r="BD384" i="1"/>
  <c r="AT393" i="1"/>
  <c r="BD393" i="1"/>
  <c r="DK407" i="1"/>
  <c r="DJ407" i="1"/>
  <c r="DF407" i="1"/>
  <c r="DF54" i="1"/>
  <c r="DK54" i="1"/>
  <c r="EF374" i="1"/>
  <c r="DM370" i="1"/>
  <c r="EY370" i="1" s="1"/>
  <c r="DK346" i="1"/>
  <c r="DJ346" i="1"/>
  <c r="DF346" i="1"/>
  <c r="T41" i="5"/>
  <c r="Q34" i="5"/>
  <c r="R34" i="5" s="1"/>
  <c r="CY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EA397" i="1" a="1"/>
  <c r="EA397" i="1" s="1"/>
  <c r="EK397" i="1" s="1"/>
  <c r="EA379" i="1" a="1"/>
  <c r="EA379" i="1" s="1"/>
  <c r="EK379" i="1" s="1"/>
  <c r="EA368" i="1" a="1"/>
  <c r="EA368" i="1" s="1"/>
  <c r="EK368" i="1" s="1"/>
  <c r="BQ156" i="1"/>
  <c r="CQ156" i="1" s="1"/>
  <c r="EF308" i="1"/>
  <c r="EM308" i="1"/>
  <c r="EP308" i="1"/>
  <c r="EM387" i="1"/>
  <c r="EP387" i="1"/>
  <c r="EM380" i="1"/>
  <c r="EF380" i="1"/>
  <c r="EP380" i="1"/>
  <c r="CY380" i="1"/>
  <c r="EM384" i="1"/>
  <c r="CY384" i="1"/>
  <c r="EF384" i="1"/>
  <c r="EP384" i="1"/>
  <c r="EM355" i="1"/>
  <c r="CY355" i="1"/>
  <c r="EP355" i="1"/>
  <c r="EF355" i="1"/>
  <c r="EM154" i="1"/>
  <c r="EF154" i="1"/>
  <c r="EP154" i="1"/>
  <c r="CY154" i="1"/>
  <c r="BQ380" i="1"/>
  <c r="CQ380" i="1" s="1"/>
  <c r="EM374" i="1"/>
  <c r="EP374" i="1"/>
  <c r="AR390" i="1"/>
  <c r="EQ390" i="1"/>
  <c r="EQ359" i="1"/>
  <c r="AR359" i="1"/>
  <c r="AR379" i="1"/>
  <c r="AT379" i="1"/>
  <c r="EQ379" i="1"/>
  <c r="EQ262" i="1"/>
  <c r="AR262" i="1"/>
  <c r="AR373" i="1"/>
  <c r="EQ373" i="1"/>
  <c r="EM363" i="1"/>
  <c r="CY363" i="1"/>
  <c r="EF363" i="1"/>
  <c r="EP363" i="1"/>
  <c r="AR368" i="1"/>
  <c r="EQ368" i="1"/>
  <c r="BP400" i="1"/>
  <c r="EM389" i="1"/>
  <c r="CY389" i="1"/>
  <c r="EP389" i="1"/>
  <c r="EF389" i="1"/>
  <c r="EM399" i="1"/>
  <c r="EF399" i="1"/>
  <c r="EP399" i="1"/>
  <c r="EM390" i="1"/>
  <c r="CY390" i="1"/>
  <c r="EF390" i="1"/>
  <c r="EP390" i="1"/>
  <c r="EM338" i="1"/>
  <c r="EP338" i="1"/>
  <c r="EA35" i="1" a="1"/>
  <c r="EA35" i="1" s="1"/>
  <c r="EK35" i="1" s="1"/>
  <c r="EA346" i="1" a="1"/>
  <c r="EA346" i="1" s="1"/>
  <c r="EK346" i="1" s="1"/>
  <c r="EA409" i="1" a="1"/>
  <c r="EA409" i="1" s="1"/>
  <c r="EK409" i="1" s="1"/>
  <c r="T31" i="5"/>
  <c r="EA412" i="1" a="1"/>
  <c r="EA412" i="1" s="1"/>
  <c r="EK412" i="1" s="1"/>
  <c r="BO331" i="1" a="1"/>
  <c r="BO331" i="1" s="1"/>
  <c r="BQ331" i="1" s="1"/>
  <c r="CQ331" i="1" s="1"/>
  <c r="BO398" i="1" a="1"/>
  <c r="BO398" i="1" s="1"/>
  <c r="BQ398" i="1" s="1"/>
  <c r="CQ398" i="1" s="1"/>
  <c r="BO241" i="1" a="1"/>
  <c r="BO241" i="1" s="1"/>
  <c r="BQ241" i="1" s="1"/>
  <c r="CQ241" i="1" s="1"/>
  <c r="BO343" i="1" a="1"/>
  <c r="BO343" i="1" s="1"/>
  <c r="BP343" i="1" s="1"/>
  <c r="BO68" i="1" a="1"/>
  <c r="BO68" i="1" s="1"/>
  <c r="BQ68" i="1" s="1"/>
  <c r="CQ68" i="1" s="1"/>
  <c r="BO377" i="1" a="1"/>
  <c r="BO377" i="1" s="1"/>
  <c r="BP377" i="1" s="1"/>
  <c r="BO34" i="1" a="1"/>
  <c r="BO34" i="1" s="1"/>
  <c r="BQ34" i="1" s="1"/>
  <c r="CQ34" i="1" s="1"/>
  <c r="BO361" i="1" a="1"/>
  <c r="BO361" i="1" s="1"/>
  <c r="BQ361" i="1" s="1"/>
  <c r="CQ361" i="1" s="1"/>
  <c r="BO224" i="1" a="1"/>
  <c r="BO224" i="1" s="1"/>
  <c r="BP224" i="1" s="1"/>
  <c r="BO375" i="1" a="1"/>
  <c r="BO375" i="1" s="1"/>
  <c r="BQ375" i="1" s="1"/>
  <c r="CQ375" i="1" s="1"/>
  <c r="BO35" i="1" a="1"/>
  <c r="BO35" i="1" s="1"/>
  <c r="BP35" i="1" s="1"/>
  <c r="EF47" i="1"/>
  <c r="BO354" i="1" a="1"/>
  <c r="BO354" i="1" s="1"/>
  <c r="BQ354" i="1" s="1"/>
  <c r="CQ354" i="1" s="1"/>
  <c r="BO365" i="1" a="1"/>
  <c r="BO365" i="1" s="1"/>
  <c r="BP365" i="1" s="1"/>
  <c r="BO44" i="1" a="1"/>
  <c r="BO44" i="1" s="1"/>
  <c r="BQ44" i="1" s="1"/>
  <c r="CQ44" i="1" s="1"/>
  <c r="BO367" i="1" a="1"/>
  <c r="BO367" i="1" s="1"/>
  <c r="BQ367" i="1" s="1"/>
  <c r="CQ367" i="1" s="1"/>
  <c r="BO21" i="1" a="1"/>
  <c r="BO21" i="1" s="1"/>
  <c r="BQ21" i="1" s="1"/>
  <c r="CQ21" i="1" s="1"/>
  <c r="BO182" i="1" a="1"/>
  <c r="BO182" i="1" s="1"/>
  <c r="BP182" i="1" s="1"/>
  <c r="BO388" i="1" a="1"/>
  <c r="BO388" i="1" s="1"/>
  <c r="BQ388" i="1" s="1"/>
  <c r="CQ388" i="1" s="1"/>
  <c r="BO344" i="1" a="1"/>
  <c r="BO344" i="1" s="1"/>
  <c r="BQ344" i="1" s="1"/>
  <c r="CQ344" i="1" s="1"/>
  <c r="BO349" i="1" a="1"/>
  <c r="BO349" i="1" s="1"/>
  <c r="BQ349" i="1" s="1"/>
  <c r="CQ349" i="1" s="1"/>
  <c r="BO404" i="1" a="1"/>
  <c r="BO404" i="1" s="1"/>
  <c r="BP404" i="1" s="1"/>
  <c r="BO403" i="1" a="1"/>
  <c r="BO403" i="1" s="1"/>
  <c r="BQ403" i="1" s="1"/>
  <c r="CQ403" i="1" s="1"/>
  <c r="BO385" i="1" a="1"/>
  <c r="BO385" i="1" s="1"/>
  <c r="BQ385" i="1" s="1"/>
  <c r="CQ385" i="1" s="1"/>
  <c r="BO378" i="1" a="1"/>
  <c r="BO378" i="1" s="1"/>
  <c r="BQ378" i="1" s="1"/>
  <c r="CQ378" i="1" s="1"/>
  <c r="BO351" i="1" a="1"/>
  <c r="BO351" i="1" s="1"/>
  <c r="BP351" i="1" s="1"/>
  <c r="BO225" i="1" a="1"/>
  <c r="BO225" i="1" s="1"/>
  <c r="BQ225" i="1" s="1"/>
  <c r="CQ225" i="1" s="1"/>
  <c r="BO353" i="1" a="1"/>
  <c r="BO353" i="1" s="1"/>
  <c r="BP353" i="1" s="1"/>
  <c r="BO56" i="1" a="1"/>
  <c r="BO56" i="1" s="1"/>
  <c r="BP56" i="1" s="1"/>
  <c r="BO395" i="1" a="1"/>
  <c r="BO395" i="1" s="1"/>
  <c r="BQ395" i="1" s="1"/>
  <c r="CQ395" i="1" s="1"/>
  <c r="BO366" i="1" a="1"/>
  <c r="BO366" i="1" s="1"/>
  <c r="BQ366" i="1" s="1"/>
  <c r="CQ366" i="1" s="1"/>
  <c r="BO352" i="1" a="1"/>
  <c r="BO352" i="1" s="1"/>
  <c r="BQ352" i="1" s="1"/>
  <c r="CQ352" i="1" s="1"/>
  <c r="BO372" i="1" a="1"/>
  <c r="BO372" i="1" s="1"/>
  <c r="BQ372" i="1" s="1"/>
  <c r="CQ372" i="1" s="1"/>
  <c r="BO358" i="1" a="1"/>
  <c r="BO358" i="1" s="1"/>
  <c r="BP358" i="1" s="1"/>
  <c r="EA179" i="1" a="1"/>
  <c r="EA179" i="1" s="1"/>
  <c r="EK179" i="1" s="1"/>
  <c r="BO330" i="1" a="1"/>
  <c r="BO330" i="1" s="1"/>
  <c r="BQ330" i="1" s="1"/>
  <c r="CQ330" i="1" s="1"/>
  <c r="BO173" i="1" a="1"/>
  <c r="BO173" i="1" s="1"/>
  <c r="BP173" i="1" s="1"/>
  <c r="BO346" i="1" a="1"/>
  <c r="BO346" i="1" s="1"/>
  <c r="BQ346" i="1" s="1"/>
  <c r="CQ346" i="1" s="1"/>
  <c r="BO386" i="1" a="1"/>
  <c r="BO386" i="1" s="1"/>
  <c r="BQ386" i="1" s="1"/>
  <c r="CQ386" i="1" s="1"/>
  <c r="BO348" i="1" a="1"/>
  <c r="BO348" i="1" s="1"/>
  <c r="BQ348" i="1" s="1"/>
  <c r="CQ348" i="1" s="1"/>
  <c r="BO382" i="1" a="1"/>
  <c r="BO382" i="1" s="1"/>
  <c r="BQ382" i="1" s="1"/>
  <c r="CQ382" i="1" s="1"/>
  <c r="EA382" i="1" a="1"/>
  <c r="EA382" i="1" s="1"/>
  <c r="EK382" i="1" s="1"/>
  <c r="EA68" i="1" a="1"/>
  <c r="EA68" i="1" s="1"/>
  <c r="EK68" i="1" s="1"/>
  <c r="EF331" i="1"/>
  <c r="EM44" i="1"/>
  <c r="EF44" i="1"/>
  <c r="EP44" i="1"/>
  <c r="CY44" i="1"/>
  <c r="AT243" i="1"/>
  <c r="EF403" i="1"/>
  <c r="AT408" i="1"/>
  <c r="AT385" i="1"/>
  <c r="EM365" i="1"/>
  <c r="EF365" i="1"/>
  <c r="EP365" i="1"/>
  <c r="CY343" i="1"/>
  <c r="EM385" i="1"/>
  <c r="EF385" i="1"/>
  <c r="CY385" i="1"/>
  <c r="EP385" i="1"/>
  <c r="EM381" i="1"/>
  <c r="EF381" i="1"/>
  <c r="EP381" i="1"/>
  <c r="CY365" i="1"/>
  <c r="AT365" i="1"/>
  <c r="EM343" i="1"/>
  <c r="EP343" i="1"/>
  <c r="EM47" i="1"/>
  <c r="EP47" i="1"/>
  <c r="EM344" i="1"/>
  <c r="EP344" i="1"/>
  <c r="EF344" i="1"/>
  <c r="EM398" i="1"/>
  <c r="EP398" i="1"/>
  <c r="EF398" i="1"/>
  <c r="EM348" i="1"/>
  <c r="CY348" i="1"/>
  <c r="EP348" i="1"/>
  <c r="EF348" i="1"/>
  <c r="AT362" i="1"/>
  <c r="CY361" i="1"/>
  <c r="EM388" i="1"/>
  <c r="EP388" i="1"/>
  <c r="EF388" i="1"/>
  <c r="EA365" i="1" a="1"/>
  <c r="EA365" i="1" s="1"/>
  <c r="EK365" i="1" s="1"/>
  <c r="EA261" i="1" a="1"/>
  <c r="EA261" i="1" s="1"/>
  <c r="EK261" i="1" s="1"/>
  <c r="EA396" i="1" a="1"/>
  <c r="EA396" i="1" s="1"/>
  <c r="EK396" i="1" s="1"/>
  <c r="EA399" i="1" a="1"/>
  <c r="EA399" i="1" s="1"/>
  <c r="EK399" i="1" s="1"/>
  <c r="EA353" i="1" a="1"/>
  <c r="EA353" i="1" s="1"/>
  <c r="EK353" i="1" s="1"/>
  <c r="EA395" i="1" a="1"/>
  <c r="EA395" i="1" s="1"/>
  <c r="EK395" i="1" s="1"/>
  <c r="EA378" i="1" a="1"/>
  <c r="EA378" i="1" s="1"/>
  <c r="EK378" i="1" s="1"/>
  <c r="EA367" i="1" a="1"/>
  <c r="EA367" i="1" s="1"/>
  <c r="EK367" i="1" s="1"/>
  <c r="EA380" i="1" a="1"/>
  <c r="EA380" i="1" s="1"/>
  <c r="EK380" i="1" s="1"/>
  <c r="EA405" i="1" a="1"/>
  <c r="EA405" i="1" s="1"/>
  <c r="EK405" i="1" s="1"/>
  <c r="EA348" i="1" a="1"/>
  <c r="EA348" i="1" s="1"/>
  <c r="EK348" i="1" s="1"/>
  <c r="EA369" i="1" a="1"/>
  <c r="EA369" i="1" s="1"/>
  <c r="EK369" i="1" s="1"/>
  <c r="EA345" i="1" a="1"/>
  <c r="EA345" i="1" s="1"/>
  <c r="EK345" i="1" s="1"/>
  <c r="EA225" i="1" a="1"/>
  <c r="EA225" i="1" s="1"/>
  <c r="EK225" i="1" s="1"/>
  <c r="EA34" i="1" a="1"/>
  <c r="EA34" i="1" s="1"/>
  <c r="EK34" i="1" s="1"/>
  <c r="EA362" i="1" a="1"/>
  <c r="EA362" i="1" s="1"/>
  <c r="EK362" i="1" s="1"/>
  <c r="EA408" i="1" a="1"/>
  <c r="EA408" i="1" s="1"/>
  <c r="EK408" i="1" s="1"/>
  <c r="EA349" i="1" a="1"/>
  <c r="EA349" i="1" s="1"/>
  <c r="EK349" i="1" s="1"/>
  <c r="EA178" i="1" a="1"/>
  <c r="EA178" i="1" s="1"/>
  <c r="EK178" i="1" s="1"/>
  <c r="AL13" i="1"/>
  <c r="AK13" i="1"/>
  <c r="EA338" i="1" a="1"/>
  <c r="EA338" i="1" s="1"/>
  <c r="EK338" i="1" s="1"/>
  <c r="EA361" i="1" a="1"/>
  <c r="EA361" i="1" s="1"/>
  <c r="EK361" i="1" s="1"/>
  <c r="EA54" i="1" a="1"/>
  <c r="EA54" i="1" s="1"/>
  <c r="EK54" i="1" s="1"/>
  <c r="EA407" i="1" a="1"/>
  <c r="EA407" i="1" s="1"/>
  <c r="EK407" i="1" s="1"/>
  <c r="EA402" i="1" a="1"/>
  <c r="EA402" i="1" s="1"/>
  <c r="EK402" i="1" s="1"/>
  <c r="EM377" i="1"/>
  <c r="EF377" i="1"/>
  <c r="CY377" i="1"/>
  <c r="EP377" i="1"/>
  <c r="AR241" i="1"/>
  <c r="AT241" i="1"/>
  <c r="EQ241" i="1"/>
  <c r="EM366" i="1"/>
  <c r="EP366" i="1"/>
  <c r="EF366" i="1"/>
  <c r="CY366" i="1"/>
  <c r="EM403" i="1"/>
  <c r="EP403" i="1"/>
  <c r="AR387" i="1"/>
  <c r="EQ387" i="1"/>
  <c r="AR339" i="1"/>
  <c r="EQ339" i="1"/>
  <c r="AR345" i="1"/>
  <c r="EQ345" i="1"/>
  <c r="AT345" i="1"/>
  <c r="AR362" i="1"/>
  <c r="EQ362" i="1"/>
  <c r="EA355" i="1" a="1"/>
  <c r="EA355" i="1" s="1"/>
  <c r="EK355" i="1" s="1"/>
  <c r="EA400" i="1" a="1"/>
  <c r="EA400" i="1" s="1"/>
  <c r="EK400" i="1" s="1"/>
  <c r="AR178" i="1"/>
  <c r="AT178" i="1"/>
  <c r="EQ178" i="1"/>
  <c r="AR402" i="1"/>
  <c r="EQ402" i="1"/>
  <c r="AT402" i="1"/>
  <c r="AR357" i="1"/>
  <c r="EQ357" i="1"/>
  <c r="CY35" i="1"/>
  <c r="EF35" i="1"/>
  <c r="EM35" i="1"/>
  <c r="EP35" i="1"/>
  <c r="EM395" i="1"/>
  <c r="EP395" i="1"/>
  <c r="AR243" i="1"/>
  <c r="EQ243" i="1"/>
  <c r="AR393" i="1"/>
  <c r="EQ393" i="1"/>
  <c r="EM331" i="1"/>
  <c r="EP331" i="1"/>
  <c r="AR173" i="1"/>
  <c r="EQ173" i="1"/>
  <c r="EM367" i="1"/>
  <c r="EF367" i="1"/>
  <c r="EP367" i="1"/>
  <c r="AR54" i="1"/>
  <c r="AT54" i="1"/>
  <c r="EQ54" i="1"/>
  <c r="AR355" i="1"/>
  <c r="EQ355" i="1"/>
  <c r="AT355" i="1"/>
  <c r="AR400" i="1"/>
  <c r="EQ400" i="1"/>
  <c r="AT400" i="1"/>
  <c r="EA389" i="1" a="1"/>
  <c r="EA389" i="1" s="1"/>
  <c r="EK389" i="1" s="1"/>
  <c r="AR251" i="1"/>
  <c r="EQ251" i="1"/>
  <c r="AT225" i="1"/>
  <c r="EM241" i="1"/>
  <c r="CY241" i="1"/>
  <c r="EP241" i="1"/>
  <c r="EF241" i="1"/>
  <c r="AR280" i="1"/>
  <c r="EQ280" i="1"/>
  <c r="EA224" i="1" a="1"/>
  <c r="EA224" i="1" s="1"/>
  <c r="EK224" i="1" s="1"/>
  <c r="CY21" i="1"/>
  <c r="EM21" i="1"/>
  <c r="EP21" i="1"/>
  <c r="EM354" i="1"/>
  <c r="EF354" i="1"/>
  <c r="CY354" i="1"/>
  <c r="EP354" i="1"/>
  <c r="EA411" i="1" a="1"/>
  <c r="EA411" i="1" s="1"/>
  <c r="EK411" i="1" s="1"/>
  <c r="AR392" i="1"/>
  <c r="EQ392" i="1"/>
  <c r="AR389" i="1"/>
  <c r="EQ389" i="1"/>
  <c r="AT389" i="1"/>
  <c r="EM346" i="1"/>
  <c r="CY346" i="1"/>
  <c r="EP346" i="1"/>
  <c r="EF346" i="1"/>
  <c r="EM56" i="1"/>
  <c r="CY56" i="1"/>
  <c r="EF56" i="1"/>
  <c r="EP56" i="1"/>
  <c r="AR224" i="1"/>
  <c r="EQ224" i="1"/>
  <c r="AT224" i="1"/>
  <c r="AR367" i="1"/>
  <c r="EQ367" i="1"/>
  <c r="AT367" i="1"/>
  <c r="AR411" i="1"/>
  <c r="EQ411" i="1"/>
  <c r="AT411" i="1"/>
  <c r="AT34" i="1"/>
  <c r="BP372" i="1"/>
  <c r="BP378" i="1"/>
  <c r="AR394" i="1"/>
  <c r="EQ394" i="1"/>
  <c r="AR56" i="1"/>
  <c r="EQ56" i="1"/>
  <c r="AR261" i="1"/>
  <c r="AT261" i="1"/>
  <c r="EQ261" i="1"/>
  <c r="EQ225" i="1"/>
  <c r="AR225" i="1"/>
  <c r="AR388" i="1"/>
  <c r="EQ388" i="1"/>
  <c r="AT388" i="1"/>
  <c r="AR395" i="1"/>
  <c r="EQ395" i="1"/>
  <c r="AT395" i="1"/>
  <c r="AR350" i="1"/>
  <c r="EQ350" i="1"/>
  <c r="AR338" i="1"/>
  <c r="EQ338" i="1"/>
  <c r="AT338" i="1"/>
  <c r="EM182" i="1"/>
  <c r="EP182" i="1"/>
  <c r="EF182" i="1"/>
  <c r="CY182" i="1"/>
  <c r="EM358" i="1"/>
  <c r="EP358" i="1"/>
  <c r="AR406" i="1"/>
  <c r="EQ406" i="1"/>
  <c r="AR369" i="1"/>
  <c r="EQ369" i="1"/>
  <c r="AT369" i="1"/>
  <c r="EM330" i="1"/>
  <c r="CY330" i="1"/>
  <c r="EF330" i="1"/>
  <c r="EP330" i="1"/>
  <c r="EQ34" i="1"/>
  <c r="AR34" i="1"/>
  <c r="AR398" i="1"/>
  <c r="EQ398" i="1"/>
  <c r="AT398" i="1"/>
  <c r="AR404" i="1"/>
  <c r="EQ404" i="1"/>
  <c r="AR363" i="1"/>
  <c r="EQ363" i="1"/>
  <c r="AR391" i="1"/>
  <c r="EQ391" i="1"/>
  <c r="EF395" i="1"/>
  <c r="AR343" i="1"/>
  <c r="EQ343" i="1"/>
  <c r="EM361" i="1"/>
  <c r="EP361" i="1"/>
  <c r="AR408" i="1"/>
  <c r="EQ408" i="1"/>
  <c r="AR364" i="1"/>
  <c r="EQ364" i="1"/>
  <c r="AT364" i="1"/>
  <c r="AR366" i="1"/>
  <c r="EQ366" i="1"/>
  <c r="AT380" i="1"/>
  <c r="EM173" i="1"/>
  <c r="CY173" i="1"/>
  <c r="EF173" i="1"/>
  <c r="EP173" i="1"/>
  <c r="AR309" i="1"/>
  <c r="EQ309" i="1"/>
  <c r="AR21" i="1"/>
  <c r="EQ21" i="1"/>
  <c r="EM386" i="1"/>
  <c r="CY386" i="1"/>
  <c r="EF386" i="1"/>
  <c r="EP386" i="1"/>
  <c r="AR360" i="1"/>
  <c r="EQ360" i="1"/>
  <c r="AR378" i="1"/>
  <c r="AT378" i="1"/>
  <c r="EQ378" i="1"/>
  <c r="CY349" i="1"/>
  <c r="EP349" i="1"/>
  <c r="EF349" i="1"/>
  <c r="EM349" i="1"/>
  <c r="EA220" i="1" a="1"/>
  <c r="EA220" i="1" s="1"/>
  <c r="EK220" i="1" s="1"/>
  <c r="AR403" i="1"/>
  <c r="EQ403" i="1"/>
  <c r="AT403" i="1"/>
  <c r="AR349" i="1"/>
  <c r="EQ349" i="1"/>
  <c r="AT349" i="1"/>
  <c r="AR396" i="1"/>
  <c r="AT396" i="1"/>
  <c r="EQ396" i="1"/>
  <c r="AR220" i="1"/>
  <c r="AT220" i="1"/>
  <c r="EQ220" i="1"/>
  <c r="EA331" i="1" a="1"/>
  <c r="EA331" i="1" s="1"/>
  <c r="EK331" i="1" s="1"/>
  <c r="AR380" i="1"/>
  <c r="EQ380" i="1"/>
  <c r="CY358" i="1"/>
  <c r="AR405" i="1"/>
  <c r="EQ405" i="1"/>
  <c r="AT405" i="1"/>
  <c r="CY34" i="1"/>
  <c r="EM34" i="1"/>
  <c r="EP34" i="1"/>
  <c r="AR331" i="1"/>
  <c r="EQ331" i="1"/>
  <c r="AT331" i="1"/>
  <c r="AR69" i="1"/>
  <c r="EQ69" i="1"/>
  <c r="EM375" i="1"/>
  <c r="CY375" i="1"/>
  <c r="EP375" i="1"/>
  <c r="EF375" i="1"/>
  <c r="EF358" i="1"/>
  <c r="AR156" i="1"/>
  <c r="EQ156" i="1"/>
  <c r="AR252" i="1"/>
  <c r="EQ252" i="1"/>
  <c r="EA374" i="1" a="1"/>
  <c r="EA374" i="1" s="1"/>
  <c r="EK374" i="1" s="1"/>
  <c r="EM372" i="1"/>
  <c r="CY372" i="1"/>
  <c r="EP372" i="1"/>
  <c r="EF372" i="1"/>
  <c r="AR386" i="1"/>
  <c r="EQ386" i="1"/>
  <c r="AR381" i="1"/>
  <c r="EQ381" i="1"/>
  <c r="AT399" i="1"/>
  <c r="AR384" i="1"/>
  <c r="EQ384" i="1"/>
  <c r="AR374" i="1"/>
  <c r="AT374" i="1"/>
  <c r="EQ374" i="1"/>
  <c r="AR351" i="1"/>
  <c r="EQ351" i="1"/>
  <c r="EM378" i="1"/>
  <c r="EF378" i="1"/>
  <c r="EP378" i="1"/>
  <c r="CY378" i="1"/>
  <c r="AR182" i="1"/>
  <c r="EQ182" i="1"/>
  <c r="AR375" i="1"/>
  <c r="EQ375" i="1"/>
  <c r="AR365" i="1"/>
  <c r="EQ365" i="1"/>
  <c r="AR361" i="1"/>
  <c r="EQ361" i="1"/>
  <c r="AT361" i="1"/>
  <c r="AR183" i="1"/>
  <c r="EQ183" i="1"/>
  <c r="AT183" i="1"/>
  <c r="AR330" i="1"/>
  <c r="EQ330" i="1"/>
  <c r="AR353" i="1"/>
  <c r="EQ353" i="1"/>
  <c r="AT353" i="1"/>
  <c r="AR371" i="1"/>
  <c r="EQ371" i="1"/>
  <c r="EA410" i="1" a="1"/>
  <c r="EA410" i="1" s="1"/>
  <c r="EK410" i="1" s="1"/>
  <c r="AR399" i="1"/>
  <c r="EQ399" i="1"/>
  <c r="EM351" i="1"/>
  <c r="EP351" i="1"/>
  <c r="EF351" i="1"/>
  <c r="EA372" i="1" a="1"/>
  <c r="EA372" i="1" s="1"/>
  <c r="EK372" i="1" s="1"/>
  <c r="AR401" i="1"/>
  <c r="EQ401" i="1"/>
  <c r="AR358" i="1"/>
  <c r="EQ358" i="1"/>
  <c r="EA106" i="1" a="1"/>
  <c r="EA106" i="1" s="1"/>
  <c r="EK106" i="1" s="1"/>
  <c r="EA347" i="1" a="1"/>
  <c r="EA347" i="1" s="1"/>
  <c r="EK347" i="1" s="1"/>
  <c r="AR308" i="1"/>
  <c r="EQ308" i="1"/>
  <c r="AR410" i="1"/>
  <c r="EQ410" i="1"/>
  <c r="AT410" i="1"/>
  <c r="EA241" i="1" a="1"/>
  <c r="EA241" i="1" s="1"/>
  <c r="EK241" i="1" s="1"/>
  <c r="EM404" i="1"/>
  <c r="CY404" i="1"/>
  <c r="EP404" i="1"/>
  <c r="EF404" i="1"/>
  <c r="AR348" i="1"/>
  <c r="EQ348" i="1"/>
  <c r="AT348" i="1"/>
  <c r="AR372" i="1"/>
  <c r="EQ372" i="1"/>
  <c r="AT372" i="1"/>
  <c r="AR352" i="1"/>
  <c r="EQ352" i="1"/>
  <c r="EM352" i="1"/>
  <c r="EF352" i="1"/>
  <c r="EP352" i="1"/>
  <c r="AR407" i="1"/>
  <c r="EQ407" i="1"/>
  <c r="AT407" i="1"/>
  <c r="EM225" i="1"/>
  <c r="CY225" i="1"/>
  <c r="EF225" i="1"/>
  <c r="EP225" i="1"/>
  <c r="AR106" i="1"/>
  <c r="AT106" i="1"/>
  <c r="EQ106" i="1"/>
  <c r="AR385" i="1"/>
  <c r="EQ385" i="1"/>
  <c r="AR347" i="1"/>
  <c r="EQ347" i="1"/>
  <c r="AT347" i="1"/>
  <c r="T34" i="5"/>
  <c r="BL13" i="1"/>
  <c r="Z13" i="1"/>
  <c r="AA13" i="1" s="1"/>
  <c r="BK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U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BQ343" i="1" l="1"/>
  <c r="CQ343" i="1" s="1"/>
  <c r="BP241" i="1"/>
  <c r="DF359" i="1"/>
  <c r="DF224" i="1"/>
  <c r="DF355" i="1"/>
  <c r="DK361" i="1"/>
  <c r="DM361" i="1" s="1"/>
  <c r="EY361" i="1" s="1"/>
  <c r="BP331" i="1"/>
  <c r="DF361" i="1"/>
  <c r="DF389" i="1"/>
  <c r="DF225" i="1"/>
  <c r="DF365" i="1"/>
  <c r="DJ225" i="1"/>
  <c r="DM225" i="1" s="1"/>
  <c r="BQ35" i="1"/>
  <c r="CQ35" i="1" s="1"/>
  <c r="DJ365" i="1"/>
  <c r="DK345" i="1"/>
  <c r="DF396" i="1"/>
  <c r="DK389" i="1"/>
  <c r="DM389" i="1" s="1"/>
  <c r="EY389" i="1" s="1"/>
  <c r="BQ351" i="1"/>
  <c r="CQ351" i="1" s="1"/>
  <c r="DF349" i="1"/>
  <c r="DK338" i="1"/>
  <c r="DM338" i="1" s="1"/>
  <c r="EA403" i="1" a="1"/>
  <c r="EA403" i="1" s="1"/>
  <c r="EK403" i="1" s="1"/>
  <c r="EA364" i="1" a="1"/>
  <c r="EA364" i="1" s="1"/>
  <c r="EK364" i="1" s="1"/>
  <c r="DK410" i="1"/>
  <c r="DM410" i="1" s="1"/>
  <c r="EY410" i="1" s="1"/>
  <c r="DK367" i="1"/>
  <c r="DM367" i="1" s="1"/>
  <c r="EY367" i="1" s="1"/>
  <c r="EA183" i="1" a="1"/>
  <c r="EA183" i="1" s="1"/>
  <c r="EK183" i="1" s="1"/>
  <c r="DF398" i="1"/>
  <c r="DF367" i="1"/>
  <c r="DJ359" i="1"/>
  <c r="DJ398" i="1"/>
  <c r="DK353" i="1"/>
  <c r="DK388" i="1"/>
  <c r="DF34" i="1"/>
  <c r="DF183" i="1"/>
  <c r="DK359" i="1"/>
  <c r="DF364" i="1"/>
  <c r="DJ183" i="1"/>
  <c r="DJ364" i="1"/>
  <c r="DM364" i="1" s="1"/>
  <c r="EY364" i="1" s="1"/>
  <c r="DF403" i="1"/>
  <c r="EA398" i="1" a="1"/>
  <c r="EA398" i="1" s="1"/>
  <c r="EK398" i="1" s="1"/>
  <c r="DF369" i="1"/>
  <c r="DJ403" i="1"/>
  <c r="DM403" i="1" s="1"/>
  <c r="EY403" i="1" s="1"/>
  <c r="BP354" i="1"/>
  <c r="EA243" i="1" a="1"/>
  <c r="EA243" i="1" s="1"/>
  <c r="EK243" i="1" s="1"/>
  <c r="BP21" i="1"/>
  <c r="DM412" i="1"/>
  <c r="EY412" i="1" s="1"/>
  <c r="DM178" i="1"/>
  <c r="DM54" i="1"/>
  <c r="DM353" i="1"/>
  <c r="EY353" i="1" s="1"/>
  <c r="DM47" i="1"/>
  <c r="DM411" i="1"/>
  <c r="EY411" i="1" s="1"/>
  <c r="DM243" i="1"/>
  <c r="DM407" i="1"/>
  <c r="EY407" i="1" s="1"/>
  <c r="DM378" i="1"/>
  <c r="EY378" i="1" s="1"/>
  <c r="DM374" i="1"/>
  <c r="EY374" i="1" s="1"/>
  <c r="DM44" i="1"/>
  <c r="DM34" i="1"/>
  <c r="DM377" i="1"/>
  <c r="EY377" i="1" s="1"/>
  <c r="DM68" i="1"/>
  <c r="DM382" i="1"/>
  <c r="EY382" i="1" s="1"/>
  <c r="DM399" i="1"/>
  <c r="EY399" i="1" s="1"/>
  <c r="DM362" i="1"/>
  <c r="EY362" i="1" s="1"/>
  <c r="DM183" i="1"/>
  <c r="DM344" i="1"/>
  <c r="DM376" i="1"/>
  <c r="EY376" i="1" s="1"/>
  <c r="DM379" i="1"/>
  <c r="EY379" i="1" s="1"/>
  <c r="DM405" i="1"/>
  <c r="EY405" i="1" s="1"/>
  <c r="DM261" i="1"/>
  <c r="DM106" i="1"/>
  <c r="DM383" i="1"/>
  <c r="EY383" i="1" s="1"/>
  <c r="DM128" i="1"/>
  <c r="DM368" i="1"/>
  <c r="EY368" i="1" s="1"/>
  <c r="BP395" i="1"/>
  <c r="DM348" i="1"/>
  <c r="EY348" i="1" s="1"/>
  <c r="DM380" i="1"/>
  <c r="EY380" i="1" s="1"/>
  <c r="DM372" i="1"/>
  <c r="EY372" i="1" s="1"/>
  <c r="DJ351" i="1"/>
  <c r="DF351" i="1"/>
  <c r="DK351" i="1"/>
  <c r="DM388" i="1"/>
  <c r="EY388" i="1" s="1"/>
  <c r="DK406" i="1"/>
  <c r="DJ406" i="1"/>
  <c r="DF406" i="1"/>
  <c r="DK384" i="1"/>
  <c r="DJ384" i="1"/>
  <c r="DF384" i="1"/>
  <c r="DK21" i="1"/>
  <c r="DJ21" i="1"/>
  <c r="DF21" i="1"/>
  <c r="DF385" i="1"/>
  <c r="DK385" i="1"/>
  <c r="DJ385" i="1"/>
  <c r="DM346" i="1"/>
  <c r="DM224" i="1"/>
  <c r="DK308" i="1"/>
  <c r="DF308" i="1"/>
  <c r="DJ308" i="1"/>
  <c r="DM241" i="1"/>
  <c r="DM400" i="1"/>
  <c r="EY400" i="1" s="1"/>
  <c r="EA385" i="1" a="1"/>
  <c r="EA385" i="1" s="1"/>
  <c r="EK385" i="1" s="1"/>
  <c r="DK390" i="1"/>
  <c r="DJ390" i="1"/>
  <c r="DF390" i="1"/>
  <c r="DM220" i="1"/>
  <c r="DM402" i="1"/>
  <c r="EY402" i="1" s="1"/>
  <c r="DK262" i="1"/>
  <c r="DJ262" i="1"/>
  <c r="DF262" i="1"/>
  <c r="DK156" i="1"/>
  <c r="DJ156" i="1"/>
  <c r="DF156" i="1"/>
  <c r="DK309" i="1"/>
  <c r="DJ309" i="1"/>
  <c r="DF309" i="1"/>
  <c r="DK366" i="1"/>
  <c r="DJ366" i="1"/>
  <c r="DF366" i="1"/>
  <c r="DK56" i="1"/>
  <c r="DJ56" i="1"/>
  <c r="DF56" i="1"/>
  <c r="DM354" i="1"/>
  <c r="EY354" i="1" s="1"/>
  <c r="DK386" i="1"/>
  <c r="DJ386" i="1"/>
  <c r="DF386" i="1"/>
  <c r="DM396" i="1"/>
  <c r="EY396" i="1" s="1"/>
  <c r="DM369" i="1"/>
  <c r="EY369" i="1" s="1"/>
  <c r="DJ357" i="1"/>
  <c r="DF357" i="1"/>
  <c r="DK357" i="1"/>
  <c r="DM154" i="1"/>
  <c r="DK343" i="1"/>
  <c r="DJ343" i="1"/>
  <c r="DF343" i="1"/>
  <c r="DM347" i="1"/>
  <c r="EY347" i="1" s="1"/>
  <c r="DK280" i="1"/>
  <c r="DJ280" i="1"/>
  <c r="DF280" i="1"/>
  <c r="DF391" i="1"/>
  <c r="DK391" i="1"/>
  <c r="DJ391" i="1"/>
  <c r="DM331" i="1"/>
  <c r="DK330" i="1"/>
  <c r="DJ330" i="1"/>
  <c r="DF330" i="1"/>
  <c r="DM398" i="1"/>
  <c r="EY398" i="1" s="1"/>
  <c r="DM355" i="1"/>
  <c r="EY355" i="1" s="1"/>
  <c r="DM349" i="1"/>
  <c r="EY349" i="1" s="1"/>
  <c r="DK251" i="1"/>
  <c r="DJ251" i="1"/>
  <c r="DF251" i="1"/>
  <c r="DF339" i="1"/>
  <c r="DK339" i="1"/>
  <c r="DJ339" i="1"/>
  <c r="DK350" i="1"/>
  <c r="DJ350" i="1"/>
  <c r="DF350" i="1"/>
  <c r="DF394" i="1"/>
  <c r="DJ394" i="1"/>
  <c r="DK394" i="1"/>
  <c r="DK392" i="1"/>
  <c r="DJ392" i="1"/>
  <c r="DF392" i="1"/>
  <c r="DF381" i="1"/>
  <c r="DK381" i="1"/>
  <c r="DJ381" i="1"/>
  <c r="DK352" i="1"/>
  <c r="DJ352" i="1"/>
  <c r="DF352" i="1"/>
  <c r="DK401" i="1"/>
  <c r="DJ401" i="1"/>
  <c r="DF401" i="1"/>
  <c r="DF173" i="1"/>
  <c r="DK173" i="1"/>
  <c r="DJ173" i="1"/>
  <c r="DK404" i="1"/>
  <c r="DJ404" i="1"/>
  <c r="DF404" i="1"/>
  <c r="DK363" i="1"/>
  <c r="DJ363" i="1"/>
  <c r="DF363" i="1"/>
  <c r="DK252" i="1"/>
  <c r="DJ252" i="1"/>
  <c r="DF252" i="1"/>
  <c r="DK358" i="1"/>
  <c r="DJ358" i="1"/>
  <c r="DF358" i="1"/>
  <c r="DM345" i="1"/>
  <c r="DF182" i="1"/>
  <c r="DK182" i="1"/>
  <c r="DJ182" i="1"/>
  <c r="DK69" i="1"/>
  <c r="DJ69" i="1"/>
  <c r="DF69" i="1"/>
  <c r="DJ373" i="1"/>
  <c r="DF373" i="1"/>
  <c r="DK373" i="1"/>
  <c r="DM35" i="1"/>
  <c r="DJ375" i="1"/>
  <c r="DF375" i="1"/>
  <c r="DK375" i="1"/>
  <c r="DK387" i="1"/>
  <c r="DJ387" i="1"/>
  <c r="DF387" i="1"/>
  <c r="DJ371" i="1"/>
  <c r="DF371" i="1"/>
  <c r="DK371" i="1"/>
  <c r="DK393" i="1"/>
  <c r="DJ393" i="1"/>
  <c r="DF393" i="1"/>
  <c r="DM365" i="1"/>
  <c r="EY365" i="1" s="1"/>
  <c r="DM397" i="1"/>
  <c r="EY397" i="1" s="1"/>
  <c r="DM395" i="1"/>
  <c r="EY395" i="1" s="1"/>
  <c r="DJ360" i="1"/>
  <c r="DF360" i="1"/>
  <c r="DK360" i="1"/>
  <c r="DM101" i="1"/>
  <c r="DM179" i="1"/>
  <c r="DM408" i="1"/>
  <c r="EY408" i="1" s="1"/>
  <c r="EA280" i="1" a="1"/>
  <c r="EA280" i="1" s="1"/>
  <c r="EK280" i="1" s="1"/>
  <c r="EA390" i="1" a="1"/>
  <c r="EA390" i="1" s="1"/>
  <c r="EK390" i="1" s="1"/>
  <c r="BP34" i="1"/>
  <c r="BQ365" i="1"/>
  <c r="CQ365" i="1" s="1"/>
  <c r="BQ404" i="1"/>
  <c r="CQ404" i="1" s="1"/>
  <c r="EA373" i="1" a="1"/>
  <c r="EA373" i="1" s="1"/>
  <c r="EK373" i="1" s="1"/>
  <c r="EA262" i="1" a="1"/>
  <c r="EA262" i="1" s="1"/>
  <c r="EK262" i="1" s="1"/>
  <c r="BQ173" i="1"/>
  <c r="CQ173" i="1" s="1"/>
  <c r="BP375" i="1"/>
  <c r="EA394" i="1" a="1"/>
  <c r="EA394" i="1" s="1"/>
  <c r="EK394" i="1" s="1"/>
  <c r="EA173" i="1" a="1"/>
  <c r="EA173" i="1" s="1"/>
  <c r="EK173" i="1" s="1"/>
  <c r="BP348" i="1"/>
  <c r="BP225" i="1"/>
  <c r="BP330" i="1"/>
  <c r="BP344" i="1"/>
  <c r="BQ182" i="1"/>
  <c r="CQ182" i="1" s="1"/>
  <c r="EA69" i="1" a="1"/>
  <c r="EA69" i="1" s="1"/>
  <c r="EK69" i="1" s="1"/>
  <c r="BP382" i="1"/>
  <c r="BQ224" i="1"/>
  <c r="CQ224" i="1" s="1"/>
  <c r="BP367" i="1"/>
  <c r="BP346" i="1"/>
  <c r="BP349" i="1"/>
  <c r="BQ353" i="1"/>
  <c r="CQ353" i="1" s="1"/>
  <c r="BP388" i="1"/>
  <c r="EA351" i="1" a="1"/>
  <c r="EA351" i="1" s="1"/>
  <c r="EK351" i="1" s="1"/>
  <c r="BQ56" i="1"/>
  <c r="CQ56" i="1" s="1"/>
  <c r="BQ377" i="1"/>
  <c r="CQ377" i="1" s="1"/>
  <c r="BP385" i="1"/>
  <c r="BP366" i="1"/>
  <c r="BP361" i="1"/>
  <c r="BP386" i="1"/>
  <c r="BP403" i="1"/>
  <c r="BP44" i="1"/>
  <c r="BQ358" i="1"/>
  <c r="CQ358" i="1" s="1"/>
  <c r="BP68" i="1"/>
  <c r="BP398" i="1"/>
  <c r="BP352" i="1"/>
  <c r="EA360" i="1" a="1"/>
  <c r="EA360" i="1" s="1"/>
  <c r="EK360" i="1" s="1"/>
  <c r="EA366" i="1" a="1"/>
  <c r="EA366" i="1" s="1"/>
  <c r="EK366" i="1" s="1"/>
  <c r="BZ275" i="1"/>
  <c r="CE275" i="1" s="1"/>
  <c r="BZ287" i="1"/>
  <c r="CE287" i="1" s="1"/>
  <c r="BZ176" i="1"/>
  <c r="CE176" i="1" s="1"/>
  <c r="BZ30" i="1"/>
  <c r="CE30" i="1" s="1"/>
  <c r="BZ174" i="1"/>
  <c r="CE174" i="1" s="1"/>
  <c r="BZ109" i="1"/>
  <c r="CE109" i="1" s="1"/>
  <c r="BZ115" i="1"/>
  <c r="CE115" i="1" s="1"/>
  <c r="BZ320" i="1"/>
  <c r="CE320" i="1" s="1"/>
  <c r="BZ95" i="1"/>
  <c r="CE95" i="1" s="1"/>
  <c r="BZ72" i="1"/>
  <c r="CE72" i="1" s="1"/>
  <c r="BZ341" i="1"/>
  <c r="CE341" i="1" s="1"/>
  <c r="BZ45" i="1"/>
  <c r="CE45" i="1" s="1"/>
  <c r="BZ143" i="1"/>
  <c r="CE143" i="1" s="1"/>
  <c r="BZ231" i="1"/>
  <c r="CE231" i="1" s="1"/>
  <c r="BZ271" i="1"/>
  <c r="CE271" i="1" s="1"/>
  <c r="BZ265" i="1"/>
  <c r="CE265" i="1" s="1"/>
  <c r="BZ227" i="1"/>
  <c r="CE227" i="1" s="1"/>
  <c r="BZ89" i="1"/>
  <c r="CE89" i="1" s="1"/>
  <c r="BZ91" i="1"/>
  <c r="CE91" i="1" s="1"/>
  <c r="BZ79" i="1"/>
  <c r="CE79" i="1" s="1"/>
  <c r="BZ186" i="1"/>
  <c r="CE186" i="1" s="1"/>
  <c r="BZ292" i="1"/>
  <c r="CE292" i="1" s="1"/>
  <c r="BZ329" i="1"/>
  <c r="CE329" i="1" s="1"/>
  <c r="BZ76" i="1"/>
  <c r="CE76" i="1" s="1"/>
  <c r="BZ238" i="1"/>
  <c r="CE238" i="1" s="1"/>
  <c r="BZ50" i="1"/>
  <c r="CE50" i="1" s="1"/>
  <c r="BZ113" i="1"/>
  <c r="CE113" i="1" s="1"/>
  <c r="BZ26" i="1"/>
  <c r="CE26" i="1" s="1"/>
  <c r="BZ326" i="1"/>
  <c r="CE326" i="1" s="1"/>
  <c r="BZ27" i="1"/>
  <c r="CE27" i="1" s="1"/>
  <c r="BZ324" i="1"/>
  <c r="CE324" i="1" s="1"/>
  <c r="BZ151" i="1"/>
  <c r="CE151" i="1" s="1"/>
  <c r="BZ120" i="1"/>
  <c r="CE120" i="1" s="1"/>
  <c r="BZ161" i="1"/>
  <c r="CE161" i="1" s="1"/>
  <c r="BZ162" i="1"/>
  <c r="CE162" i="1" s="1"/>
  <c r="BZ296" i="1"/>
  <c r="CE296" i="1" s="1"/>
  <c r="BZ334" i="1"/>
  <c r="CE334" i="1" s="1"/>
  <c r="BZ149" i="1"/>
  <c r="CE149" i="1" s="1"/>
  <c r="BZ237" i="1"/>
  <c r="CE237" i="1" s="1"/>
  <c r="BZ31" i="1"/>
  <c r="CE31" i="1" s="1"/>
  <c r="BZ293" i="1"/>
  <c r="CE293" i="1" s="1"/>
  <c r="BZ18" i="1"/>
  <c r="CE18" i="1" s="1"/>
  <c r="BZ315" i="1"/>
  <c r="CE315" i="1" s="1"/>
  <c r="BZ163" i="1"/>
  <c r="CE163" i="1" s="1"/>
  <c r="BZ295" i="1"/>
  <c r="CE295" i="1" s="1"/>
  <c r="BZ67" i="1"/>
  <c r="CE67" i="1" s="1"/>
  <c r="BZ111" i="1"/>
  <c r="CE111" i="1" s="1"/>
  <c r="BZ230" i="1"/>
  <c r="CE230" i="1" s="1"/>
  <c r="BZ288" i="1"/>
  <c r="CE288" i="1" s="1"/>
  <c r="BZ42" i="1"/>
  <c r="CE42" i="1" s="1"/>
  <c r="BZ322" i="1"/>
  <c r="CE322" i="1" s="1"/>
  <c r="BZ148" i="1"/>
  <c r="CE148" i="1" s="1"/>
  <c r="BZ250" i="1"/>
  <c r="CE250" i="1" s="1"/>
  <c r="BZ281" i="1"/>
  <c r="CE281" i="1" s="1"/>
  <c r="BZ75" i="1"/>
  <c r="CE75" i="1" s="1"/>
  <c r="BZ290" i="1"/>
  <c r="CE290" i="1" s="1"/>
  <c r="BZ291" i="1"/>
  <c r="CE291" i="1" s="1"/>
  <c r="BZ168" i="1"/>
  <c r="CE168" i="1" s="1"/>
  <c r="BZ63" i="1"/>
  <c r="CE63" i="1" s="1"/>
  <c r="BZ116" i="1"/>
  <c r="CE116" i="1" s="1"/>
  <c r="BZ25" i="1"/>
  <c r="CE25" i="1" s="1"/>
  <c r="BZ41" i="1"/>
  <c r="CE41" i="1" s="1"/>
  <c r="BZ191" i="1"/>
  <c r="CE191" i="1" s="1"/>
  <c r="BZ59" i="1"/>
  <c r="CE59" i="1" s="1"/>
  <c r="BZ196" i="1"/>
  <c r="CE196" i="1" s="1"/>
  <c r="BZ226" i="1"/>
  <c r="CE226" i="1" s="1"/>
  <c r="BZ253" i="1"/>
  <c r="CE253" i="1" s="1"/>
  <c r="BZ99" i="1"/>
  <c r="CE99" i="1" s="1"/>
  <c r="BZ93" i="1"/>
  <c r="CE93" i="1" s="1"/>
  <c r="BZ70" i="1"/>
  <c r="CE70" i="1" s="1"/>
  <c r="BZ216" i="1"/>
  <c r="CE216" i="1" s="1"/>
  <c r="BZ90" i="1"/>
  <c r="CE90" i="1" s="1"/>
  <c r="BZ38" i="1"/>
  <c r="CE38" i="1" s="1"/>
  <c r="BZ307" i="1"/>
  <c r="CE307" i="1" s="1"/>
  <c r="BZ305" i="1"/>
  <c r="CE305" i="1" s="1"/>
  <c r="BZ147" i="1"/>
  <c r="CE147" i="1" s="1"/>
  <c r="BZ159" i="1"/>
  <c r="CE159" i="1" s="1"/>
  <c r="BZ221" i="1"/>
  <c r="CE221" i="1" s="1"/>
  <c r="BZ284" i="1"/>
  <c r="CE284" i="1" s="1"/>
  <c r="BZ71" i="1"/>
  <c r="CE71" i="1" s="1"/>
  <c r="BZ158" i="1"/>
  <c r="CE158" i="1" s="1"/>
  <c r="BZ289" i="1"/>
  <c r="CE289" i="1" s="1"/>
  <c r="BZ323" i="1"/>
  <c r="CE323" i="1" s="1"/>
  <c r="BZ87" i="1"/>
  <c r="CE87" i="1" s="1"/>
  <c r="BZ98" i="1"/>
  <c r="CE98" i="1" s="1"/>
  <c r="BZ189" i="1"/>
  <c r="CE189" i="1" s="1"/>
  <c r="BZ193" i="1"/>
  <c r="CE193" i="1" s="1"/>
  <c r="BZ33" i="1"/>
  <c r="CE33" i="1" s="1"/>
  <c r="BZ184" i="1"/>
  <c r="CE184" i="1" s="1"/>
  <c r="BZ139" i="1"/>
  <c r="CE139" i="1" s="1"/>
  <c r="BZ123" i="1"/>
  <c r="CE123" i="1" s="1"/>
  <c r="BZ240" i="1"/>
  <c r="CE240" i="1" s="1"/>
  <c r="BZ108" i="1"/>
  <c r="CE108" i="1" s="1"/>
  <c r="BZ213" i="1"/>
  <c r="CE213" i="1" s="1"/>
  <c r="BZ104" i="1"/>
  <c r="CE104" i="1" s="1"/>
  <c r="BZ155" i="1"/>
  <c r="CE155" i="1" s="1"/>
  <c r="BZ167" i="1"/>
  <c r="CE167" i="1" s="1"/>
  <c r="BZ201" i="1"/>
  <c r="CE201" i="1" s="1"/>
  <c r="BZ32" i="1"/>
  <c r="CE32" i="1" s="1"/>
  <c r="BZ145" i="1"/>
  <c r="CE145" i="1" s="1"/>
  <c r="BZ61" i="1"/>
  <c r="CE61" i="1" s="1"/>
  <c r="BZ112" i="1"/>
  <c r="CE112" i="1" s="1"/>
  <c r="BZ270" i="1"/>
  <c r="CE270" i="1" s="1"/>
  <c r="BZ100" i="1"/>
  <c r="CE100" i="1" s="1"/>
  <c r="BZ325" i="1"/>
  <c r="CE325" i="1" s="1"/>
  <c r="BZ36" i="1"/>
  <c r="CE36" i="1" s="1"/>
  <c r="BZ82" i="1"/>
  <c r="CE82" i="1" s="1"/>
  <c r="BZ110" i="1"/>
  <c r="CE110" i="1" s="1"/>
  <c r="BZ28" i="1"/>
  <c r="CE28" i="1" s="1"/>
  <c r="BZ60" i="1"/>
  <c r="CE60" i="1" s="1"/>
  <c r="BZ314" i="1"/>
  <c r="CE314" i="1" s="1"/>
  <c r="BZ248" i="1"/>
  <c r="CE248" i="1" s="1"/>
  <c r="BZ332" i="1"/>
  <c r="CE332" i="1" s="1"/>
  <c r="BZ279" i="1"/>
  <c r="CE279" i="1" s="1"/>
  <c r="BZ214" i="1"/>
  <c r="CE214" i="1" s="1"/>
  <c r="BZ200" i="1"/>
  <c r="CE200" i="1" s="1"/>
  <c r="BZ316" i="1"/>
  <c r="CE316" i="1" s="1"/>
  <c r="BZ313" i="1"/>
  <c r="CE313" i="1" s="1"/>
  <c r="BZ340" i="1"/>
  <c r="CE340" i="1" s="1"/>
  <c r="BZ127" i="1"/>
  <c r="CE127" i="1" s="1"/>
  <c r="BZ46" i="1"/>
  <c r="CE46" i="1" s="1"/>
  <c r="BZ204" i="1"/>
  <c r="CE204" i="1" s="1"/>
  <c r="BZ85" i="1"/>
  <c r="CE85" i="1" s="1"/>
  <c r="BZ333" i="1"/>
  <c r="CE333" i="1" s="1"/>
  <c r="BZ135" i="1"/>
  <c r="CE135" i="1" s="1"/>
  <c r="BZ165" i="1"/>
  <c r="CE165" i="1" s="1"/>
  <c r="BZ15" i="1"/>
  <c r="CE15" i="1" s="1"/>
  <c r="BZ66" i="1"/>
  <c r="CE66" i="1" s="1"/>
  <c r="BZ244" i="1"/>
  <c r="CE244" i="1" s="1"/>
  <c r="BZ73" i="1"/>
  <c r="CE73" i="1" s="1"/>
  <c r="BZ263" i="1"/>
  <c r="CE263" i="1" s="1"/>
  <c r="BZ247" i="1"/>
  <c r="CE247" i="1" s="1"/>
  <c r="BZ267" i="1"/>
  <c r="CE267" i="1" s="1"/>
  <c r="BZ29" i="1"/>
  <c r="CE29" i="1" s="1"/>
  <c r="BZ285" i="1"/>
  <c r="CE285" i="1" s="1"/>
  <c r="BZ199" i="1"/>
  <c r="CE199" i="1" s="1"/>
  <c r="BZ171" i="1"/>
  <c r="CE171" i="1" s="1"/>
  <c r="BZ242" i="1"/>
  <c r="CE242" i="1" s="1"/>
  <c r="BZ172" i="1"/>
  <c r="CE172" i="1" s="1"/>
  <c r="BZ134" i="1"/>
  <c r="CE134" i="1" s="1"/>
  <c r="BZ83" i="1"/>
  <c r="CE83" i="1" s="1"/>
  <c r="BZ146" i="1"/>
  <c r="CE146" i="1" s="1"/>
  <c r="BZ274" i="1"/>
  <c r="CE274" i="1" s="1"/>
  <c r="BZ223" i="1"/>
  <c r="CE223" i="1" s="1"/>
  <c r="BZ169" i="1"/>
  <c r="CE169" i="1" s="1"/>
  <c r="BZ336" i="1"/>
  <c r="CE336" i="1" s="1"/>
  <c r="BZ114" i="1"/>
  <c r="CE114" i="1" s="1"/>
  <c r="BZ298" i="1"/>
  <c r="CE298" i="1" s="1"/>
  <c r="BZ246" i="1"/>
  <c r="CE246" i="1" s="1"/>
  <c r="BZ273" i="1"/>
  <c r="CE273" i="1" s="1"/>
  <c r="BZ131" i="1"/>
  <c r="CE131" i="1" s="1"/>
  <c r="BZ327" i="1"/>
  <c r="CE327" i="1" s="1"/>
  <c r="BZ40" i="1"/>
  <c r="CE40" i="1" s="1"/>
  <c r="BZ211" i="1"/>
  <c r="CE211" i="1" s="1"/>
  <c r="BZ260" i="1"/>
  <c r="CE260" i="1" s="1"/>
  <c r="BZ245" i="1"/>
  <c r="CE245" i="1" s="1"/>
  <c r="BZ133" i="1"/>
  <c r="CE133" i="1" s="1"/>
  <c r="BZ20" i="1"/>
  <c r="CE20" i="1" s="1"/>
  <c r="BZ140" i="1"/>
  <c r="CE140" i="1" s="1"/>
  <c r="BZ49" i="1"/>
  <c r="CE49" i="1" s="1"/>
  <c r="BZ219" i="1"/>
  <c r="CE219" i="1" s="1"/>
  <c r="BZ232" i="1"/>
  <c r="CE232" i="1" s="1"/>
  <c r="BZ138" i="1"/>
  <c r="CE138" i="1" s="1"/>
  <c r="BZ118" i="1"/>
  <c r="CE118" i="1" s="1"/>
  <c r="BZ206" i="1"/>
  <c r="CE206" i="1" s="1"/>
  <c r="BZ229" i="1"/>
  <c r="CE229" i="1" s="1"/>
  <c r="BZ22" i="1"/>
  <c r="CE22" i="1" s="1"/>
  <c r="BZ130" i="1"/>
  <c r="CE130" i="1" s="1"/>
  <c r="BZ92" i="1"/>
  <c r="CE92" i="1" s="1"/>
  <c r="BZ103" i="1"/>
  <c r="CE103" i="1" s="1"/>
  <c r="BZ39" i="1"/>
  <c r="CE39" i="1" s="1"/>
  <c r="BZ235" i="1"/>
  <c r="CE235" i="1" s="1"/>
  <c r="BZ302" i="1"/>
  <c r="CE302" i="1" s="1"/>
  <c r="BZ233" i="1"/>
  <c r="CE233" i="1" s="1"/>
  <c r="BZ255" i="1"/>
  <c r="CE255" i="1" s="1"/>
  <c r="BZ58" i="1"/>
  <c r="CE58" i="1" s="1"/>
  <c r="BZ337" i="1"/>
  <c r="CE337" i="1" s="1"/>
  <c r="BZ62" i="1"/>
  <c r="CE62" i="1" s="1"/>
  <c r="BZ278" i="1"/>
  <c r="CE278" i="1" s="1"/>
  <c r="BZ312" i="1"/>
  <c r="CE312" i="1" s="1"/>
  <c r="BZ210" i="1"/>
  <c r="CE210" i="1" s="1"/>
  <c r="BZ65" i="1"/>
  <c r="CE65" i="1" s="1"/>
  <c r="BZ299" i="1"/>
  <c r="CE299" i="1" s="1"/>
  <c r="BZ286" i="1"/>
  <c r="CE286" i="1" s="1"/>
  <c r="BZ300" i="1"/>
  <c r="CE300" i="1" s="1"/>
  <c r="BZ48" i="1"/>
  <c r="CE48" i="1" s="1"/>
  <c r="BZ277" i="1"/>
  <c r="CE277" i="1" s="1"/>
  <c r="BZ328" i="1"/>
  <c r="CE328" i="1" s="1"/>
  <c r="BZ192" i="1"/>
  <c r="CE192" i="1" s="1"/>
  <c r="BZ150" i="1"/>
  <c r="CE150" i="1" s="1"/>
  <c r="BZ342" i="1"/>
  <c r="CE342" i="1" s="1"/>
  <c r="BZ117" i="1"/>
  <c r="CE117" i="1" s="1"/>
  <c r="BZ37" i="1"/>
  <c r="CE37" i="1" s="1"/>
  <c r="BZ272" i="1"/>
  <c r="CE272" i="1" s="1"/>
  <c r="BZ102" i="1"/>
  <c r="CE102" i="1" s="1"/>
  <c r="BZ52" i="1"/>
  <c r="CE52" i="1" s="1"/>
  <c r="BZ190" i="1"/>
  <c r="CE190" i="1" s="1"/>
  <c r="BZ283" i="1"/>
  <c r="CE283" i="1" s="1"/>
  <c r="BZ17" i="1"/>
  <c r="CE17" i="1" s="1"/>
  <c r="BZ215" i="1"/>
  <c r="CE215" i="1" s="1"/>
  <c r="BZ180" i="1"/>
  <c r="CE180" i="1" s="1"/>
  <c r="BZ202" i="1"/>
  <c r="CE202" i="1" s="1"/>
  <c r="BZ198" i="1"/>
  <c r="CE198" i="1" s="1"/>
  <c r="BZ142" i="1"/>
  <c r="CE142" i="1" s="1"/>
  <c r="BZ188" i="1"/>
  <c r="CE188" i="1" s="1"/>
  <c r="BZ177" i="1"/>
  <c r="CE177" i="1" s="1"/>
  <c r="BZ218" i="1"/>
  <c r="CE218" i="1" s="1"/>
  <c r="BZ124" i="1"/>
  <c r="CE124" i="1" s="1"/>
  <c r="BZ282" i="1"/>
  <c r="CE282" i="1" s="1"/>
  <c r="BZ57" i="1"/>
  <c r="CE57" i="1" s="1"/>
  <c r="BZ276" i="1"/>
  <c r="CE276" i="1" s="1"/>
  <c r="BZ53" i="1"/>
  <c r="CE53" i="1" s="1"/>
  <c r="BZ137" i="1"/>
  <c r="CE137" i="1" s="1"/>
  <c r="BZ175" i="1"/>
  <c r="CE175" i="1" s="1"/>
  <c r="BZ107" i="1"/>
  <c r="CE107" i="1" s="1"/>
  <c r="BZ212" i="1"/>
  <c r="CE212" i="1" s="1"/>
  <c r="BZ294" i="1"/>
  <c r="CE294" i="1" s="1"/>
  <c r="BZ228" i="1"/>
  <c r="CE228" i="1" s="1"/>
  <c r="BZ259" i="1"/>
  <c r="CE259" i="1" s="1"/>
  <c r="BZ74" i="1"/>
  <c r="CE74" i="1" s="1"/>
  <c r="BZ297" i="1"/>
  <c r="CE297" i="1" s="1"/>
  <c r="BZ239" i="1"/>
  <c r="CE239" i="1" s="1"/>
  <c r="BZ264" i="1"/>
  <c r="CE264" i="1" s="1"/>
  <c r="BZ43" i="1"/>
  <c r="CE43" i="1" s="1"/>
  <c r="BZ94" i="1"/>
  <c r="CE94" i="1" s="1"/>
  <c r="BZ23" i="1"/>
  <c r="CE23" i="1" s="1"/>
  <c r="BZ16" i="1"/>
  <c r="CE16" i="1" s="1"/>
  <c r="BZ268" i="1"/>
  <c r="CE268" i="1" s="1"/>
  <c r="BZ141" i="1"/>
  <c r="CE141" i="1" s="1"/>
  <c r="BZ321" i="1"/>
  <c r="CE321" i="1" s="1"/>
  <c r="BZ195" i="1"/>
  <c r="CE195" i="1" s="1"/>
  <c r="BZ24" i="1"/>
  <c r="CE24" i="1" s="1"/>
  <c r="BZ55" i="1"/>
  <c r="CE55" i="1" s="1"/>
  <c r="BZ217" i="1"/>
  <c r="CE217" i="1" s="1"/>
  <c r="BZ136" i="1"/>
  <c r="CE136" i="1" s="1"/>
  <c r="BZ96" i="1"/>
  <c r="CE96" i="1" s="1"/>
  <c r="BZ144" i="1"/>
  <c r="CE144" i="1" s="1"/>
  <c r="BZ205" i="1"/>
  <c r="CE205" i="1" s="1"/>
  <c r="BZ78" i="1"/>
  <c r="CE78" i="1" s="1"/>
  <c r="BZ160" i="1"/>
  <c r="CE160" i="1" s="1"/>
  <c r="BZ335" i="1"/>
  <c r="CE335" i="1" s="1"/>
  <c r="BZ209" i="1"/>
  <c r="CE209" i="1" s="1"/>
  <c r="BZ303" i="1"/>
  <c r="CE303" i="1" s="1"/>
  <c r="BZ256" i="1"/>
  <c r="CE256" i="1" s="1"/>
  <c r="BZ88" i="1"/>
  <c r="CE88" i="1" s="1"/>
  <c r="BZ208" i="1"/>
  <c r="CE208" i="1" s="1"/>
  <c r="BZ51" i="1"/>
  <c r="CE51" i="1" s="1"/>
  <c r="BZ164" i="1"/>
  <c r="CE164" i="1" s="1"/>
  <c r="BZ222" i="1"/>
  <c r="CE222" i="1" s="1"/>
  <c r="BZ166" i="1"/>
  <c r="CE166" i="1" s="1"/>
  <c r="BZ304" i="1"/>
  <c r="CE304" i="1" s="1"/>
  <c r="BZ185" i="1"/>
  <c r="CE185" i="1" s="1"/>
  <c r="BZ14" i="1"/>
  <c r="CE14" i="1" s="1"/>
  <c r="BZ64" i="1"/>
  <c r="CE64" i="1" s="1"/>
  <c r="BZ306" i="1"/>
  <c r="CE306" i="1" s="1"/>
  <c r="BZ181" i="1"/>
  <c r="CE181" i="1" s="1"/>
  <c r="BZ119" i="1"/>
  <c r="CE119" i="1" s="1"/>
  <c r="BZ269" i="1"/>
  <c r="CE269" i="1" s="1"/>
  <c r="BZ257" i="1"/>
  <c r="CE257" i="1" s="1"/>
  <c r="BZ319" i="1"/>
  <c r="CE319" i="1" s="1"/>
  <c r="BZ258" i="1"/>
  <c r="CE258" i="1" s="1"/>
  <c r="BZ122" i="1"/>
  <c r="CE122" i="1" s="1"/>
  <c r="BZ77" i="1"/>
  <c r="CE77" i="1" s="1"/>
  <c r="BZ129" i="1"/>
  <c r="CE129" i="1" s="1"/>
  <c r="BZ97" i="1"/>
  <c r="CE97" i="1" s="1"/>
  <c r="BZ249" i="1"/>
  <c r="CE249" i="1" s="1"/>
  <c r="BZ194" i="1"/>
  <c r="CE194" i="1" s="1"/>
  <c r="BZ81" i="1"/>
  <c r="CE81" i="1" s="1"/>
  <c r="BZ318" i="1"/>
  <c r="CE318" i="1" s="1"/>
  <c r="BZ80" i="1"/>
  <c r="CE80" i="1" s="1"/>
  <c r="BZ301" i="1"/>
  <c r="CE301" i="1" s="1"/>
  <c r="BZ234" i="1"/>
  <c r="CE234" i="1" s="1"/>
  <c r="BZ266" i="1"/>
  <c r="CE266" i="1" s="1"/>
  <c r="BZ187" i="1"/>
  <c r="CE187" i="1" s="1"/>
  <c r="BZ310" i="1"/>
  <c r="CE310" i="1" s="1"/>
  <c r="BZ19" i="1"/>
  <c r="CE19" i="1" s="1"/>
  <c r="BZ311" i="1"/>
  <c r="CE311" i="1" s="1"/>
  <c r="BZ84" i="1"/>
  <c r="CE84" i="1" s="1"/>
  <c r="BZ236" i="1"/>
  <c r="CE236" i="1" s="1"/>
  <c r="BZ121" i="1"/>
  <c r="CE121" i="1" s="1"/>
  <c r="BZ126" i="1"/>
  <c r="CE126" i="1" s="1"/>
  <c r="BZ152" i="1"/>
  <c r="CE152" i="1" s="1"/>
  <c r="BZ254" i="1"/>
  <c r="CE254" i="1" s="1"/>
  <c r="BZ125" i="1"/>
  <c r="CE125" i="1" s="1"/>
  <c r="BZ153" i="1"/>
  <c r="CE153" i="1" s="1"/>
  <c r="BZ317" i="1"/>
  <c r="CE317" i="1" s="1"/>
  <c r="BZ157" i="1"/>
  <c r="CE157" i="1" s="1"/>
  <c r="BZ86" i="1"/>
  <c r="CE86" i="1" s="1"/>
  <c r="EA330" i="1" a="1"/>
  <c r="EA330" i="1" s="1"/>
  <c r="EK330" i="1" s="1"/>
  <c r="EA381" i="1" a="1"/>
  <c r="EA381" i="1" s="1"/>
  <c r="EK381" i="1" s="1"/>
  <c r="EA156" i="1" a="1"/>
  <c r="EA156" i="1" s="1"/>
  <c r="EK156" i="1" s="1"/>
  <c r="EA251" i="1" a="1"/>
  <c r="EA251" i="1" s="1"/>
  <c r="EK251" i="1" s="1"/>
  <c r="EA363" i="1" a="1"/>
  <c r="EA363" i="1" s="1"/>
  <c r="EK363" i="1" s="1"/>
  <c r="EA404" i="1" a="1"/>
  <c r="EA404" i="1" s="1"/>
  <c r="EK404" i="1" s="1"/>
  <c r="EA21" i="1" a="1"/>
  <c r="EA21" i="1" s="1"/>
  <c r="EK21" i="1" s="1"/>
  <c r="EA339" i="1" a="1"/>
  <c r="EA339" i="1" s="1"/>
  <c r="EK339" i="1" s="1"/>
  <c r="EA392" i="1" a="1"/>
  <c r="EA392" i="1" s="1"/>
  <c r="EK392" i="1" s="1"/>
  <c r="EA357" i="1" a="1"/>
  <c r="EA357" i="1" s="1"/>
  <c r="EK357" i="1" s="1"/>
  <c r="EA352" i="1" a="1"/>
  <c r="EA352" i="1" s="1"/>
  <c r="EK352" i="1" s="1"/>
  <c r="EA358" i="1" a="1"/>
  <c r="EA358" i="1" s="1"/>
  <c r="EK358" i="1" s="1"/>
  <c r="EA387" i="1" a="1"/>
  <c r="EA387" i="1" s="1"/>
  <c r="EK387" i="1" s="1"/>
  <c r="EA343" i="1" a="1"/>
  <c r="EA343" i="1" s="1"/>
  <c r="EK343" i="1" s="1"/>
  <c r="EA371" i="1" a="1"/>
  <c r="EA371" i="1" s="1"/>
  <c r="EK371" i="1" s="1"/>
  <c r="EA401" i="1" a="1"/>
  <c r="EA401" i="1" s="1"/>
  <c r="EK401" i="1" s="1"/>
  <c r="EA406" i="1" a="1"/>
  <c r="EA406" i="1" s="1"/>
  <c r="EK406" i="1" s="1"/>
  <c r="EA56" i="1" a="1"/>
  <c r="EA56" i="1" s="1"/>
  <c r="EK56" i="1" s="1"/>
  <c r="EA375" i="1" a="1"/>
  <c r="EA375" i="1" s="1"/>
  <c r="EK375" i="1" s="1"/>
  <c r="EA384" i="1" a="1"/>
  <c r="EA384" i="1" s="1"/>
  <c r="EK384" i="1" s="1"/>
  <c r="EA308" i="1" a="1"/>
  <c r="EA308" i="1" s="1"/>
  <c r="EK308" i="1" s="1"/>
  <c r="EA350" i="1" a="1"/>
  <c r="EA350" i="1" s="1"/>
  <c r="EK350" i="1" s="1"/>
  <c r="EA393" i="1" a="1"/>
  <c r="EA393" i="1" s="1"/>
  <c r="EK393" i="1" s="1"/>
  <c r="EA252" i="1" a="1"/>
  <c r="EA252" i="1" s="1"/>
  <c r="EK252" i="1" s="1"/>
  <c r="EA391" i="1" a="1"/>
  <c r="EA391" i="1" s="1"/>
  <c r="EK391" i="1" s="1"/>
  <c r="EA182" i="1" a="1"/>
  <c r="EA182" i="1" s="1"/>
  <c r="EK182" i="1" s="1"/>
  <c r="BZ132" i="1"/>
  <c r="CE132" i="1" s="1"/>
  <c r="BZ105" i="1"/>
  <c r="CE105" i="1" s="1"/>
  <c r="AB13" i="1"/>
  <c r="AI13" i="1"/>
  <c r="BM13" i="1"/>
  <c r="BB12" i="1"/>
  <c r="BC12" i="1"/>
  <c r="CG12" i="1"/>
  <c r="AC12" i="1"/>
  <c r="CF12" i="1"/>
  <c r="DM359" i="1" l="1"/>
  <c r="EY359" i="1" s="1"/>
  <c r="DM280" i="1"/>
  <c r="DM330" i="1"/>
  <c r="DM371" i="1"/>
  <c r="EY371" i="1" s="1"/>
  <c r="DM391" i="1"/>
  <c r="EY391" i="1" s="1"/>
  <c r="DM363" i="1"/>
  <c r="EY363" i="1" s="1"/>
  <c r="DM366" i="1"/>
  <c r="EY366" i="1" s="1"/>
  <c r="DM69" i="1"/>
  <c r="DM404" i="1"/>
  <c r="EY404" i="1" s="1"/>
  <c r="DM309" i="1"/>
  <c r="DM381" i="1"/>
  <c r="EY381" i="1" s="1"/>
  <c r="DM251" i="1"/>
  <c r="DM390" i="1"/>
  <c r="EY390" i="1" s="1"/>
  <c r="DM406" i="1"/>
  <c r="EY406" i="1" s="1"/>
  <c r="DM156" i="1"/>
  <c r="DM387" i="1"/>
  <c r="EY387" i="1" s="1"/>
  <c r="DM350" i="1"/>
  <c r="EY350" i="1" s="1"/>
  <c r="DM386" i="1"/>
  <c r="EY386" i="1" s="1"/>
  <c r="DM392" i="1"/>
  <c r="EY392" i="1" s="1"/>
  <c r="DM375" i="1"/>
  <c r="EY375" i="1" s="1"/>
  <c r="DM358" i="1"/>
  <c r="EY358" i="1" s="1"/>
  <c r="DM339" i="1"/>
  <c r="DM352" i="1"/>
  <c r="EY352" i="1" s="1"/>
  <c r="DM360" i="1"/>
  <c r="EY360" i="1" s="1"/>
  <c r="DM252" i="1"/>
  <c r="DM56" i="1"/>
  <c r="DM21" i="1"/>
  <c r="DM343" i="1"/>
  <c r="DM373" i="1"/>
  <c r="EY373" i="1" s="1"/>
  <c r="DM384" i="1"/>
  <c r="EY384" i="1" s="1"/>
  <c r="DM393" i="1"/>
  <c r="EY393" i="1" s="1"/>
  <c r="DM357" i="1"/>
  <c r="EY357" i="1" s="1"/>
  <c r="DM308" i="1"/>
  <c r="DM182" i="1"/>
  <c r="DM173" i="1"/>
  <c r="DM394" i="1"/>
  <c r="EY394" i="1" s="1"/>
  <c r="DM351" i="1"/>
  <c r="EY351" i="1" s="1"/>
  <c r="DM401" i="1"/>
  <c r="EY401" i="1" s="1"/>
  <c r="DM262" i="1"/>
  <c r="DM385" i="1"/>
  <c r="EY385" i="1" s="1"/>
  <c r="BB20" i="1"/>
  <c r="CH266" i="1"/>
  <c r="CO266" i="1" s="1"/>
  <c r="CG266" i="1"/>
  <c r="CF266" i="1"/>
  <c r="CH318" i="1"/>
  <c r="CO318" i="1" s="1"/>
  <c r="CG318" i="1"/>
  <c r="CF318" i="1"/>
  <c r="CF125" i="1"/>
  <c r="CG125" i="1"/>
  <c r="CH125" i="1"/>
  <c r="CO125" i="1" s="1"/>
  <c r="CH81" i="1"/>
  <c r="CO81" i="1" s="1"/>
  <c r="CG81" i="1"/>
  <c r="CF81" i="1"/>
  <c r="CH185" i="1"/>
  <c r="CO185" i="1" s="1"/>
  <c r="CF185" i="1"/>
  <c r="CG185" i="1"/>
  <c r="CF96" i="1"/>
  <c r="CG96" i="1"/>
  <c r="CH96" i="1"/>
  <c r="CO96" i="1" s="1"/>
  <c r="CH74" i="1"/>
  <c r="CO74" i="1" s="1"/>
  <c r="CF74" i="1"/>
  <c r="CG74" i="1"/>
  <c r="CH142" i="1"/>
  <c r="CO142" i="1" s="1"/>
  <c r="CG142" i="1"/>
  <c r="CF142" i="1"/>
  <c r="CG328" i="1"/>
  <c r="CF328" i="1"/>
  <c r="CH328" i="1"/>
  <c r="CO328" i="1" s="1"/>
  <c r="CH235" i="1"/>
  <c r="CO235" i="1" s="1"/>
  <c r="CG235" i="1"/>
  <c r="CF235" i="1"/>
  <c r="CF245" i="1"/>
  <c r="CG245" i="1"/>
  <c r="CH245" i="1"/>
  <c r="CO245" i="1" s="1"/>
  <c r="CH134" i="1"/>
  <c r="CO134" i="1" s="1"/>
  <c r="CG134" i="1"/>
  <c r="CF134" i="1"/>
  <c r="CH333" i="1"/>
  <c r="CO333" i="1" s="1"/>
  <c r="CG333" i="1"/>
  <c r="CF333" i="1"/>
  <c r="CF110" i="1"/>
  <c r="CH110" i="1"/>
  <c r="CO110" i="1" s="1"/>
  <c r="CG110" i="1"/>
  <c r="CF240" i="1"/>
  <c r="CG240" i="1"/>
  <c r="CH240" i="1"/>
  <c r="CO240" i="1" s="1"/>
  <c r="CF147" i="1"/>
  <c r="CG147" i="1"/>
  <c r="CH147" i="1"/>
  <c r="CO147" i="1" s="1"/>
  <c r="CG116" i="1"/>
  <c r="CF116" i="1"/>
  <c r="CH116" i="1"/>
  <c r="CO116" i="1" s="1"/>
  <c r="CH163" i="1"/>
  <c r="CO163" i="1" s="1"/>
  <c r="CF163" i="1"/>
  <c r="CG163" i="1"/>
  <c r="CH45" i="1"/>
  <c r="CO45" i="1" s="1"/>
  <c r="CG45" i="1"/>
  <c r="CF45" i="1"/>
  <c r="CH254" i="1"/>
  <c r="CO254" i="1" s="1"/>
  <c r="CG254" i="1"/>
  <c r="CF254" i="1"/>
  <c r="CF194" i="1"/>
  <c r="CG194" i="1"/>
  <c r="CH194" i="1"/>
  <c r="CO194" i="1" s="1"/>
  <c r="CH304" i="1"/>
  <c r="CO304" i="1" s="1"/>
  <c r="CF304" i="1"/>
  <c r="CG304" i="1"/>
  <c r="CG136" i="1"/>
  <c r="CH136" i="1"/>
  <c r="CO136" i="1" s="1"/>
  <c r="CF136" i="1"/>
  <c r="CH259" i="1"/>
  <c r="CO259" i="1" s="1"/>
  <c r="CF259" i="1"/>
  <c r="CG259" i="1"/>
  <c r="CH198" i="1"/>
  <c r="CO198" i="1" s="1"/>
  <c r="CF198" i="1"/>
  <c r="CG198" i="1"/>
  <c r="CF277" i="1"/>
  <c r="CH277" i="1"/>
  <c r="CO277" i="1" s="1"/>
  <c r="CG277" i="1"/>
  <c r="CG39" i="1"/>
  <c r="CH39" i="1"/>
  <c r="CO39" i="1" s="1"/>
  <c r="CF39" i="1"/>
  <c r="CG260" i="1"/>
  <c r="CF260" i="1"/>
  <c r="CH260" i="1"/>
  <c r="CO260" i="1" s="1"/>
  <c r="CF172" i="1"/>
  <c r="CH172" i="1"/>
  <c r="CO172" i="1" s="1"/>
  <c r="CG172" i="1"/>
  <c r="CG85" i="1"/>
  <c r="CH85" i="1"/>
  <c r="CO85" i="1" s="1"/>
  <c r="CF85" i="1"/>
  <c r="CG82" i="1"/>
  <c r="CF82" i="1"/>
  <c r="CH82" i="1"/>
  <c r="CO82" i="1" s="1"/>
  <c r="CH123" i="1"/>
  <c r="CO123" i="1" s="1"/>
  <c r="CF123" i="1"/>
  <c r="CG123" i="1"/>
  <c r="CH305" i="1"/>
  <c r="CO305" i="1" s="1"/>
  <c r="CG305" i="1"/>
  <c r="CF305" i="1"/>
  <c r="CG63" i="1"/>
  <c r="CF63" i="1"/>
  <c r="CH63" i="1"/>
  <c r="CO63" i="1" s="1"/>
  <c r="CH315" i="1"/>
  <c r="CO315" i="1" s="1"/>
  <c r="CF315" i="1"/>
  <c r="CG315" i="1"/>
  <c r="CH113" i="1"/>
  <c r="CO113" i="1" s="1"/>
  <c r="CG113" i="1"/>
  <c r="CF113" i="1"/>
  <c r="CH341" i="1"/>
  <c r="CO341" i="1" s="1"/>
  <c r="CG341" i="1"/>
  <c r="CF341" i="1"/>
  <c r="CH249" i="1"/>
  <c r="CO249" i="1" s="1"/>
  <c r="CF249" i="1"/>
  <c r="CG249" i="1"/>
  <c r="CF217" i="1"/>
  <c r="CG217" i="1"/>
  <c r="CH217" i="1"/>
  <c r="CO217" i="1" s="1"/>
  <c r="CH202" i="1"/>
  <c r="CO202" i="1" s="1"/>
  <c r="CG202" i="1"/>
  <c r="CF202" i="1"/>
  <c r="CH211" i="1"/>
  <c r="CO211" i="1" s="1"/>
  <c r="CG211" i="1"/>
  <c r="CF211" i="1"/>
  <c r="CG242" i="1"/>
  <c r="CF242" i="1"/>
  <c r="CH242" i="1"/>
  <c r="CO242" i="1" s="1"/>
  <c r="CF204" i="1"/>
  <c r="CH204" i="1"/>
  <c r="CO204" i="1" s="1"/>
  <c r="CG204" i="1"/>
  <c r="CF36" i="1"/>
  <c r="CH36" i="1"/>
  <c r="CO36" i="1" s="1"/>
  <c r="CG36" i="1"/>
  <c r="CH307" i="1"/>
  <c r="CO307" i="1" s="1"/>
  <c r="CG307" i="1"/>
  <c r="CF307" i="1"/>
  <c r="CG168" i="1"/>
  <c r="CF168" i="1"/>
  <c r="CH168" i="1"/>
  <c r="CO168" i="1" s="1"/>
  <c r="CF50" i="1"/>
  <c r="CH50" i="1"/>
  <c r="CO50" i="1" s="1"/>
  <c r="CG50" i="1"/>
  <c r="CH72" i="1"/>
  <c r="CO72" i="1" s="1"/>
  <c r="CF72" i="1"/>
  <c r="CG72" i="1"/>
  <c r="CG152" i="1"/>
  <c r="CF152" i="1"/>
  <c r="CH152" i="1"/>
  <c r="CO152" i="1" s="1"/>
  <c r="CG228" i="1"/>
  <c r="CF228" i="1"/>
  <c r="CH228" i="1"/>
  <c r="CO228" i="1" s="1"/>
  <c r="CF48" i="1"/>
  <c r="CG48" i="1"/>
  <c r="CH48" i="1"/>
  <c r="CO48" i="1" s="1"/>
  <c r="CH126" i="1"/>
  <c r="CO126" i="1" s="1"/>
  <c r="CG126" i="1"/>
  <c r="CF126" i="1"/>
  <c r="CH97" i="1"/>
  <c r="CO97" i="1" s="1"/>
  <c r="CG97" i="1"/>
  <c r="CF97" i="1"/>
  <c r="CF222" i="1"/>
  <c r="CG222" i="1"/>
  <c r="CH222" i="1"/>
  <c r="CO222" i="1" s="1"/>
  <c r="CF55" i="1"/>
  <c r="CH55" i="1"/>
  <c r="CO55" i="1" s="1"/>
  <c r="CG55" i="1"/>
  <c r="CF294" i="1"/>
  <c r="CG294" i="1"/>
  <c r="CH294" i="1"/>
  <c r="CO294" i="1" s="1"/>
  <c r="CH180" i="1"/>
  <c r="CO180" i="1" s="1"/>
  <c r="CF180" i="1"/>
  <c r="CG180" i="1"/>
  <c r="CH300" i="1"/>
  <c r="CO300" i="1" s="1"/>
  <c r="CF300" i="1"/>
  <c r="CG300" i="1"/>
  <c r="CH92" i="1"/>
  <c r="CO92" i="1" s="1"/>
  <c r="CG92" i="1"/>
  <c r="CF92" i="1"/>
  <c r="CH40" i="1"/>
  <c r="CO40" i="1" s="1"/>
  <c r="CG40" i="1"/>
  <c r="CF40" i="1"/>
  <c r="CH171" i="1"/>
  <c r="CO171" i="1" s="1"/>
  <c r="CG171" i="1"/>
  <c r="CF171" i="1"/>
  <c r="CF46" i="1"/>
  <c r="CH46" i="1"/>
  <c r="CO46" i="1" s="1"/>
  <c r="CG46" i="1"/>
  <c r="CG325" i="1"/>
  <c r="CH325" i="1"/>
  <c r="CO325" i="1" s="1"/>
  <c r="CF325" i="1"/>
  <c r="CH184" i="1"/>
  <c r="CO184" i="1" s="1"/>
  <c r="CG184" i="1"/>
  <c r="CF184" i="1"/>
  <c r="CH38" i="1"/>
  <c r="CO38" i="1" s="1"/>
  <c r="CG38" i="1"/>
  <c r="CF38" i="1"/>
  <c r="CH291" i="1"/>
  <c r="CO291" i="1" s="1"/>
  <c r="CG291" i="1"/>
  <c r="CF291" i="1"/>
  <c r="CH293" i="1"/>
  <c r="CO293" i="1" s="1"/>
  <c r="CF293" i="1"/>
  <c r="CG293" i="1"/>
  <c r="CF238" i="1"/>
  <c r="CG238" i="1"/>
  <c r="CH238" i="1"/>
  <c r="CO238" i="1" s="1"/>
  <c r="CG95" i="1"/>
  <c r="CH95" i="1"/>
  <c r="CO95" i="1" s="1"/>
  <c r="CF95" i="1"/>
  <c r="CH166" i="1"/>
  <c r="CO166" i="1" s="1"/>
  <c r="CG166" i="1"/>
  <c r="CF166" i="1"/>
  <c r="CF103" i="1"/>
  <c r="CH103" i="1"/>
  <c r="CO103" i="1" s="1"/>
  <c r="CG103" i="1"/>
  <c r="CG121" i="1"/>
  <c r="CF121" i="1"/>
  <c r="CH121" i="1"/>
  <c r="CO121" i="1" s="1"/>
  <c r="CG129" i="1"/>
  <c r="CH129" i="1"/>
  <c r="CO129" i="1" s="1"/>
  <c r="CF129" i="1"/>
  <c r="CG164" i="1"/>
  <c r="CF164" i="1"/>
  <c r="CH164" i="1"/>
  <c r="CO164" i="1" s="1"/>
  <c r="CH24" i="1"/>
  <c r="CO24" i="1" s="1"/>
  <c r="CG24" i="1"/>
  <c r="CF24" i="1"/>
  <c r="CH212" i="1"/>
  <c r="CO212" i="1" s="1"/>
  <c r="CF212" i="1"/>
  <c r="CG212" i="1"/>
  <c r="CF215" i="1"/>
  <c r="CH215" i="1"/>
  <c r="CO215" i="1" s="1"/>
  <c r="CG215" i="1"/>
  <c r="CF286" i="1"/>
  <c r="CG286" i="1"/>
  <c r="CH286" i="1"/>
  <c r="CO286" i="1" s="1"/>
  <c r="CG130" i="1"/>
  <c r="CH130" i="1"/>
  <c r="CO130" i="1" s="1"/>
  <c r="CF130" i="1"/>
  <c r="CH327" i="1"/>
  <c r="CO327" i="1" s="1"/>
  <c r="CG327" i="1"/>
  <c r="CF327" i="1"/>
  <c r="CH199" i="1"/>
  <c r="CO199" i="1" s="1"/>
  <c r="CF199" i="1"/>
  <c r="CG199" i="1"/>
  <c r="CG127" i="1"/>
  <c r="CF127" i="1"/>
  <c r="CH127" i="1"/>
  <c r="CO127" i="1" s="1"/>
  <c r="CH100" i="1"/>
  <c r="CO100" i="1" s="1"/>
  <c r="CG100" i="1"/>
  <c r="CF100" i="1"/>
  <c r="CG33" i="1"/>
  <c r="CH33" i="1"/>
  <c r="CO33" i="1" s="1"/>
  <c r="CF33" i="1"/>
  <c r="CF90" i="1"/>
  <c r="CH90" i="1"/>
  <c r="CO90" i="1" s="1"/>
  <c r="CG90" i="1"/>
  <c r="CH290" i="1"/>
  <c r="CO290" i="1" s="1"/>
  <c r="CF290" i="1"/>
  <c r="CG290" i="1"/>
  <c r="CH31" i="1"/>
  <c r="CO31" i="1" s="1"/>
  <c r="CG31" i="1"/>
  <c r="CF31" i="1"/>
  <c r="CH76" i="1"/>
  <c r="CO76" i="1" s="1"/>
  <c r="CG76" i="1"/>
  <c r="CF76" i="1"/>
  <c r="CH320" i="1"/>
  <c r="CO320" i="1" s="1"/>
  <c r="CG320" i="1"/>
  <c r="CF320" i="1"/>
  <c r="CF236" i="1"/>
  <c r="CH236" i="1"/>
  <c r="CO236" i="1" s="1"/>
  <c r="CG236" i="1"/>
  <c r="CG77" i="1"/>
  <c r="CF77" i="1"/>
  <c r="CH77" i="1"/>
  <c r="CO77" i="1" s="1"/>
  <c r="CG51" i="1"/>
  <c r="CH51" i="1"/>
  <c r="CO51" i="1" s="1"/>
  <c r="CF51" i="1"/>
  <c r="CH195" i="1"/>
  <c r="CO195" i="1" s="1"/>
  <c r="CG195" i="1"/>
  <c r="CF195" i="1"/>
  <c r="CF107" i="1"/>
  <c r="CG107" i="1"/>
  <c r="CH107" i="1"/>
  <c r="CO107" i="1" s="1"/>
  <c r="CH17" i="1"/>
  <c r="CO17" i="1" s="1"/>
  <c r="CF17" i="1"/>
  <c r="CG17" i="1"/>
  <c r="CF299" i="1"/>
  <c r="CH299" i="1"/>
  <c r="CO299" i="1" s="1"/>
  <c r="CG299" i="1"/>
  <c r="CH22" i="1"/>
  <c r="CO22" i="1" s="1"/>
  <c r="CG22" i="1"/>
  <c r="CF22" i="1"/>
  <c r="CG285" i="1"/>
  <c r="CH285" i="1"/>
  <c r="CO285" i="1" s="1"/>
  <c r="CF285" i="1"/>
  <c r="CF340" i="1"/>
  <c r="CH340" i="1"/>
  <c r="CO340" i="1" s="1"/>
  <c r="CG340" i="1"/>
  <c r="CF270" i="1"/>
  <c r="CH270" i="1"/>
  <c r="CO270" i="1" s="1"/>
  <c r="CG270" i="1"/>
  <c r="CH193" i="1"/>
  <c r="CO193" i="1" s="1"/>
  <c r="CG193" i="1"/>
  <c r="CF193" i="1"/>
  <c r="CG216" i="1"/>
  <c r="CH216" i="1"/>
  <c r="CO216" i="1" s="1"/>
  <c r="CF216" i="1"/>
  <c r="CG75" i="1"/>
  <c r="CH75" i="1"/>
  <c r="CO75" i="1" s="1"/>
  <c r="CF75" i="1"/>
  <c r="CG237" i="1"/>
  <c r="CH237" i="1"/>
  <c r="CO237" i="1" s="1"/>
  <c r="CF237" i="1"/>
  <c r="CH329" i="1"/>
  <c r="CO329" i="1" s="1"/>
  <c r="CG329" i="1"/>
  <c r="CF329" i="1"/>
  <c r="CF115" i="1"/>
  <c r="CH115" i="1"/>
  <c r="CO115" i="1" s="1"/>
  <c r="CG115" i="1"/>
  <c r="CF84" i="1"/>
  <c r="CH84" i="1"/>
  <c r="CO84" i="1" s="1"/>
  <c r="CG84" i="1"/>
  <c r="CH122" i="1"/>
  <c r="CO122" i="1" s="1"/>
  <c r="CG122" i="1"/>
  <c r="CF122" i="1"/>
  <c r="CF208" i="1"/>
  <c r="CH208" i="1"/>
  <c r="CO208" i="1" s="1"/>
  <c r="CG208" i="1"/>
  <c r="CH321" i="1"/>
  <c r="CO321" i="1" s="1"/>
  <c r="CG321" i="1"/>
  <c r="CF321" i="1"/>
  <c r="CG175" i="1"/>
  <c r="CH175" i="1"/>
  <c r="CO175" i="1" s="1"/>
  <c r="CF175" i="1"/>
  <c r="CH283" i="1"/>
  <c r="CO283" i="1" s="1"/>
  <c r="CF283" i="1"/>
  <c r="CG283" i="1"/>
  <c r="CF65" i="1"/>
  <c r="CH65" i="1"/>
  <c r="CO65" i="1" s="1"/>
  <c r="CG65" i="1"/>
  <c r="CF229" i="1"/>
  <c r="CH229" i="1"/>
  <c r="CO229" i="1" s="1"/>
  <c r="CG229" i="1"/>
  <c r="CH273" i="1"/>
  <c r="CO273" i="1" s="1"/>
  <c r="CG273" i="1"/>
  <c r="CF273" i="1"/>
  <c r="CG29" i="1"/>
  <c r="CF29" i="1"/>
  <c r="CH29" i="1"/>
  <c r="CO29" i="1" s="1"/>
  <c r="CH313" i="1"/>
  <c r="CO313" i="1" s="1"/>
  <c r="CG313" i="1"/>
  <c r="CF313" i="1"/>
  <c r="CF189" i="1"/>
  <c r="CG189" i="1"/>
  <c r="CH189" i="1"/>
  <c r="CO189" i="1" s="1"/>
  <c r="CH70" i="1"/>
  <c r="CO70" i="1" s="1"/>
  <c r="CG70" i="1"/>
  <c r="CF70" i="1"/>
  <c r="CF281" i="1"/>
  <c r="CG281" i="1"/>
  <c r="CH281" i="1"/>
  <c r="CO281" i="1" s="1"/>
  <c r="CH149" i="1"/>
  <c r="CO149" i="1" s="1"/>
  <c r="CG149" i="1"/>
  <c r="CF149" i="1"/>
  <c r="CF292" i="1"/>
  <c r="CG292" i="1"/>
  <c r="CH292" i="1"/>
  <c r="CO292" i="1" s="1"/>
  <c r="CH109" i="1"/>
  <c r="CO109" i="1" s="1"/>
  <c r="CG109" i="1"/>
  <c r="CF109" i="1"/>
  <c r="CG311" i="1"/>
  <c r="CH311" i="1"/>
  <c r="CO311" i="1" s="1"/>
  <c r="CF311" i="1"/>
  <c r="CG258" i="1"/>
  <c r="CF258" i="1"/>
  <c r="CH258" i="1"/>
  <c r="CO258" i="1" s="1"/>
  <c r="CH88" i="1"/>
  <c r="CO88" i="1" s="1"/>
  <c r="CG88" i="1"/>
  <c r="CF88" i="1"/>
  <c r="CG141" i="1"/>
  <c r="CH141" i="1"/>
  <c r="CO141" i="1" s="1"/>
  <c r="CF141" i="1"/>
  <c r="CH137" i="1"/>
  <c r="CO137" i="1" s="1"/>
  <c r="CG137" i="1"/>
  <c r="CF137" i="1"/>
  <c r="CH190" i="1"/>
  <c r="CO190" i="1" s="1"/>
  <c r="CG190" i="1"/>
  <c r="CF190" i="1"/>
  <c r="CG210" i="1"/>
  <c r="CH210" i="1"/>
  <c r="CO210" i="1" s="1"/>
  <c r="CF210" i="1"/>
  <c r="CG206" i="1"/>
  <c r="CF206" i="1"/>
  <c r="CH206" i="1"/>
  <c r="CO206" i="1" s="1"/>
  <c r="CG246" i="1"/>
  <c r="CH246" i="1"/>
  <c r="CO246" i="1" s="1"/>
  <c r="CF246" i="1"/>
  <c r="CH267" i="1"/>
  <c r="CO267" i="1" s="1"/>
  <c r="CG267" i="1"/>
  <c r="CF267" i="1"/>
  <c r="CH316" i="1"/>
  <c r="CO316" i="1" s="1"/>
  <c r="CF316" i="1"/>
  <c r="CG316" i="1"/>
  <c r="CG61" i="1"/>
  <c r="CF61" i="1"/>
  <c r="CH61" i="1"/>
  <c r="CO61" i="1" s="1"/>
  <c r="CH98" i="1"/>
  <c r="CO98" i="1" s="1"/>
  <c r="CG98" i="1"/>
  <c r="CF98" i="1"/>
  <c r="CH93" i="1"/>
  <c r="CO93" i="1" s="1"/>
  <c r="CG93" i="1"/>
  <c r="CF93" i="1"/>
  <c r="CH250" i="1"/>
  <c r="CO250" i="1" s="1"/>
  <c r="CG250" i="1"/>
  <c r="CF250" i="1"/>
  <c r="CH334" i="1"/>
  <c r="CO334" i="1" s="1"/>
  <c r="CF334" i="1"/>
  <c r="CG334" i="1"/>
  <c r="CF186" i="1"/>
  <c r="CH186" i="1"/>
  <c r="CO186" i="1" s="1"/>
  <c r="CG186" i="1"/>
  <c r="CG174" i="1"/>
  <c r="CF174" i="1"/>
  <c r="CH174" i="1"/>
  <c r="CO174" i="1" s="1"/>
  <c r="CG19" i="1"/>
  <c r="CH19" i="1"/>
  <c r="CO19" i="1" s="1"/>
  <c r="CF19" i="1"/>
  <c r="CF319" i="1"/>
  <c r="CH319" i="1"/>
  <c r="CO319" i="1" s="1"/>
  <c r="CG319" i="1"/>
  <c r="CF256" i="1"/>
  <c r="CH256" i="1"/>
  <c r="CO256" i="1" s="1"/>
  <c r="CG256" i="1"/>
  <c r="CF268" i="1"/>
  <c r="CG268" i="1"/>
  <c r="CH268" i="1"/>
  <c r="CO268" i="1" s="1"/>
  <c r="CH53" i="1"/>
  <c r="CO53" i="1" s="1"/>
  <c r="CG53" i="1"/>
  <c r="CF53" i="1"/>
  <c r="CG52" i="1"/>
  <c r="CH52" i="1"/>
  <c r="CO52" i="1" s="1"/>
  <c r="CF52" i="1"/>
  <c r="CG312" i="1"/>
  <c r="CH312" i="1"/>
  <c r="CO312" i="1" s="1"/>
  <c r="CF312" i="1"/>
  <c r="CF118" i="1"/>
  <c r="CH118" i="1"/>
  <c r="CO118" i="1" s="1"/>
  <c r="CG118" i="1"/>
  <c r="CG298" i="1"/>
  <c r="CF298" i="1"/>
  <c r="CH298" i="1"/>
  <c r="CO298" i="1" s="1"/>
  <c r="CF247" i="1"/>
  <c r="CG247" i="1"/>
  <c r="CH247" i="1"/>
  <c r="CO247" i="1" s="1"/>
  <c r="CF200" i="1"/>
  <c r="CH200" i="1"/>
  <c r="CO200" i="1" s="1"/>
  <c r="CG200" i="1"/>
  <c r="CF145" i="1"/>
  <c r="CG145" i="1"/>
  <c r="CH145" i="1"/>
  <c r="CO145" i="1" s="1"/>
  <c r="CG87" i="1"/>
  <c r="CF87" i="1"/>
  <c r="CH87" i="1"/>
  <c r="CO87" i="1" s="1"/>
  <c r="CG99" i="1"/>
  <c r="CF99" i="1"/>
  <c r="CH99" i="1"/>
  <c r="CO99" i="1" s="1"/>
  <c r="CH148" i="1"/>
  <c r="CO148" i="1" s="1"/>
  <c r="CG148" i="1"/>
  <c r="CF148" i="1"/>
  <c r="CF296" i="1"/>
  <c r="CG296" i="1"/>
  <c r="CH296" i="1"/>
  <c r="CO296" i="1" s="1"/>
  <c r="CH79" i="1"/>
  <c r="CO79" i="1" s="1"/>
  <c r="CF79" i="1"/>
  <c r="CG79" i="1"/>
  <c r="CH30" i="1"/>
  <c r="CO30" i="1" s="1"/>
  <c r="CG30" i="1"/>
  <c r="CF30" i="1"/>
  <c r="CH257" i="1"/>
  <c r="CO257" i="1" s="1"/>
  <c r="CF257" i="1"/>
  <c r="CG257" i="1"/>
  <c r="CG303" i="1"/>
  <c r="CF303" i="1"/>
  <c r="CH303" i="1"/>
  <c r="CO303" i="1" s="1"/>
  <c r="CG276" i="1"/>
  <c r="CH276" i="1"/>
  <c r="CO276" i="1" s="1"/>
  <c r="CF276" i="1"/>
  <c r="CH102" i="1"/>
  <c r="CO102" i="1" s="1"/>
  <c r="CG102" i="1"/>
  <c r="CF102" i="1"/>
  <c r="CF278" i="1"/>
  <c r="CG278" i="1"/>
  <c r="CH278" i="1"/>
  <c r="CO278" i="1" s="1"/>
  <c r="CH138" i="1"/>
  <c r="CO138" i="1" s="1"/>
  <c r="CG138" i="1"/>
  <c r="CF138" i="1"/>
  <c r="CH114" i="1"/>
  <c r="CO114" i="1" s="1"/>
  <c r="CG114" i="1"/>
  <c r="CF114" i="1"/>
  <c r="CG263" i="1"/>
  <c r="CF263" i="1"/>
  <c r="CH263" i="1"/>
  <c r="CO263" i="1" s="1"/>
  <c r="CF214" i="1"/>
  <c r="CH214" i="1"/>
  <c r="CO214" i="1" s="1"/>
  <c r="CG214" i="1"/>
  <c r="CG32" i="1"/>
  <c r="CF32" i="1"/>
  <c r="CH32" i="1"/>
  <c r="CO32" i="1" s="1"/>
  <c r="CF323" i="1"/>
  <c r="CH323" i="1"/>
  <c r="CO323" i="1" s="1"/>
  <c r="CG323" i="1"/>
  <c r="CH253" i="1"/>
  <c r="CO253" i="1" s="1"/>
  <c r="CG253" i="1"/>
  <c r="CF253" i="1"/>
  <c r="CH322" i="1"/>
  <c r="CO322" i="1" s="1"/>
  <c r="CG322" i="1"/>
  <c r="CF322" i="1"/>
  <c r="CH162" i="1"/>
  <c r="CO162" i="1" s="1"/>
  <c r="CG162" i="1"/>
  <c r="CF162" i="1"/>
  <c r="CG91" i="1"/>
  <c r="CF91" i="1"/>
  <c r="CH91" i="1"/>
  <c r="CO91" i="1" s="1"/>
  <c r="CH176" i="1"/>
  <c r="CO176" i="1" s="1"/>
  <c r="CF176" i="1"/>
  <c r="CG176" i="1"/>
  <c r="CG310" i="1"/>
  <c r="CF310" i="1"/>
  <c r="CH310" i="1"/>
  <c r="CO310" i="1" s="1"/>
  <c r="AC13" i="1"/>
  <c r="AC14" i="1" s="1"/>
  <c r="CG187" i="1"/>
  <c r="CF187" i="1"/>
  <c r="CH187" i="1"/>
  <c r="CO187" i="1" s="1"/>
  <c r="CH269" i="1"/>
  <c r="CO269" i="1" s="1"/>
  <c r="CF269" i="1"/>
  <c r="CG269" i="1"/>
  <c r="CF209" i="1"/>
  <c r="CH209" i="1"/>
  <c r="CO209" i="1" s="1"/>
  <c r="CG209" i="1"/>
  <c r="CG57" i="1"/>
  <c r="CF57" i="1"/>
  <c r="CH57" i="1"/>
  <c r="CO57" i="1" s="1"/>
  <c r="CF272" i="1"/>
  <c r="CG272" i="1"/>
  <c r="CH272" i="1"/>
  <c r="CO272" i="1" s="1"/>
  <c r="CH62" i="1"/>
  <c r="CO62" i="1" s="1"/>
  <c r="CG62" i="1"/>
  <c r="CF62" i="1"/>
  <c r="CG232" i="1"/>
  <c r="CF232" i="1"/>
  <c r="CH232" i="1"/>
  <c r="CO232" i="1" s="1"/>
  <c r="CH336" i="1"/>
  <c r="CO336" i="1" s="1"/>
  <c r="CG336" i="1"/>
  <c r="CF336" i="1"/>
  <c r="CF73" i="1"/>
  <c r="CH73" i="1"/>
  <c r="CO73" i="1" s="1"/>
  <c r="CG73" i="1"/>
  <c r="CH279" i="1"/>
  <c r="CO279" i="1" s="1"/>
  <c r="CF279" i="1"/>
  <c r="CG279" i="1"/>
  <c r="CH201" i="1"/>
  <c r="CO201" i="1" s="1"/>
  <c r="CG201" i="1"/>
  <c r="CF201" i="1"/>
  <c r="CG289" i="1"/>
  <c r="CF289" i="1"/>
  <c r="CH289" i="1"/>
  <c r="CO289" i="1" s="1"/>
  <c r="CF226" i="1"/>
  <c r="CH226" i="1"/>
  <c r="CO226" i="1" s="1"/>
  <c r="CG226" i="1"/>
  <c r="CG42" i="1"/>
  <c r="CH42" i="1"/>
  <c r="CO42" i="1" s="1"/>
  <c r="CF42" i="1"/>
  <c r="CH161" i="1"/>
  <c r="CO161" i="1" s="1"/>
  <c r="CG161" i="1"/>
  <c r="CF161" i="1"/>
  <c r="CG89" i="1"/>
  <c r="CH89" i="1"/>
  <c r="CO89" i="1" s="1"/>
  <c r="CF89" i="1"/>
  <c r="CG287" i="1"/>
  <c r="CF287" i="1"/>
  <c r="CH287" i="1"/>
  <c r="CO287" i="1" s="1"/>
  <c r="CH335" i="1"/>
  <c r="CO335" i="1" s="1"/>
  <c r="CG335" i="1"/>
  <c r="CF335" i="1"/>
  <c r="CF94" i="1"/>
  <c r="CH94" i="1"/>
  <c r="CO94" i="1" s="1"/>
  <c r="CG94" i="1"/>
  <c r="CG282" i="1"/>
  <c r="CH282" i="1"/>
  <c r="CO282" i="1" s="1"/>
  <c r="CF282" i="1"/>
  <c r="CG37" i="1"/>
  <c r="CH37" i="1"/>
  <c r="CO37" i="1" s="1"/>
  <c r="CF37" i="1"/>
  <c r="CH337" i="1"/>
  <c r="CO337" i="1" s="1"/>
  <c r="CG337" i="1"/>
  <c r="CF337" i="1"/>
  <c r="CF219" i="1"/>
  <c r="CG219" i="1"/>
  <c r="CH219" i="1"/>
  <c r="CO219" i="1" s="1"/>
  <c r="CH169" i="1"/>
  <c r="CO169" i="1" s="1"/>
  <c r="CF169" i="1"/>
  <c r="CG169" i="1"/>
  <c r="CH244" i="1"/>
  <c r="CO244" i="1" s="1"/>
  <c r="CF244" i="1"/>
  <c r="CG244" i="1"/>
  <c r="CG332" i="1"/>
  <c r="CF332" i="1"/>
  <c r="CH332" i="1"/>
  <c r="CO332" i="1" s="1"/>
  <c r="CG167" i="1"/>
  <c r="CF167" i="1"/>
  <c r="CH167" i="1"/>
  <c r="CO167" i="1" s="1"/>
  <c r="CH158" i="1"/>
  <c r="CO158" i="1" s="1"/>
  <c r="CG158" i="1"/>
  <c r="CF158" i="1"/>
  <c r="CF196" i="1"/>
  <c r="CH196" i="1"/>
  <c r="CO196" i="1" s="1"/>
  <c r="CG196" i="1"/>
  <c r="CF288" i="1"/>
  <c r="CH288" i="1"/>
  <c r="CO288" i="1" s="1"/>
  <c r="CG288" i="1"/>
  <c r="CH120" i="1"/>
  <c r="CO120" i="1" s="1"/>
  <c r="CG120" i="1"/>
  <c r="CF120" i="1"/>
  <c r="CF227" i="1"/>
  <c r="CH227" i="1"/>
  <c r="CO227" i="1" s="1"/>
  <c r="CG227" i="1"/>
  <c r="CG275" i="1"/>
  <c r="CF275" i="1"/>
  <c r="CH275" i="1"/>
  <c r="CO275" i="1" s="1"/>
  <c r="CF86" i="1"/>
  <c r="CH86" i="1"/>
  <c r="CO86" i="1" s="1"/>
  <c r="CG86" i="1"/>
  <c r="CG234" i="1"/>
  <c r="CH234" i="1"/>
  <c r="CO234" i="1" s="1"/>
  <c r="CF234" i="1"/>
  <c r="CH181" i="1"/>
  <c r="CO181" i="1" s="1"/>
  <c r="CF181" i="1"/>
  <c r="CG181" i="1"/>
  <c r="CF160" i="1"/>
  <c r="CG160" i="1"/>
  <c r="CH160" i="1"/>
  <c r="CO160" i="1" s="1"/>
  <c r="CF43" i="1"/>
  <c r="CG43" i="1"/>
  <c r="CH43" i="1"/>
  <c r="CO43" i="1" s="1"/>
  <c r="CG124" i="1"/>
  <c r="CF124" i="1"/>
  <c r="CH124" i="1"/>
  <c r="CO124" i="1" s="1"/>
  <c r="CH117" i="1"/>
  <c r="CO117" i="1" s="1"/>
  <c r="CG117" i="1"/>
  <c r="CF117" i="1"/>
  <c r="CH58" i="1"/>
  <c r="CO58" i="1" s="1"/>
  <c r="CG58" i="1"/>
  <c r="CF58" i="1"/>
  <c r="CF49" i="1"/>
  <c r="CH49" i="1"/>
  <c r="CO49" i="1" s="1"/>
  <c r="CG49" i="1"/>
  <c r="CH223" i="1"/>
  <c r="CO223" i="1" s="1"/>
  <c r="CG223" i="1"/>
  <c r="CF223" i="1"/>
  <c r="CH66" i="1"/>
  <c r="CO66" i="1" s="1"/>
  <c r="CG66" i="1"/>
  <c r="CF66" i="1"/>
  <c r="CG248" i="1"/>
  <c r="CH248" i="1"/>
  <c r="CO248" i="1" s="1"/>
  <c r="CF248" i="1"/>
  <c r="CG155" i="1"/>
  <c r="CF155" i="1"/>
  <c r="CH155" i="1"/>
  <c r="CO155" i="1" s="1"/>
  <c r="CH71" i="1"/>
  <c r="CO71" i="1" s="1"/>
  <c r="CG71" i="1"/>
  <c r="CF71" i="1"/>
  <c r="CF59" i="1"/>
  <c r="CH59" i="1"/>
  <c r="CO59" i="1" s="1"/>
  <c r="CG59" i="1"/>
  <c r="CF230" i="1"/>
  <c r="CH230" i="1"/>
  <c r="CO230" i="1" s="1"/>
  <c r="CG230" i="1"/>
  <c r="CH151" i="1"/>
  <c r="CO151" i="1" s="1"/>
  <c r="CG151" i="1"/>
  <c r="CF151" i="1"/>
  <c r="CH265" i="1"/>
  <c r="CO265" i="1" s="1"/>
  <c r="CG265" i="1"/>
  <c r="CF265" i="1"/>
  <c r="CF157" i="1"/>
  <c r="CG157" i="1"/>
  <c r="CH157" i="1"/>
  <c r="CO157" i="1" s="1"/>
  <c r="CH301" i="1"/>
  <c r="CO301" i="1" s="1"/>
  <c r="CF301" i="1"/>
  <c r="CG301" i="1"/>
  <c r="CH306" i="1"/>
  <c r="CO306" i="1" s="1"/>
  <c r="CG306" i="1"/>
  <c r="CF306" i="1"/>
  <c r="CG78" i="1"/>
  <c r="CH78" i="1"/>
  <c r="CO78" i="1" s="1"/>
  <c r="CF78" i="1"/>
  <c r="CH264" i="1"/>
  <c r="CO264" i="1" s="1"/>
  <c r="CG264" i="1"/>
  <c r="CF264" i="1"/>
  <c r="CF218" i="1"/>
  <c r="CH218" i="1"/>
  <c r="CO218" i="1" s="1"/>
  <c r="CG218" i="1"/>
  <c r="CH342" i="1"/>
  <c r="CO342" i="1" s="1"/>
  <c r="CG342" i="1"/>
  <c r="CF342" i="1"/>
  <c r="CF255" i="1"/>
  <c r="CG255" i="1"/>
  <c r="CH255" i="1"/>
  <c r="CO255" i="1" s="1"/>
  <c r="CH140" i="1"/>
  <c r="CO140" i="1" s="1"/>
  <c r="CG140" i="1"/>
  <c r="CF140" i="1"/>
  <c r="CG274" i="1"/>
  <c r="CH274" i="1"/>
  <c r="CO274" i="1" s="1"/>
  <c r="CF274" i="1"/>
  <c r="CH314" i="1"/>
  <c r="CO314" i="1" s="1"/>
  <c r="CG314" i="1"/>
  <c r="CF314" i="1"/>
  <c r="CH104" i="1"/>
  <c r="CO104" i="1" s="1"/>
  <c r="CG104" i="1"/>
  <c r="CF104" i="1"/>
  <c r="CH284" i="1"/>
  <c r="CO284" i="1" s="1"/>
  <c r="CG284" i="1"/>
  <c r="CF284" i="1"/>
  <c r="CH191" i="1"/>
  <c r="CO191" i="1" s="1"/>
  <c r="CF191" i="1"/>
  <c r="CG191" i="1"/>
  <c r="CG111" i="1"/>
  <c r="CF111" i="1"/>
  <c r="CH111" i="1"/>
  <c r="CO111" i="1" s="1"/>
  <c r="CF324" i="1"/>
  <c r="CH324" i="1"/>
  <c r="CO324" i="1" s="1"/>
  <c r="CG324" i="1"/>
  <c r="CG271" i="1"/>
  <c r="CH271" i="1"/>
  <c r="CO271" i="1" s="1"/>
  <c r="CF271" i="1"/>
  <c r="CH317" i="1"/>
  <c r="CO317" i="1" s="1"/>
  <c r="CF317" i="1"/>
  <c r="CG317" i="1"/>
  <c r="CF80" i="1"/>
  <c r="CG80" i="1"/>
  <c r="CH80" i="1"/>
  <c r="CO80" i="1" s="1"/>
  <c r="CF64" i="1"/>
  <c r="CG64" i="1"/>
  <c r="CH64" i="1"/>
  <c r="CO64" i="1" s="1"/>
  <c r="CG205" i="1"/>
  <c r="CH205" i="1"/>
  <c r="CO205" i="1" s="1"/>
  <c r="CF205" i="1"/>
  <c r="CH239" i="1"/>
  <c r="CO239" i="1" s="1"/>
  <c r="CG239" i="1"/>
  <c r="CF239" i="1"/>
  <c r="CF177" i="1"/>
  <c r="CG177" i="1"/>
  <c r="CH177" i="1"/>
  <c r="CO177" i="1" s="1"/>
  <c r="CF150" i="1"/>
  <c r="CH150" i="1"/>
  <c r="CO150" i="1" s="1"/>
  <c r="CG150" i="1"/>
  <c r="CH233" i="1"/>
  <c r="CO233" i="1" s="1"/>
  <c r="CF233" i="1"/>
  <c r="CG233" i="1"/>
  <c r="CF20" i="1"/>
  <c r="CH20" i="1"/>
  <c r="CO20" i="1" s="1"/>
  <c r="CG20" i="1"/>
  <c r="CF146" i="1"/>
  <c r="CG146" i="1"/>
  <c r="CH146" i="1"/>
  <c r="CO146" i="1" s="1"/>
  <c r="CH165" i="1"/>
  <c r="CO165" i="1" s="1"/>
  <c r="CG165" i="1"/>
  <c r="CF165" i="1"/>
  <c r="CG60" i="1"/>
  <c r="CH60" i="1"/>
  <c r="CO60" i="1" s="1"/>
  <c r="CF60" i="1"/>
  <c r="CF213" i="1"/>
  <c r="CH213" i="1"/>
  <c r="CO213" i="1" s="1"/>
  <c r="CG213" i="1"/>
  <c r="CH221" i="1"/>
  <c r="CO221" i="1" s="1"/>
  <c r="CF221" i="1"/>
  <c r="CG221" i="1"/>
  <c r="CG41" i="1"/>
  <c r="CH41" i="1"/>
  <c r="CO41" i="1" s="1"/>
  <c r="CF41" i="1"/>
  <c r="CG67" i="1"/>
  <c r="CF67" i="1"/>
  <c r="CH67" i="1"/>
  <c r="CO67" i="1" s="1"/>
  <c r="CH27" i="1"/>
  <c r="CO27" i="1" s="1"/>
  <c r="CG27" i="1"/>
  <c r="CF27" i="1"/>
  <c r="CG231" i="1"/>
  <c r="CH231" i="1"/>
  <c r="CO231" i="1" s="1"/>
  <c r="CF231" i="1"/>
  <c r="CH119" i="1"/>
  <c r="CO119" i="1" s="1"/>
  <c r="CF119" i="1"/>
  <c r="CG119" i="1"/>
  <c r="CG153" i="1"/>
  <c r="CH153" i="1"/>
  <c r="CO153" i="1" s="1"/>
  <c r="CF153" i="1"/>
  <c r="CH144" i="1"/>
  <c r="CO144" i="1" s="1"/>
  <c r="CG144" i="1"/>
  <c r="CF144" i="1"/>
  <c r="CH297" i="1"/>
  <c r="CO297" i="1" s="1"/>
  <c r="CF297" i="1"/>
  <c r="CG297" i="1"/>
  <c r="CG188" i="1"/>
  <c r="CH188" i="1"/>
  <c r="CO188" i="1" s="1"/>
  <c r="CF188" i="1"/>
  <c r="CG192" i="1"/>
  <c r="CF192" i="1"/>
  <c r="CH192" i="1"/>
  <c r="CO192" i="1" s="1"/>
  <c r="CG302" i="1"/>
  <c r="CF302" i="1"/>
  <c r="CH302" i="1"/>
  <c r="CO302" i="1" s="1"/>
  <c r="CH133" i="1"/>
  <c r="CO133" i="1" s="1"/>
  <c r="CG133" i="1"/>
  <c r="CF133" i="1"/>
  <c r="CF83" i="1"/>
  <c r="CH83" i="1"/>
  <c r="CO83" i="1" s="1"/>
  <c r="CG83" i="1"/>
  <c r="CG135" i="1"/>
  <c r="CF135" i="1"/>
  <c r="CH135" i="1"/>
  <c r="CO135" i="1" s="1"/>
  <c r="CF28" i="1"/>
  <c r="CH28" i="1"/>
  <c r="CO28" i="1" s="1"/>
  <c r="CG28" i="1"/>
  <c r="CH108" i="1"/>
  <c r="CO108" i="1" s="1"/>
  <c r="CG108" i="1"/>
  <c r="CF108" i="1"/>
  <c r="CF159" i="1"/>
  <c r="CH159" i="1"/>
  <c r="CO159" i="1" s="1"/>
  <c r="CG159" i="1"/>
  <c r="CH25" i="1"/>
  <c r="CO25" i="1" s="1"/>
  <c r="CG25" i="1"/>
  <c r="CF25" i="1"/>
  <c r="CF295" i="1"/>
  <c r="CH295" i="1"/>
  <c r="CO295" i="1" s="1"/>
  <c r="CG295" i="1"/>
  <c r="CG326" i="1"/>
  <c r="CF326" i="1"/>
  <c r="CH326" i="1"/>
  <c r="CO326" i="1" s="1"/>
  <c r="CH143" i="1"/>
  <c r="CO143" i="1" s="1"/>
  <c r="CG143" i="1"/>
  <c r="CF143" i="1"/>
  <c r="CH132" i="1"/>
  <c r="CO132" i="1" s="1"/>
  <c r="CG132" i="1"/>
  <c r="CF132" i="1"/>
  <c r="EI12" i="1"/>
  <c r="EI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AG14" i="1"/>
  <c r="CG14" i="1"/>
  <c r="AC15" i="1"/>
  <c r="EI14" i="1"/>
  <c r="EI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N287" i="1" s="1"/>
  <c r="AM275" i="1"/>
  <c r="AN275" i="1" s="1"/>
  <c r="AM271" i="1"/>
  <c r="AN271" i="1" s="1"/>
  <c r="AM40" i="1"/>
  <c r="AN40" i="1" s="1"/>
  <c r="AM166" i="1"/>
  <c r="AN166" i="1" s="1"/>
  <c r="AM172" i="1"/>
  <c r="AN172" i="1" s="1"/>
  <c r="AM99" i="1"/>
  <c r="AN99" i="1" s="1"/>
  <c r="AM116" i="1"/>
  <c r="AN116" i="1" s="1"/>
  <c r="AM83" i="1"/>
  <c r="AN83" i="1" s="1"/>
  <c r="AM119" i="1"/>
  <c r="AN119" i="1" s="1"/>
  <c r="AM215" i="1"/>
  <c r="AN215" i="1" s="1"/>
  <c r="AM244" i="1"/>
  <c r="AN244" i="1" s="1"/>
  <c r="AM19" i="1"/>
  <c r="AN19" i="1" s="1"/>
  <c r="AM124" i="1"/>
  <c r="AN124" i="1" s="1"/>
  <c r="AM288" i="1"/>
  <c r="AN288" i="1" s="1"/>
  <c r="AM293" i="1"/>
  <c r="AN293" i="1" s="1"/>
  <c r="AM324" i="1"/>
  <c r="AN324" i="1" s="1"/>
  <c r="AM285" i="1"/>
  <c r="AN285" i="1" s="1"/>
  <c r="AM227" i="1"/>
  <c r="AN227" i="1" s="1"/>
  <c r="AM313" i="1"/>
  <c r="AN313" i="1" s="1"/>
  <c r="AM290" i="1"/>
  <c r="AN290" i="1" s="1"/>
  <c r="AM114" i="1"/>
  <c r="AN114" i="1" s="1"/>
  <c r="AM327" i="1"/>
  <c r="AN327" i="1" s="1"/>
  <c r="AM194" i="1"/>
  <c r="AN194" i="1" s="1"/>
  <c r="AM189" i="1"/>
  <c r="AN189" i="1" s="1"/>
  <c r="AM139" i="1"/>
  <c r="AN139" i="1" s="1"/>
  <c r="AM88" i="1"/>
  <c r="AN88" i="1" s="1"/>
  <c r="AM177" i="1"/>
  <c r="AN177" i="1" s="1"/>
  <c r="AM239" i="1"/>
  <c r="AN239" i="1" s="1"/>
  <c r="AM141" i="1"/>
  <c r="AN141" i="1" s="1"/>
  <c r="AM75" i="1"/>
  <c r="AN75" i="1" s="1"/>
  <c r="AM76" i="1"/>
  <c r="AN76" i="1" s="1"/>
  <c r="AM18" i="1"/>
  <c r="AN18" i="1" s="1"/>
  <c r="AM110" i="1"/>
  <c r="AN110" i="1" s="1"/>
  <c r="AM163" i="1"/>
  <c r="AN163" i="1" s="1"/>
  <c r="AM50" i="1"/>
  <c r="AN50" i="1" s="1"/>
  <c r="AM326" i="1"/>
  <c r="AN326" i="1" s="1"/>
  <c r="AM209" i="1"/>
  <c r="AN209" i="1" s="1"/>
  <c r="AM157" i="1"/>
  <c r="AN157" i="1" s="1"/>
  <c r="AM211" i="1"/>
  <c r="AN211" i="1" s="1"/>
  <c r="AM258" i="1"/>
  <c r="AN258" i="1" s="1"/>
  <c r="AM57" i="1"/>
  <c r="AN57" i="1" s="1"/>
  <c r="AM129" i="1"/>
  <c r="AN129" i="1" s="1"/>
  <c r="AM210" i="1"/>
  <c r="AN210" i="1" s="1"/>
  <c r="AM117" i="1"/>
  <c r="AN117" i="1" s="1"/>
  <c r="AM77" i="1"/>
  <c r="AN77" i="1" s="1"/>
  <c r="AM135" i="1"/>
  <c r="AN135" i="1" s="1"/>
  <c r="AM137" i="1"/>
  <c r="AN137" i="1" s="1"/>
  <c r="AM249" i="1"/>
  <c r="AN249" i="1" s="1"/>
  <c r="AM332" i="1"/>
  <c r="AN332" i="1" s="1"/>
  <c r="AM302" i="1"/>
  <c r="AN302" i="1" s="1"/>
  <c r="AM86" i="1"/>
  <c r="AN86" i="1" s="1"/>
  <c r="AM131" i="1"/>
  <c r="AN131" i="1" s="1"/>
  <c r="AM257" i="1"/>
  <c r="AN257" i="1" s="1"/>
  <c r="AM159" i="1"/>
  <c r="AN159" i="1" s="1"/>
  <c r="AM341" i="1"/>
  <c r="AN341" i="1" s="1"/>
  <c r="AM165" i="1"/>
  <c r="AN165" i="1" s="1"/>
  <c r="AM250" i="1"/>
  <c r="AN250" i="1" s="1"/>
  <c r="AM132" i="1"/>
  <c r="AN132" i="1" s="1"/>
  <c r="AM90" i="1"/>
  <c r="AN90" i="1" s="1"/>
  <c r="AM276" i="1"/>
  <c r="AN276" i="1" s="1"/>
  <c r="AM20" i="1"/>
  <c r="AM84" i="1"/>
  <c r="AN84" i="1" s="1"/>
  <c r="AM248" i="1"/>
  <c r="AN248" i="1" s="1"/>
  <c r="AM55" i="1"/>
  <c r="AN55" i="1" s="1"/>
  <c r="AM61" i="1"/>
  <c r="AN61" i="1" s="1"/>
  <c r="AM264" i="1"/>
  <c r="AN264" i="1" s="1"/>
  <c r="AM218" i="1"/>
  <c r="AN218" i="1" s="1"/>
  <c r="AM107" i="1"/>
  <c r="AN107" i="1" s="1"/>
  <c r="AM193" i="1"/>
  <c r="AN193" i="1" s="1"/>
  <c r="AM25" i="1"/>
  <c r="AN25" i="1" s="1"/>
  <c r="AM184" i="1"/>
  <c r="AN184" i="1" s="1"/>
  <c r="AM112" i="1"/>
  <c r="AN112" i="1" s="1"/>
  <c r="AM196" i="1"/>
  <c r="AN196" i="1" s="1"/>
  <c r="AM311" i="1"/>
  <c r="AN311" i="1" s="1"/>
  <c r="AM127" i="1"/>
  <c r="AN127" i="1" s="1"/>
  <c r="AM152" i="1"/>
  <c r="AN152" i="1" s="1"/>
  <c r="AM147" i="1"/>
  <c r="AN147" i="1" s="1"/>
  <c r="AM125" i="1"/>
  <c r="AN125" i="1" s="1"/>
  <c r="AM200" i="1"/>
  <c r="AN200" i="1" s="1"/>
  <c r="AM100" i="1"/>
  <c r="AN100" i="1" s="1"/>
  <c r="AM24" i="1"/>
  <c r="AN24" i="1" s="1"/>
  <c r="AM187" i="1"/>
  <c r="AN187" i="1" s="1"/>
  <c r="AM190" i="1"/>
  <c r="AN190" i="1" s="1"/>
  <c r="AM181" i="1"/>
  <c r="AN181" i="1" s="1"/>
  <c r="AM234" i="1"/>
  <c r="AN234" i="1" s="1"/>
  <c r="AM320" i="1"/>
  <c r="AN320" i="1" s="1"/>
  <c r="AM314" i="1"/>
  <c r="AN314" i="1" s="1"/>
  <c r="AM213" i="1"/>
  <c r="AN213" i="1" s="1"/>
  <c r="AM201" i="1"/>
  <c r="AN201" i="1" s="1"/>
  <c r="AM286" i="1"/>
  <c r="AN286" i="1" s="1"/>
  <c r="AM240" i="1"/>
  <c r="AN240" i="1" s="1"/>
  <c r="AM149" i="1"/>
  <c r="AN149" i="1" s="1"/>
  <c r="AM272" i="1"/>
  <c r="AN272" i="1" s="1"/>
  <c r="AM281" i="1"/>
  <c r="AN281" i="1" s="1"/>
  <c r="AM38" i="1"/>
  <c r="AN38" i="1" s="1"/>
  <c r="AM174" i="1"/>
  <c r="AN174" i="1" s="1"/>
  <c r="AM167" i="1"/>
  <c r="AN167" i="1" s="1"/>
  <c r="AM301" i="1"/>
  <c r="AN301" i="1" s="1"/>
  <c r="AM230" i="1"/>
  <c r="AN230" i="1" s="1"/>
  <c r="AM31" i="1"/>
  <c r="AN31" i="1" s="1"/>
  <c r="AM223" i="1"/>
  <c r="AN223" i="1" s="1"/>
  <c r="AM48" i="1"/>
  <c r="AN48" i="1" s="1"/>
  <c r="AM328" i="1"/>
  <c r="AN328" i="1" s="1"/>
  <c r="AM235" i="1"/>
  <c r="AN235" i="1" s="1"/>
  <c r="AM342" i="1"/>
  <c r="AN342" i="1" s="1"/>
  <c r="AM32" i="1"/>
  <c r="AN32" i="1" s="1"/>
  <c r="AM255" i="1"/>
  <c r="AN255" i="1" s="1"/>
  <c r="AM214" i="1"/>
  <c r="AN214" i="1" s="1"/>
  <c r="AM185" i="1"/>
  <c r="AN185" i="1" s="1"/>
  <c r="AM279" i="1"/>
  <c r="AN279" i="1" s="1"/>
  <c r="AM336" i="1"/>
  <c r="AN336" i="1" s="1"/>
  <c r="AM321" i="1"/>
  <c r="AN321" i="1" s="1"/>
  <c r="AM305" i="1"/>
  <c r="AN305" i="1" s="1"/>
  <c r="AM115" i="1"/>
  <c r="AN115" i="1" s="1"/>
  <c r="AM160" i="1"/>
  <c r="AN160" i="1" s="1"/>
  <c r="AM43" i="1"/>
  <c r="AN43" i="1" s="1"/>
  <c r="AM98" i="1"/>
  <c r="AN98" i="1" s="1"/>
  <c r="AM145" i="1"/>
  <c r="AN145" i="1" s="1"/>
  <c r="AM122" i="1"/>
  <c r="AN122" i="1" s="1"/>
  <c r="AM291" i="1"/>
  <c r="AN291" i="1" s="1"/>
  <c r="AM246" i="1"/>
  <c r="AN246" i="1" s="1"/>
  <c r="AM229" i="1"/>
  <c r="AN229" i="1" s="1"/>
  <c r="AM142" i="1"/>
  <c r="AN142" i="1" s="1"/>
  <c r="AM41" i="1"/>
  <c r="AN41" i="1" s="1"/>
  <c r="AM97" i="1"/>
  <c r="AN97" i="1" s="1"/>
  <c r="AM228" i="1"/>
  <c r="AN228" i="1" s="1"/>
  <c r="AM270" i="1"/>
  <c r="AN270" i="1" s="1"/>
  <c r="AM146" i="1"/>
  <c r="AN146" i="1" s="1"/>
  <c r="AM89" i="1"/>
  <c r="AN89" i="1" s="1"/>
  <c r="AM72" i="1"/>
  <c r="AN72" i="1" s="1"/>
  <c r="AM199" i="1"/>
  <c r="AN199" i="1" s="1"/>
  <c r="AM148" i="1"/>
  <c r="AN148" i="1" s="1"/>
  <c r="AM103" i="1"/>
  <c r="AN103" i="1" s="1"/>
  <c r="AM14" i="1"/>
  <c r="AN14" i="1" s="1"/>
  <c r="AM340" i="1"/>
  <c r="AN340" i="1" s="1"/>
  <c r="AM221" i="1"/>
  <c r="AN221" i="1" s="1"/>
  <c r="AM27" i="1"/>
  <c r="AN27" i="1" s="1"/>
  <c r="AM105" i="1"/>
  <c r="AN105" i="1" s="1"/>
  <c r="AY105" i="1" s="1"/>
  <c r="AM325" i="1"/>
  <c r="AN325" i="1" s="1"/>
  <c r="AM242" i="1"/>
  <c r="AN242" i="1" s="1"/>
  <c r="AM204" i="1"/>
  <c r="AN204" i="1" s="1"/>
  <c r="AM109" i="1"/>
  <c r="AN109" i="1" s="1"/>
  <c r="AM70" i="1"/>
  <c r="AN70" i="1" s="1"/>
  <c r="AM151" i="1"/>
  <c r="AN151" i="1" s="1"/>
  <c r="AM318" i="1"/>
  <c r="AN318" i="1" s="1"/>
  <c r="AM133" i="1"/>
  <c r="AN133" i="1" s="1"/>
  <c r="AM203" i="1"/>
  <c r="AN203" i="1" s="1"/>
  <c r="AY203" i="1" s="1"/>
  <c r="AM247" i="1"/>
  <c r="AN247" i="1" s="1"/>
  <c r="AM186" i="1"/>
  <c r="AN186" i="1" s="1"/>
  <c r="AM155" i="1"/>
  <c r="AN155" i="1" s="1"/>
  <c r="AM282" i="1"/>
  <c r="AN282" i="1" s="1"/>
  <c r="AM144" i="1"/>
  <c r="AN144" i="1" s="1"/>
  <c r="AM82" i="1"/>
  <c r="AN82" i="1" s="1"/>
  <c r="AM216" i="1"/>
  <c r="AN216" i="1" s="1"/>
  <c r="AM256" i="1"/>
  <c r="AN256" i="1" s="1"/>
  <c r="AM267" i="1"/>
  <c r="AN267" i="1" s="1"/>
  <c r="AM195" i="1"/>
  <c r="AN195" i="1" s="1"/>
  <c r="AM95" i="1"/>
  <c r="AN95" i="1" s="1"/>
  <c r="AM16" i="1"/>
  <c r="AN16" i="1" s="1"/>
  <c r="AM259" i="1"/>
  <c r="AN259" i="1" s="1"/>
  <c r="AM158" i="1"/>
  <c r="AN158" i="1" s="1"/>
  <c r="AM333" i="1"/>
  <c r="AN333" i="1" s="1"/>
  <c r="AM45" i="1"/>
  <c r="AN45" i="1" s="1"/>
  <c r="AM63" i="1"/>
  <c r="AN63" i="1" s="1"/>
  <c r="AM108" i="1"/>
  <c r="AN108" i="1" s="1"/>
  <c r="AM62" i="1"/>
  <c r="AN62" i="1" s="1"/>
  <c r="AM335" i="1"/>
  <c r="AN335" i="1" s="1"/>
  <c r="AM263" i="1"/>
  <c r="AN263" i="1" s="1"/>
  <c r="AM233" i="1"/>
  <c r="AN233" i="1" s="1"/>
  <c r="AM42" i="1"/>
  <c r="AN42" i="1" s="1"/>
  <c r="AM15" i="1"/>
  <c r="AN15" i="1" s="1"/>
  <c r="AM87" i="1"/>
  <c r="AN87" i="1" s="1"/>
  <c r="AM140" i="1"/>
  <c r="AN140" i="1" s="1"/>
  <c r="AM58" i="1"/>
  <c r="AN58" i="1" s="1"/>
  <c r="AM33" i="1"/>
  <c r="AN33" i="1" s="1"/>
  <c r="AM123" i="1"/>
  <c r="AN123" i="1" s="1"/>
  <c r="AM323" i="1"/>
  <c r="AN323" i="1" s="1"/>
  <c r="AM59" i="1"/>
  <c r="AN59" i="1" s="1"/>
  <c r="AM289" i="1"/>
  <c r="AN289" i="1" s="1"/>
  <c r="AM91" i="1"/>
  <c r="AN91" i="1" s="1"/>
  <c r="AM52" i="1"/>
  <c r="AN52" i="1" s="1"/>
  <c r="AM67" i="1"/>
  <c r="AN67" i="1" s="1"/>
  <c r="AM253" i="1"/>
  <c r="AN253" i="1" s="1"/>
  <c r="AM80" i="1"/>
  <c r="AN80" i="1" s="1"/>
  <c r="AM171" i="1"/>
  <c r="AN171" i="1" s="1"/>
  <c r="AM206" i="1"/>
  <c r="AN206" i="1" s="1"/>
  <c r="AM85" i="1"/>
  <c r="AN85" i="1" s="1"/>
  <c r="AM238" i="1"/>
  <c r="AN238" i="1" s="1"/>
  <c r="AM102" i="1"/>
  <c r="AN102" i="1" s="1"/>
  <c r="AM294" i="1"/>
  <c r="AN294" i="1" s="1"/>
  <c r="AM93" i="1"/>
  <c r="AN93" i="1" s="1"/>
  <c r="AM65" i="1"/>
  <c r="AN65" i="1" s="1"/>
  <c r="AM81" i="1"/>
  <c r="AN81" i="1" s="1"/>
  <c r="AM191" i="1"/>
  <c r="AN191" i="1" s="1"/>
  <c r="AM136" i="1"/>
  <c r="AN136" i="1" s="1"/>
  <c r="AM130" i="1"/>
  <c r="AN130" i="1" s="1"/>
  <c r="AM176" i="1"/>
  <c r="AN176" i="1" s="1"/>
  <c r="AM66" i="1"/>
  <c r="AN66" i="1" s="1"/>
  <c r="AM337" i="1"/>
  <c r="AN337" i="1" s="1"/>
  <c r="AM273" i="1"/>
  <c r="AN273" i="1" s="1"/>
  <c r="AM317" i="1"/>
  <c r="AN317" i="1" s="1"/>
  <c r="AM26" i="1"/>
  <c r="AN26" i="1" s="1"/>
  <c r="AM36" i="1"/>
  <c r="AN36" i="1" s="1"/>
  <c r="AM39" i="1"/>
  <c r="AN39" i="1" s="1"/>
  <c r="AM46" i="1"/>
  <c r="AN46" i="1" s="1"/>
  <c r="AM74" i="1"/>
  <c r="AN74" i="1" s="1"/>
  <c r="AM322" i="1"/>
  <c r="AN322" i="1" s="1"/>
  <c r="AM334" i="1"/>
  <c r="AN334" i="1" s="1"/>
  <c r="AM37" i="1"/>
  <c r="AN37" i="1" s="1"/>
  <c r="AM217" i="1"/>
  <c r="AN217" i="1" s="1"/>
  <c r="AM265" i="1"/>
  <c r="AN265" i="1" s="1"/>
  <c r="AM71" i="1"/>
  <c r="AN71" i="1" s="1"/>
  <c r="AM138" i="1"/>
  <c r="AN138" i="1" s="1"/>
  <c r="AM121" i="1"/>
  <c r="AN121" i="1" s="1"/>
  <c r="AM212" i="1"/>
  <c r="AN212" i="1" s="1"/>
  <c r="AM161" i="1"/>
  <c r="AN161" i="1" s="1"/>
  <c r="AM113" i="1"/>
  <c r="AN113" i="1" s="1"/>
  <c r="AM299" i="1"/>
  <c r="AN299" i="1" s="1"/>
  <c r="AM192" i="1"/>
  <c r="AN192" i="1" s="1"/>
  <c r="AM188" i="1"/>
  <c r="AN188" i="1" s="1"/>
  <c r="AM73" i="1"/>
  <c r="AN73" i="1" s="1"/>
  <c r="AM316" i="1"/>
  <c r="AN316" i="1" s="1"/>
  <c r="AM268" i="1"/>
  <c r="AN268" i="1" s="1"/>
  <c r="AM237" i="1"/>
  <c r="AN237" i="1" s="1"/>
  <c r="AM126" i="1"/>
  <c r="AN126" i="1" s="1"/>
  <c r="AM310" i="1"/>
  <c r="AN310" i="1" s="1"/>
  <c r="AM277" i="1"/>
  <c r="AN277" i="1" s="1"/>
  <c r="AM164" i="1"/>
  <c r="AN164" i="1" s="1"/>
  <c r="AM162" i="1"/>
  <c r="AN162" i="1" s="1"/>
  <c r="AM329" i="1"/>
  <c r="AN329" i="1" s="1"/>
  <c r="AM143" i="1"/>
  <c r="AN143" i="1" s="1"/>
  <c r="AM197" i="1"/>
  <c r="AN197" i="1" s="1"/>
  <c r="AY197" i="1" s="1"/>
  <c r="AM64" i="1"/>
  <c r="AN64" i="1" s="1"/>
  <c r="AM118" i="1"/>
  <c r="AN118" i="1" s="1"/>
  <c r="AM283" i="1"/>
  <c r="AN283" i="1" s="1"/>
  <c r="AM312" i="1"/>
  <c r="AN312" i="1" s="1"/>
  <c r="AM296" i="1"/>
  <c r="AN296" i="1" s="1"/>
  <c r="AM92" i="1"/>
  <c r="AN92" i="1" s="1"/>
  <c r="AM169" i="1"/>
  <c r="AN169" i="1" s="1"/>
  <c r="AM315" i="1"/>
  <c r="AN315" i="1" s="1"/>
  <c r="AM60" i="1"/>
  <c r="AN60" i="1" s="1"/>
  <c r="AM29" i="1"/>
  <c r="AN29" i="1" s="1"/>
  <c r="AM120" i="1"/>
  <c r="AN120" i="1" s="1"/>
  <c r="AM168" i="1"/>
  <c r="AN168" i="1" s="1"/>
  <c r="AM292" i="1"/>
  <c r="AN292" i="1" s="1"/>
  <c r="AM219" i="1"/>
  <c r="AN219" i="1" s="1"/>
  <c r="AM180" i="1"/>
  <c r="AN180" i="1" s="1"/>
  <c r="AM236" i="1"/>
  <c r="AN236" i="1" s="1"/>
  <c r="AM96" i="1"/>
  <c r="AN96" i="1" s="1"/>
  <c r="AM30" i="1"/>
  <c r="AN30" i="1" s="1"/>
  <c r="AM17" i="1"/>
  <c r="AN17" i="1" s="1"/>
  <c r="AM153" i="1"/>
  <c r="AN153" i="1" s="1"/>
  <c r="AM28" i="1"/>
  <c r="AN28" i="1" s="1"/>
  <c r="AM231" i="1"/>
  <c r="AN231" i="1" s="1"/>
  <c r="AM94" i="1"/>
  <c r="AN94" i="1" s="1"/>
  <c r="AM266" i="1"/>
  <c r="AN266" i="1" s="1"/>
  <c r="AM78" i="1"/>
  <c r="AN78" i="1" s="1"/>
  <c r="AM79" i="1"/>
  <c r="AN79" i="1" s="1"/>
  <c r="AM297" i="1"/>
  <c r="AN297" i="1" s="1"/>
  <c r="AM232" i="1"/>
  <c r="AN232" i="1" s="1"/>
  <c r="AM53" i="1"/>
  <c r="AN53" i="1" s="1"/>
  <c r="AM111" i="1"/>
  <c r="AN111" i="1" s="1"/>
  <c r="AM208" i="1"/>
  <c r="AN208" i="1" s="1"/>
  <c r="AM207" i="1"/>
  <c r="AN207" i="1" s="1"/>
  <c r="AY207" i="1" s="1"/>
  <c r="AM303" i="1"/>
  <c r="AN303" i="1" s="1"/>
  <c r="AM23" i="1"/>
  <c r="AN23" i="1" s="1"/>
  <c r="AM104" i="1"/>
  <c r="AN104" i="1" s="1"/>
  <c r="AM49" i="1"/>
  <c r="AN49" i="1" s="1"/>
  <c r="AM319" i="1"/>
  <c r="AN319" i="1" s="1"/>
  <c r="AM260" i="1"/>
  <c r="AN260" i="1" s="1"/>
  <c r="AM245" i="1"/>
  <c r="AN245" i="1" s="1"/>
  <c r="AM222" i="1"/>
  <c r="AN222" i="1" s="1"/>
  <c r="AM205" i="1"/>
  <c r="AN205" i="1" s="1"/>
  <c r="AM269" i="1"/>
  <c r="AN269" i="1" s="1"/>
  <c r="AM298" i="1"/>
  <c r="AN298" i="1" s="1"/>
  <c r="AM175" i="1"/>
  <c r="AN175" i="1" s="1"/>
  <c r="AM304" i="1"/>
  <c r="AN304" i="1" s="1"/>
  <c r="AM170" i="1"/>
  <c r="AN170" i="1" s="1"/>
  <c r="AM295" i="1"/>
  <c r="AN295" i="1" s="1"/>
  <c r="AM22" i="1"/>
  <c r="AN22" i="1" s="1"/>
  <c r="AM274" i="1"/>
  <c r="AN274" i="1" s="1"/>
  <c r="AM150" i="1"/>
  <c r="AN150" i="1" s="1"/>
  <c r="AM306" i="1"/>
  <c r="AN306" i="1" s="1"/>
  <c r="AM226" i="1"/>
  <c r="AN226" i="1" s="1"/>
  <c r="AM51" i="1"/>
  <c r="AN51" i="1" s="1"/>
  <c r="AM278" i="1"/>
  <c r="AN278" i="1" s="1"/>
  <c r="AM134" i="1"/>
  <c r="AN134" i="1" s="1"/>
  <c r="AM300" i="1"/>
  <c r="AN300" i="1" s="1"/>
  <c r="AM307" i="1"/>
  <c r="AN307" i="1" s="1"/>
  <c r="AM202" i="1"/>
  <c r="AN202" i="1" s="1"/>
  <c r="AM198" i="1"/>
  <c r="AN198" i="1" s="1"/>
  <c r="AM284" i="1"/>
  <c r="AN284" i="1" s="1"/>
  <c r="AM254" i="1"/>
  <c r="AN254" i="1" s="1"/>
  <c r="AG15" i="1"/>
  <c r="AC16" i="1"/>
  <c r="CG15" i="1"/>
  <c r="EI16" i="1"/>
  <c r="EI17" i="1" s="1"/>
  <c r="AM13" i="1"/>
  <c r="BN13" i="1" a="1"/>
  <c r="BN13" i="1" s="1"/>
  <c r="L14" i="7"/>
  <c r="L15" i="7" s="1"/>
  <c r="L16" i="7" s="1"/>
  <c r="BD180" i="1" l="1"/>
  <c r="AY180" i="1"/>
  <c r="BD337" i="1"/>
  <c r="AY337" i="1"/>
  <c r="BD282" i="1"/>
  <c r="AY282" i="1"/>
  <c r="BD111" i="1"/>
  <c r="AY111" i="1"/>
  <c r="BD121" i="1"/>
  <c r="AY121" i="1"/>
  <c r="BD155" i="1"/>
  <c r="AY155" i="1"/>
  <c r="BD292" i="1"/>
  <c r="AY292" i="1"/>
  <c r="BD108" i="1"/>
  <c r="AY108" i="1"/>
  <c r="BD134" i="1"/>
  <c r="AY134" i="1"/>
  <c r="BD245" i="1"/>
  <c r="AY245" i="1"/>
  <c r="BD94" i="1"/>
  <c r="AY94" i="1"/>
  <c r="BD169" i="1"/>
  <c r="AY169" i="1"/>
  <c r="BD268" i="1"/>
  <c r="AY268" i="1"/>
  <c r="BD322" i="1"/>
  <c r="AY322" i="1"/>
  <c r="BD93" i="1"/>
  <c r="AY93" i="1"/>
  <c r="BD33" i="1"/>
  <c r="AY33" i="1"/>
  <c r="BD16" i="1"/>
  <c r="AY16" i="1"/>
  <c r="BD70" i="1"/>
  <c r="AY70" i="1"/>
  <c r="BD270" i="1"/>
  <c r="AY270" i="1"/>
  <c r="BD336" i="1"/>
  <c r="AY336" i="1"/>
  <c r="BD38" i="1"/>
  <c r="AY38" i="1"/>
  <c r="BD200" i="1"/>
  <c r="AY200" i="1"/>
  <c r="BD248" i="1"/>
  <c r="AY248" i="1"/>
  <c r="BD137" i="1"/>
  <c r="AY137" i="1"/>
  <c r="BD76" i="1"/>
  <c r="AY76" i="1"/>
  <c r="BD293" i="1"/>
  <c r="AY293" i="1"/>
  <c r="BD278" i="1"/>
  <c r="AY278" i="1"/>
  <c r="BD260" i="1"/>
  <c r="AY260" i="1"/>
  <c r="BD231" i="1"/>
  <c r="AY231" i="1"/>
  <c r="BD92" i="1"/>
  <c r="AY92" i="1"/>
  <c r="BD316" i="1"/>
  <c r="AY316" i="1"/>
  <c r="BD74" i="1"/>
  <c r="AY74" i="1"/>
  <c r="BD294" i="1"/>
  <c r="AY294" i="1"/>
  <c r="BD58" i="1"/>
  <c r="AY58" i="1"/>
  <c r="BD95" i="1"/>
  <c r="AY95" i="1"/>
  <c r="BD109" i="1"/>
  <c r="AY109" i="1"/>
  <c r="BD228" i="1"/>
  <c r="AY228" i="1"/>
  <c r="BD279" i="1"/>
  <c r="AY279" i="1"/>
  <c r="BD281" i="1"/>
  <c r="AY281" i="1"/>
  <c r="BD125" i="1"/>
  <c r="AY125" i="1"/>
  <c r="BD84" i="1"/>
  <c r="AY84" i="1"/>
  <c r="BD135" i="1"/>
  <c r="AY135" i="1"/>
  <c r="BD75" i="1"/>
  <c r="AY75" i="1"/>
  <c r="BD288" i="1"/>
  <c r="AY288" i="1"/>
  <c r="BD140" i="1"/>
  <c r="AY140" i="1"/>
  <c r="BD97" i="1"/>
  <c r="AY97" i="1"/>
  <c r="BD185" i="1"/>
  <c r="AY185" i="1"/>
  <c r="BD272" i="1"/>
  <c r="AY272" i="1"/>
  <c r="BD147" i="1"/>
  <c r="AY147" i="1"/>
  <c r="BD77" i="1"/>
  <c r="AY77" i="1"/>
  <c r="BD141" i="1"/>
  <c r="AY141" i="1"/>
  <c r="BD124" i="1"/>
  <c r="AY124" i="1"/>
  <c r="BD49" i="1"/>
  <c r="AY49" i="1"/>
  <c r="BD39" i="1"/>
  <c r="AY39" i="1"/>
  <c r="BD267" i="1"/>
  <c r="AY267" i="1"/>
  <c r="BD149" i="1"/>
  <c r="AY149" i="1"/>
  <c r="BD117" i="1"/>
  <c r="AY117" i="1"/>
  <c r="BD19" i="1"/>
  <c r="AY19" i="1"/>
  <c r="BD312" i="1"/>
  <c r="AY312" i="1"/>
  <c r="BD229" i="1"/>
  <c r="AY229" i="1"/>
  <c r="BD32" i="1"/>
  <c r="AY32" i="1"/>
  <c r="BD286" i="1"/>
  <c r="AY286" i="1"/>
  <c r="BD311" i="1"/>
  <c r="AY311" i="1"/>
  <c r="BD132" i="1"/>
  <c r="AY132" i="1"/>
  <c r="BD129" i="1"/>
  <c r="AY129" i="1"/>
  <c r="BD88" i="1"/>
  <c r="AY88" i="1"/>
  <c r="BD215" i="1"/>
  <c r="AY215" i="1"/>
  <c r="BD319" i="1"/>
  <c r="AY319" i="1"/>
  <c r="BD46" i="1"/>
  <c r="AY46" i="1"/>
  <c r="BD153" i="1"/>
  <c r="AY153" i="1"/>
  <c r="BD188" i="1"/>
  <c r="AY188" i="1"/>
  <c r="BD238" i="1"/>
  <c r="AY238" i="1"/>
  <c r="BD87" i="1"/>
  <c r="AY87" i="1"/>
  <c r="BD242" i="1"/>
  <c r="AY242" i="1"/>
  <c r="BD41" i="1"/>
  <c r="AY41" i="1"/>
  <c r="BD214" i="1"/>
  <c r="AY214" i="1"/>
  <c r="BD152" i="1"/>
  <c r="AY152" i="1"/>
  <c r="BD276" i="1"/>
  <c r="AY276" i="1"/>
  <c r="BD239" i="1"/>
  <c r="AY239" i="1"/>
  <c r="BD306" i="1"/>
  <c r="AY306" i="1"/>
  <c r="BD104" i="1"/>
  <c r="AY104" i="1"/>
  <c r="BD17" i="1"/>
  <c r="AY17" i="1"/>
  <c r="BD283" i="1"/>
  <c r="AY283" i="1"/>
  <c r="BD192" i="1"/>
  <c r="AY192" i="1"/>
  <c r="BD36" i="1"/>
  <c r="AY36" i="1"/>
  <c r="BD85" i="1"/>
  <c r="AY85" i="1"/>
  <c r="BD15" i="1"/>
  <c r="AY15" i="1"/>
  <c r="BD256" i="1"/>
  <c r="AY256" i="1"/>
  <c r="BD325" i="1"/>
  <c r="AY325" i="1"/>
  <c r="BD142" i="1"/>
  <c r="AY142" i="1"/>
  <c r="BD255" i="1"/>
  <c r="AY255" i="1"/>
  <c r="BD240" i="1"/>
  <c r="AY240" i="1"/>
  <c r="BD127" i="1"/>
  <c r="AY127" i="1"/>
  <c r="BD90" i="1"/>
  <c r="AY90" i="1"/>
  <c r="BD210" i="1"/>
  <c r="AY210" i="1"/>
  <c r="BD177" i="1"/>
  <c r="AY177" i="1"/>
  <c r="BD244" i="1"/>
  <c r="AY244" i="1"/>
  <c r="BD150" i="1"/>
  <c r="AY150" i="1"/>
  <c r="BD23" i="1"/>
  <c r="AY23" i="1"/>
  <c r="BD30" i="1"/>
  <c r="AY30" i="1"/>
  <c r="BD118" i="1"/>
  <c r="AY118" i="1"/>
  <c r="BD299" i="1"/>
  <c r="AY299" i="1"/>
  <c r="BD26" i="1"/>
  <c r="AY26" i="1"/>
  <c r="BD206" i="1"/>
  <c r="DO206" i="1" s="1"/>
  <c r="AY206" i="1"/>
  <c r="BD42" i="1"/>
  <c r="AY42" i="1"/>
  <c r="BD216" i="1"/>
  <c r="AY216" i="1"/>
  <c r="BD274" i="1"/>
  <c r="AY274" i="1"/>
  <c r="BD303" i="1"/>
  <c r="AY303" i="1"/>
  <c r="BD96" i="1"/>
  <c r="AY96" i="1"/>
  <c r="BD64" i="1"/>
  <c r="AY64" i="1"/>
  <c r="BD113" i="1"/>
  <c r="AY113" i="1"/>
  <c r="BD317" i="1"/>
  <c r="AY317" i="1"/>
  <c r="BD171" i="1"/>
  <c r="AY171" i="1"/>
  <c r="BD233" i="1"/>
  <c r="AY233" i="1"/>
  <c r="BD82" i="1"/>
  <c r="AY82" i="1"/>
  <c r="BD27" i="1"/>
  <c r="AY27" i="1"/>
  <c r="BD246" i="1"/>
  <c r="AY246" i="1"/>
  <c r="BD342" i="1"/>
  <c r="AY342" i="1"/>
  <c r="BD201" i="1"/>
  <c r="AY201" i="1"/>
  <c r="BD196" i="1"/>
  <c r="AY196" i="1"/>
  <c r="BD250" i="1"/>
  <c r="AY250" i="1"/>
  <c r="BD57" i="1"/>
  <c r="AY57" i="1"/>
  <c r="BD139" i="1"/>
  <c r="AY139" i="1"/>
  <c r="BD119" i="1"/>
  <c r="AY119" i="1"/>
  <c r="BD161" i="1"/>
  <c r="AY161" i="1"/>
  <c r="BD273" i="1"/>
  <c r="AY273" i="1"/>
  <c r="BD80" i="1"/>
  <c r="AY80" i="1"/>
  <c r="BD263" i="1"/>
  <c r="AY263" i="1"/>
  <c r="BD144" i="1"/>
  <c r="AY144" i="1"/>
  <c r="BD221" i="1"/>
  <c r="AY221" i="1"/>
  <c r="BD291" i="1"/>
  <c r="AY291" i="1"/>
  <c r="BD235" i="1"/>
  <c r="AY235" i="1"/>
  <c r="BD213" i="1"/>
  <c r="AY213" i="1"/>
  <c r="BD112" i="1"/>
  <c r="AY112" i="1"/>
  <c r="BD165" i="1"/>
  <c r="AY165" i="1"/>
  <c r="BD258" i="1"/>
  <c r="AY258" i="1"/>
  <c r="BD189" i="1"/>
  <c r="AY189" i="1"/>
  <c r="BD83" i="1"/>
  <c r="AY83" i="1"/>
  <c r="BD328" i="1"/>
  <c r="AY328" i="1"/>
  <c r="BD314" i="1"/>
  <c r="AY314" i="1"/>
  <c r="BD184" i="1"/>
  <c r="AY184" i="1"/>
  <c r="BD341" i="1"/>
  <c r="AY341" i="1"/>
  <c r="BD211" i="1"/>
  <c r="AY211" i="1"/>
  <c r="BD194" i="1"/>
  <c r="AY194" i="1"/>
  <c r="BD116" i="1"/>
  <c r="AY116" i="1"/>
  <c r="BD296" i="1"/>
  <c r="DF296" i="1" s="1"/>
  <c r="AY296" i="1"/>
  <c r="BD226" i="1"/>
  <c r="AY226" i="1"/>
  <c r="BD208" i="1"/>
  <c r="AY208" i="1"/>
  <c r="BD66" i="1"/>
  <c r="AY66" i="1"/>
  <c r="BD14" i="1"/>
  <c r="AY14" i="1"/>
  <c r="BD145" i="1"/>
  <c r="AY145" i="1"/>
  <c r="BD48" i="1"/>
  <c r="AY48" i="1"/>
  <c r="BD320" i="1"/>
  <c r="AY320" i="1"/>
  <c r="BD25" i="1"/>
  <c r="AY25" i="1"/>
  <c r="BD159" i="1"/>
  <c r="AY159" i="1"/>
  <c r="BD157" i="1"/>
  <c r="AY157" i="1"/>
  <c r="BD327" i="1"/>
  <c r="AY327" i="1"/>
  <c r="BD99" i="1"/>
  <c r="AY99" i="1"/>
  <c r="BD195" i="1"/>
  <c r="AY195" i="1"/>
  <c r="BD52" i="1"/>
  <c r="AY52" i="1"/>
  <c r="BD102" i="1"/>
  <c r="AY102" i="1"/>
  <c r="BD335" i="1"/>
  <c r="AY335" i="1"/>
  <c r="BD236" i="1"/>
  <c r="AY236" i="1"/>
  <c r="BD230" i="1"/>
  <c r="AY230" i="1"/>
  <c r="BD50" i="1"/>
  <c r="AY50" i="1"/>
  <c r="BD202" i="1"/>
  <c r="AY202" i="1"/>
  <c r="BD269" i="1"/>
  <c r="AY269" i="1"/>
  <c r="BD79" i="1"/>
  <c r="AY79" i="1"/>
  <c r="BD29" i="1"/>
  <c r="AY29" i="1"/>
  <c r="BD310" i="1"/>
  <c r="AY310" i="1"/>
  <c r="BD217" i="1"/>
  <c r="AY217" i="1"/>
  <c r="BD191" i="1"/>
  <c r="AY191" i="1"/>
  <c r="BD59" i="1"/>
  <c r="AY59" i="1"/>
  <c r="BD333" i="1"/>
  <c r="AY333" i="1"/>
  <c r="BD133" i="1"/>
  <c r="AY133" i="1"/>
  <c r="BD72" i="1"/>
  <c r="AY72" i="1"/>
  <c r="BD115" i="1"/>
  <c r="AY115" i="1"/>
  <c r="BD301" i="1"/>
  <c r="AY301" i="1"/>
  <c r="BD187" i="1"/>
  <c r="AY187" i="1"/>
  <c r="BD264" i="1"/>
  <c r="AY264" i="1"/>
  <c r="BD302" i="1"/>
  <c r="AY302" i="1"/>
  <c r="BD163" i="1"/>
  <c r="AY163" i="1"/>
  <c r="BD227" i="1"/>
  <c r="AY227" i="1"/>
  <c r="BD271" i="1"/>
  <c r="AY271" i="1"/>
  <c r="BD51" i="1"/>
  <c r="DK51" i="1" s="1"/>
  <c r="AY51" i="1"/>
  <c r="BD73" i="1"/>
  <c r="DJ73" i="1" s="1"/>
  <c r="AY73" i="1"/>
  <c r="BD22" i="1"/>
  <c r="AY22" i="1"/>
  <c r="BD295" i="1"/>
  <c r="AY295" i="1"/>
  <c r="BD212" i="1"/>
  <c r="AY212" i="1"/>
  <c r="BD340" i="1"/>
  <c r="AY340" i="1"/>
  <c r="BD170" i="1"/>
  <c r="AY170" i="1"/>
  <c r="BD219" i="1"/>
  <c r="AY219" i="1"/>
  <c r="BD62" i="1"/>
  <c r="AY62" i="1"/>
  <c r="BD254" i="1"/>
  <c r="AY254" i="1"/>
  <c r="BD53" i="1"/>
  <c r="AY53" i="1"/>
  <c r="BD138" i="1"/>
  <c r="AY138" i="1"/>
  <c r="BD186" i="1"/>
  <c r="AY186" i="1"/>
  <c r="BD103" i="1"/>
  <c r="AY103" i="1"/>
  <c r="BD223" i="1"/>
  <c r="AY223" i="1"/>
  <c r="BD193" i="1"/>
  <c r="AY193" i="1"/>
  <c r="BD209" i="1"/>
  <c r="AY209" i="1"/>
  <c r="BD172" i="1"/>
  <c r="AY172" i="1"/>
  <c r="BD284" i="1"/>
  <c r="AY284" i="1"/>
  <c r="BD232" i="1"/>
  <c r="AY232" i="1"/>
  <c r="BD168" i="1"/>
  <c r="AY168" i="1"/>
  <c r="BD71" i="1"/>
  <c r="AY71" i="1"/>
  <c r="BD91" i="1"/>
  <c r="AY91" i="1"/>
  <c r="BD247" i="1"/>
  <c r="AY247" i="1"/>
  <c r="BD43" i="1"/>
  <c r="AY43" i="1"/>
  <c r="BD181" i="1"/>
  <c r="AY181" i="1"/>
  <c r="BD131" i="1"/>
  <c r="AY131" i="1"/>
  <c r="BD326" i="1"/>
  <c r="AY326" i="1"/>
  <c r="BD166" i="1"/>
  <c r="AY166" i="1"/>
  <c r="BD298" i="1"/>
  <c r="AY298" i="1"/>
  <c r="BD120" i="1"/>
  <c r="AY120" i="1"/>
  <c r="BD136" i="1"/>
  <c r="DJ136" i="1" s="1"/>
  <c r="AY136" i="1"/>
  <c r="BD289" i="1"/>
  <c r="AY289" i="1"/>
  <c r="BD199" i="1"/>
  <c r="AY199" i="1"/>
  <c r="BD190" i="1"/>
  <c r="AY190" i="1"/>
  <c r="BD86" i="1"/>
  <c r="AY86" i="1"/>
  <c r="BD40" i="1"/>
  <c r="AY40" i="1"/>
  <c r="BD307" i="1"/>
  <c r="AY307" i="1"/>
  <c r="BD205" i="1"/>
  <c r="AY205" i="1"/>
  <c r="BD78" i="1"/>
  <c r="AY78" i="1"/>
  <c r="BD60" i="1"/>
  <c r="AY60" i="1"/>
  <c r="BD126" i="1"/>
  <c r="AY126" i="1"/>
  <c r="BD37" i="1"/>
  <c r="AY37" i="1"/>
  <c r="BD81" i="1"/>
  <c r="AY81" i="1"/>
  <c r="BD323" i="1"/>
  <c r="AY323" i="1"/>
  <c r="BD158" i="1"/>
  <c r="AY158" i="1"/>
  <c r="BD318" i="1"/>
  <c r="AY318" i="1"/>
  <c r="BD89" i="1"/>
  <c r="AY89" i="1"/>
  <c r="BD305" i="1"/>
  <c r="AY305" i="1"/>
  <c r="BD167" i="1"/>
  <c r="AY167" i="1"/>
  <c r="BD24" i="1"/>
  <c r="AY24" i="1"/>
  <c r="BD61" i="1"/>
  <c r="AY61" i="1"/>
  <c r="BD332" i="1"/>
  <c r="AY332" i="1"/>
  <c r="BD110" i="1"/>
  <c r="AY110" i="1"/>
  <c r="BD285" i="1"/>
  <c r="AY285" i="1"/>
  <c r="BD275" i="1"/>
  <c r="AY275" i="1"/>
  <c r="BD28" i="1"/>
  <c r="AY28" i="1"/>
  <c r="BD204" i="1"/>
  <c r="DK204" i="1" s="1"/>
  <c r="AY204" i="1"/>
  <c r="BD143" i="1"/>
  <c r="AY143" i="1"/>
  <c r="BD253" i="1"/>
  <c r="AY253" i="1"/>
  <c r="BD122" i="1"/>
  <c r="AY122" i="1"/>
  <c r="BD329" i="1"/>
  <c r="AY329" i="1"/>
  <c r="BD67" i="1"/>
  <c r="DJ67" i="1" s="1"/>
  <c r="AY67" i="1"/>
  <c r="BD304" i="1"/>
  <c r="AY304" i="1"/>
  <c r="BD162" i="1"/>
  <c r="AY162" i="1"/>
  <c r="BD176" i="1"/>
  <c r="AY176" i="1"/>
  <c r="BD98" i="1"/>
  <c r="AY98" i="1"/>
  <c r="BD234" i="1"/>
  <c r="AY234" i="1"/>
  <c r="BD257" i="1"/>
  <c r="AY257" i="1"/>
  <c r="BD114" i="1"/>
  <c r="AY114" i="1"/>
  <c r="BD175" i="1"/>
  <c r="DF175" i="1" s="1"/>
  <c r="AY175" i="1"/>
  <c r="BD164" i="1"/>
  <c r="AY164" i="1"/>
  <c r="BD130" i="1"/>
  <c r="AY130" i="1"/>
  <c r="BD63" i="1"/>
  <c r="AY63" i="1"/>
  <c r="BD148" i="1"/>
  <c r="AY148" i="1"/>
  <c r="BD31" i="1"/>
  <c r="AY31" i="1"/>
  <c r="BD107" i="1"/>
  <c r="AY107" i="1"/>
  <c r="BD290" i="1"/>
  <c r="AY290" i="1"/>
  <c r="BD198" i="1"/>
  <c r="AY198" i="1"/>
  <c r="BD297" i="1"/>
  <c r="AY297" i="1"/>
  <c r="BD277" i="1"/>
  <c r="AY277" i="1"/>
  <c r="BD265" i="1"/>
  <c r="DK265" i="1" s="1"/>
  <c r="AY265" i="1"/>
  <c r="BD45" i="1"/>
  <c r="AY45" i="1"/>
  <c r="BD160" i="1"/>
  <c r="AY160" i="1"/>
  <c r="BD218" i="1"/>
  <c r="AY218" i="1"/>
  <c r="BD313" i="1"/>
  <c r="AY313" i="1"/>
  <c r="BD300" i="1"/>
  <c r="AY300" i="1"/>
  <c r="BD222" i="1"/>
  <c r="AY222" i="1"/>
  <c r="BD266" i="1"/>
  <c r="AY266" i="1"/>
  <c r="BD315" i="1"/>
  <c r="AY315" i="1"/>
  <c r="BD237" i="1"/>
  <c r="AY237" i="1"/>
  <c r="BD334" i="1"/>
  <c r="AY334" i="1"/>
  <c r="BD65" i="1"/>
  <c r="AY65" i="1"/>
  <c r="BD123" i="1"/>
  <c r="AY123" i="1"/>
  <c r="BD259" i="1"/>
  <c r="AY259" i="1"/>
  <c r="BD151" i="1"/>
  <c r="AY151" i="1"/>
  <c r="BD146" i="1"/>
  <c r="AY146" i="1"/>
  <c r="BD321" i="1"/>
  <c r="AY321" i="1"/>
  <c r="BD174" i="1"/>
  <c r="AY174" i="1"/>
  <c r="BD100" i="1"/>
  <c r="AY100" i="1"/>
  <c r="BD55" i="1"/>
  <c r="AY55" i="1"/>
  <c r="BD249" i="1"/>
  <c r="AY249" i="1"/>
  <c r="BD18" i="1"/>
  <c r="AY18" i="1"/>
  <c r="BD324" i="1"/>
  <c r="AY324" i="1"/>
  <c r="BD287" i="1"/>
  <c r="AY287" i="1"/>
  <c r="DK94" i="1"/>
  <c r="DJ94" i="1"/>
  <c r="DF94" i="1"/>
  <c r="DK169" i="1"/>
  <c r="DJ169" i="1"/>
  <c r="DF169" i="1"/>
  <c r="DF268" i="1"/>
  <c r="DK268" i="1"/>
  <c r="DJ268" i="1"/>
  <c r="DF322" i="1"/>
  <c r="DK322" i="1"/>
  <c r="DJ322" i="1"/>
  <c r="DK93" i="1"/>
  <c r="DJ93" i="1"/>
  <c r="DF93" i="1"/>
  <c r="DK33" i="1"/>
  <c r="DJ33" i="1"/>
  <c r="DF33" i="1"/>
  <c r="DK16" i="1"/>
  <c r="DJ16" i="1"/>
  <c r="DF16" i="1"/>
  <c r="DK70" i="1"/>
  <c r="DJ70" i="1"/>
  <c r="DF70" i="1"/>
  <c r="DJ270" i="1"/>
  <c r="DF270" i="1"/>
  <c r="DK270" i="1"/>
  <c r="DF336" i="1"/>
  <c r="DK336" i="1"/>
  <c r="DJ336" i="1"/>
  <c r="DK38" i="1"/>
  <c r="DJ38" i="1"/>
  <c r="DF38" i="1"/>
  <c r="DK200" i="1"/>
  <c r="DJ200" i="1"/>
  <c r="DF200" i="1"/>
  <c r="DF248" i="1"/>
  <c r="DK248" i="1"/>
  <c r="DJ248" i="1"/>
  <c r="DK137" i="1"/>
  <c r="DJ137" i="1"/>
  <c r="DF137" i="1"/>
  <c r="DK76" i="1"/>
  <c r="DJ76" i="1"/>
  <c r="DF76" i="1"/>
  <c r="DK293" i="1"/>
  <c r="DJ293" i="1"/>
  <c r="DF293" i="1"/>
  <c r="DK256" i="1"/>
  <c r="DJ256" i="1"/>
  <c r="DF256" i="1"/>
  <c r="DF198" i="1"/>
  <c r="DK198" i="1"/>
  <c r="DJ198" i="1"/>
  <c r="DF265" i="1"/>
  <c r="DJ245" i="1"/>
  <c r="DF245" i="1"/>
  <c r="DK245" i="1"/>
  <c r="DK260" i="1"/>
  <c r="DJ260" i="1"/>
  <c r="DF260" i="1"/>
  <c r="DK231" i="1"/>
  <c r="DJ231" i="1"/>
  <c r="DF231" i="1"/>
  <c r="DK92" i="1"/>
  <c r="DJ92" i="1"/>
  <c r="DF92" i="1"/>
  <c r="DK316" i="1"/>
  <c r="DJ316" i="1"/>
  <c r="DF316" i="1"/>
  <c r="DK74" i="1"/>
  <c r="DJ74" i="1"/>
  <c r="DF74" i="1"/>
  <c r="DK294" i="1"/>
  <c r="DJ294" i="1"/>
  <c r="DF294" i="1"/>
  <c r="DK58" i="1"/>
  <c r="DJ58" i="1"/>
  <c r="DF58" i="1"/>
  <c r="DK95" i="1"/>
  <c r="DJ95" i="1"/>
  <c r="DF95" i="1"/>
  <c r="DK109" i="1"/>
  <c r="DJ109" i="1"/>
  <c r="DF109" i="1"/>
  <c r="DK228" i="1"/>
  <c r="DJ228" i="1"/>
  <c r="DF228" i="1"/>
  <c r="DK279" i="1"/>
  <c r="DJ279" i="1"/>
  <c r="DF279" i="1"/>
  <c r="DK281" i="1"/>
  <c r="DJ281" i="1"/>
  <c r="DF281" i="1"/>
  <c r="DK125" i="1"/>
  <c r="DJ125" i="1"/>
  <c r="DF125" i="1"/>
  <c r="DK84" i="1"/>
  <c r="DJ84" i="1"/>
  <c r="DF84" i="1"/>
  <c r="DK135" i="1"/>
  <c r="DJ135" i="1"/>
  <c r="DF135" i="1"/>
  <c r="DK75" i="1"/>
  <c r="DJ75" i="1"/>
  <c r="DF75" i="1"/>
  <c r="DK288" i="1"/>
  <c r="DJ288" i="1"/>
  <c r="DF288" i="1"/>
  <c r="DK283" i="1"/>
  <c r="DJ283" i="1"/>
  <c r="DF283" i="1"/>
  <c r="DJ295" i="1"/>
  <c r="DF295" i="1"/>
  <c r="DK295" i="1"/>
  <c r="DK136" i="1"/>
  <c r="DF136" i="1"/>
  <c r="DK134" i="1"/>
  <c r="DJ134" i="1"/>
  <c r="DF134" i="1"/>
  <c r="DK278" i="1"/>
  <c r="DJ278" i="1"/>
  <c r="DF278" i="1"/>
  <c r="DJ51" i="1"/>
  <c r="DF51" i="1"/>
  <c r="DK319" i="1"/>
  <c r="DJ319" i="1"/>
  <c r="DF319" i="1"/>
  <c r="DK28" i="1"/>
  <c r="DJ28" i="1"/>
  <c r="DF28" i="1"/>
  <c r="DK296" i="1"/>
  <c r="DJ296" i="1"/>
  <c r="DK73" i="1"/>
  <c r="DF73" i="1"/>
  <c r="DK46" i="1"/>
  <c r="DJ46" i="1"/>
  <c r="DF46" i="1"/>
  <c r="DK102" i="1"/>
  <c r="DJ102" i="1"/>
  <c r="DF102" i="1"/>
  <c r="DK140" i="1"/>
  <c r="DJ140" i="1"/>
  <c r="DF140" i="1"/>
  <c r="DF195" i="1"/>
  <c r="DK195" i="1"/>
  <c r="DJ195" i="1"/>
  <c r="DJ204" i="1"/>
  <c r="DF204" i="1"/>
  <c r="DK97" i="1"/>
  <c r="DJ97" i="1"/>
  <c r="DF97" i="1"/>
  <c r="DJ185" i="1"/>
  <c r="DF185" i="1"/>
  <c r="DK185" i="1"/>
  <c r="DK272" i="1"/>
  <c r="DJ272" i="1"/>
  <c r="DF272" i="1"/>
  <c r="DK147" i="1"/>
  <c r="DJ147" i="1"/>
  <c r="DF147" i="1"/>
  <c r="DK77" i="1"/>
  <c r="DJ77" i="1"/>
  <c r="DF77" i="1"/>
  <c r="DK141" i="1"/>
  <c r="DJ141" i="1"/>
  <c r="DF141" i="1"/>
  <c r="DK124" i="1"/>
  <c r="DJ124" i="1"/>
  <c r="DF124" i="1"/>
  <c r="DK226" i="1"/>
  <c r="DJ226" i="1"/>
  <c r="DF226" i="1"/>
  <c r="DK49" i="1"/>
  <c r="DJ49" i="1"/>
  <c r="DF49" i="1"/>
  <c r="DK153" i="1"/>
  <c r="DJ153" i="1"/>
  <c r="DF153" i="1"/>
  <c r="DK312" i="1"/>
  <c r="DJ312" i="1"/>
  <c r="DF312" i="1"/>
  <c r="DF188" i="1"/>
  <c r="DK188" i="1"/>
  <c r="DJ188" i="1"/>
  <c r="DK39" i="1"/>
  <c r="DJ39" i="1"/>
  <c r="DF39" i="1"/>
  <c r="DK238" i="1"/>
  <c r="DJ238" i="1"/>
  <c r="DF238" i="1"/>
  <c r="DK87" i="1"/>
  <c r="DJ87" i="1"/>
  <c r="DF87" i="1"/>
  <c r="DF267" i="1"/>
  <c r="DK267" i="1"/>
  <c r="DJ267" i="1"/>
  <c r="DK242" i="1"/>
  <c r="DJ242" i="1"/>
  <c r="DF242" i="1"/>
  <c r="DF41" i="1"/>
  <c r="DK41" i="1"/>
  <c r="DJ41" i="1"/>
  <c r="DF214" i="1"/>
  <c r="DK214" i="1"/>
  <c r="DJ214" i="1"/>
  <c r="DK149" i="1"/>
  <c r="DJ149" i="1"/>
  <c r="DF149" i="1"/>
  <c r="DF152" i="1"/>
  <c r="DK152" i="1"/>
  <c r="DJ152" i="1"/>
  <c r="DK276" i="1"/>
  <c r="DJ276" i="1"/>
  <c r="DF276" i="1"/>
  <c r="DF117" i="1"/>
  <c r="DK117" i="1"/>
  <c r="DJ117" i="1"/>
  <c r="DF239" i="1"/>
  <c r="DK239" i="1"/>
  <c r="DJ239" i="1"/>
  <c r="DK19" i="1"/>
  <c r="DJ19" i="1"/>
  <c r="DF19" i="1"/>
  <c r="DK15" i="1"/>
  <c r="DJ15" i="1"/>
  <c r="DF15" i="1"/>
  <c r="DJ240" i="1"/>
  <c r="DF240" i="1"/>
  <c r="DK240" i="1"/>
  <c r="DK90" i="1"/>
  <c r="DJ90" i="1"/>
  <c r="DF90" i="1"/>
  <c r="DK210" i="1"/>
  <c r="DJ210" i="1"/>
  <c r="DF210" i="1"/>
  <c r="DK177" i="1"/>
  <c r="DJ177" i="1"/>
  <c r="DF177" i="1"/>
  <c r="DJ244" i="1"/>
  <c r="DF244" i="1"/>
  <c r="DK244" i="1"/>
  <c r="DF192" i="1"/>
  <c r="DK192" i="1"/>
  <c r="DJ192" i="1"/>
  <c r="DK255" i="1"/>
  <c r="DJ255" i="1"/>
  <c r="DF255" i="1"/>
  <c r="DK23" i="1"/>
  <c r="DJ23" i="1"/>
  <c r="DF23" i="1"/>
  <c r="DK118" i="1"/>
  <c r="DJ118" i="1"/>
  <c r="DF118" i="1"/>
  <c r="DK26" i="1"/>
  <c r="DJ26" i="1"/>
  <c r="DF26" i="1"/>
  <c r="DK206" i="1"/>
  <c r="DJ206" i="1"/>
  <c r="DF206" i="1"/>
  <c r="DK42" i="1"/>
  <c r="DJ42" i="1"/>
  <c r="DF42" i="1"/>
  <c r="DK216" i="1"/>
  <c r="DJ216" i="1"/>
  <c r="DF216" i="1"/>
  <c r="DK229" i="1"/>
  <c r="DJ229" i="1"/>
  <c r="DF229" i="1"/>
  <c r="DF32" i="1"/>
  <c r="DK32" i="1"/>
  <c r="DJ32" i="1"/>
  <c r="DF286" i="1"/>
  <c r="DK286" i="1"/>
  <c r="DJ286" i="1"/>
  <c r="DF311" i="1"/>
  <c r="DK311" i="1"/>
  <c r="DJ311" i="1"/>
  <c r="DK132" i="1"/>
  <c r="DJ132" i="1"/>
  <c r="DF132" i="1"/>
  <c r="DJ129" i="1"/>
  <c r="DF129" i="1"/>
  <c r="DK129" i="1"/>
  <c r="DF88" i="1"/>
  <c r="DK88" i="1"/>
  <c r="DJ88" i="1"/>
  <c r="DK215" i="1"/>
  <c r="DJ215" i="1"/>
  <c r="DF215" i="1"/>
  <c r="DF85" i="1"/>
  <c r="DK85" i="1"/>
  <c r="DJ85" i="1"/>
  <c r="DK127" i="1"/>
  <c r="DJ127" i="1"/>
  <c r="DF127" i="1"/>
  <c r="DK150" i="1"/>
  <c r="DJ150" i="1"/>
  <c r="DF150" i="1"/>
  <c r="DK30" i="1"/>
  <c r="DJ30" i="1"/>
  <c r="DF30" i="1"/>
  <c r="DK299" i="1"/>
  <c r="DJ299" i="1"/>
  <c r="DF299" i="1"/>
  <c r="DK274" i="1"/>
  <c r="DJ274" i="1"/>
  <c r="DF274" i="1"/>
  <c r="DK303" i="1"/>
  <c r="DJ303" i="1"/>
  <c r="DF303" i="1"/>
  <c r="DK96" i="1"/>
  <c r="DJ96" i="1"/>
  <c r="DF96" i="1"/>
  <c r="DF64" i="1"/>
  <c r="DK64" i="1"/>
  <c r="DJ64" i="1"/>
  <c r="DK113" i="1"/>
  <c r="DJ113" i="1"/>
  <c r="DF113" i="1"/>
  <c r="DF317" i="1"/>
  <c r="DJ317" i="1"/>
  <c r="DK317" i="1"/>
  <c r="DJ171" i="1"/>
  <c r="DF171" i="1"/>
  <c r="DK171" i="1"/>
  <c r="DK233" i="1"/>
  <c r="DJ233" i="1"/>
  <c r="DF233" i="1"/>
  <c r="DF82" i="1"/>
  <c r="DK82" i="1"/>
  <c r="DJ82" i="1"/>
  <c r="DK27" i="1"/>
  <c r="DJ27" i="1"/>
  <c r="DF27" i="1"/>
  <c r="DJ246" i="1"/>
  <c r="DF246" i="1"/>
  <c r="DK246" i="1"/>
  <c r="DF342" i="1"/>
  <c r="DJ342" i="1"/>
  <c r="DK342" i="1"/>
  <c r="DF201" i="1"/>
  <c r="DK201" i="1"/>
  <c r="DJ201" i="1"/>
  <c r="DF196" i="1"/>
  <c r="DK196" i="1"/>
  <c r="DJ196" i="1"/>
  <c r="DK250" i="1"/>
  <c r="DJ250" i="1"/>
  <c r="DF250" i="1"/>
  <c r="DF57" i="1"/>
  <c r="DK57" i="1"/>
  <c r="DJ57" i="1"/>
  <c r="DK139" i="1"/>
  <c r="DJ139" i="1"/>
  <c r="DF139" i="1"/>
  <c r="DK119" i="1"/>
  <c r="DJ119" i="1"/>
  <c r="DF119" i="1"/>
  <c r="DK161" i="1"/>
  <c r="DJ161" i="1"/>
  <c r="DF161" i="1"/>
  <c r="DJ273" i="1"/>
  <c r="DF273" i="1"/>
  <c r="DK273" i="1"/>
  <c r="DK80" i="1"/>
  <c r="DJ80" i="1"/>
  <c r="DF80" i="1"/>
  <c r="DK263" i="1"/>
  <c r="DJ263" i="1"/>
  <c r="DF263" i="1"/>
  <c r="DK144" i="1"/>
  <c r="DJ144" i="1"/>
  <c r="DF144" i="1"/>
  <c r="DK221" i="1"/>
  <c r="DJ221" i="1"/>
  <c r="DF221" i="1"/>
  <c r="DK291" i="1"/>
  <c r="DJ291" i="1"/>
  <c r="DF291" i="1"/>
  <c r="DK235" i="1"/>
  <c r="DJ235" i="1"/>
  <c r="DF235" i="1"/>
  <c r="DK213" i="1"/>
  <c r="DJ213" i="1"/>
  <c r="DF213" i="1"/>
  <c r="DJ112" i="1"/>
  <c r="DF112" i="1"/>
  <c r="DK112" i="1"/>
  <c r="DK165" i="1"/>
  <c r="DJ165" i="1"/>
  <c r="DF165" i="1"/>
  <c r="DK258" i="1"/>
  <c r="DJ258" i="1"/>
  <c r="DF258" i="1"/>
  <c r="DK189" i="1"/>
  <c r="DJ189" i="1"/>
  <c r="DF189" i="1"/>
  <c r="DK83" i="1"/>
  <c r="DJ83" i="1"/>
  <c r="DF83" i="1"/>
  <c r="DF328" i="1"/>
  <c r="DJ328" i="1"/>
  <c r="DF314" i="1"/>
  <c r="DK314" i="1"/>
  <c r="DJ314" i="1"/>
  <c r="DK184" i="1"/>
  <c r="DJ184" i="1"/>
  <c r="DF184" i="1"/>
  <c r="DK341" i="1"/>
  <c r="DJ341" i="1"/>
  <c r="DF341" i="1"/>
  <c r="DF211" i="1"/>
  <c r="DK211" i="1"/>
  <c r="DJ211" i="1"/>
  <c r="DF194" i="1"/>
  <c r="DK194" i="1"/>
  <c r="DJ194" i="1"/>
  <c r="DJ116" i="1"/>
  <c r="DF116" i="1"/>
  <c r="DK116" i="1"/>
  <c r="DK306" i="1"/>
  <c r="DJ306" i="1"/>
  <c r="DF306" i="1"/>
  <c r="DK22" i="1"/>
  <c r="DJ22" i="1"/>
  <c r="DF22" i="1"/>
  <c r="DK143" i="1"/>
  <c r="DJ143" i="1"/>
  <c r="DF143" i="1"/>
  <c r="DK253" i="1"/>
  <c r="DJ253" i="1"/>
  <c r="DF253" i="1"/>
  <c r="DK340" i="1"/>
  <c r="DJ340" i="1"/>
  <c r="DF340" i="1"/>
  <c r="DF170" i="1"/>
  <c r="DK170" i="1"/>
  <c r="DJ170" i="1"/>
  <c r="DK111" i="1"/>
  <c r="DJ111" i="1"/>
  <c r="DF111" i="1"/>
  <c r="DK219" i="1"/>
  <c r="DJ219" i="1"/>
  <c r="DF219" i="1"/>
  <c r="DK329" i="1"/>
  <c r="DJ329" i="1"/>
  <c r="DF329" i="1"/>
  <c r="DK121" i="1"/>
  <c r="DJ121" i="1"/>
  <c r="DF121" i="1"/>
  <c r="DK66" i="1"/>
  <c r="DJ66" i="1"/>
  <c r="DF66" i="1"/>
  <c r="DF67" i="1"/>
  <c r="DF62" i="1"/>
  <c r="DK62" i="1"/>
  <c r="DJ62" i="1"/>
  <c r="DK155" i="1"/>
  <c r="DJ155" i="1"/>
  <c r="DF155" i="1"/>
  <c r="DF14" i="1"/>
  <c r="DJ14" i="1"/>
  <c r="DK14" i="1"/>
  <c r="DF145" i="1"/>
  <c r="DK145" i="1"/>
  <c r="DJ145" i="1"/>
  <c r="DK48" i="1"/>
  <c r="DJ48" i="1"/>
  <c r="DF48" i="1"/>
  <c r="DK320" i="1"/>
  <c r="DF320" i="1"/>
  <c r="DJ320" i="1"/>
  <c r="DK25" i="1"/>
  <c r="DJ25" i="1"/>
  <c r="DF25" i="1"/>
  <c r="DK159" i="1"/>
  <c r="DJ159" i="1"/>
  <c r="DF159" i="1"/>
  <c r="DK157" i="1"/>
  <c r="DJ157" i="1"/>
  <c r="DF157" i="1"/>
  <c r="DK327" i="1"/>
  <c r="DJ327" i="1"/>
  <c r="DF327" i="1"/>
  <c r="DK99" i="1"/>
  <c r="DJ99" i="1"/>
  <c r="DF99" i="1"/>
  <c r="DK104" i="1"/>
  <c r="DJ104" i="1"/>
  <c r="DF104" i="1"/>
  <c r="DF236" i="1"/>
  <c r="DK236" i="1"/>
  <c r="DJ236" i="1"/>
  <c r="DK180" i="1"/>
  <c r="DJ180" i="1"/>
  <c r="DF180" i="1"/>
  <c r="DK337" i="1"/>
  <c r="DJ337" i="1"/>
  <c r="DF337" i="1"/>
  <c r="DK282" i="1"/>
  <c r="DJ282" i="1"/>
  <c r="DF282" i="1"/>
  <c r="DF254" i="1"/>
  <c r="DK254" i="1"/>
  <c r="DJ254" i="1"/>
  <c r="DK304" i="1"/>
  <c r="DJ304" i="1"/>
  <c r="DF304" i="1"/>
  <c r="DK53" i="1"/>
  <c r="DJ53" i="1"/>
  <c r="DF53" i="1"/>
  <c r="DF292" i="1"/>
  <c r="DJ292" i="1"/>
  <c r="DK292" i="1"/>
  <c r="DK162" i="1"/>
  <c r="DJ162" i="1"/>
  <c r="DF162" i="1"/>
  <c r="DK138" i="1"/>
  <c r="DJ138" i="1"/>
  <c r="DF138" i="1"/>
  <c r="DF176" i="1"/>
  <c r="DK176" i="1"/>
  <c r="DJ176" i="1"/>
  <c r="DK52" i="1"/>
  <c r="DJ52" i="1"/>
  <c r="DF52" i="1"/>
  <c r="DJ108" i="1"/>
  <c r="DF108" i="1"/>
  <c r="DK108" i="1"/>
  <c r="DK186" i="1"/>
  <c r="DJ186" i="1"/>
  <c r="DF186" i="1"/>
  <c r="DK103" i="1"/>
  <c r="DJ103" i="1"/>
  <c r="DF103" i="1"/>
  <c r="DK98" i="1"/>
  <c r="DJ98" i="1"/>
  <c r="DF98" i="1"/>
  <c r="DK223" i="1"/>
  <c r="DJ223" i="1"/>
  <c r="DF223" i="1"/>
  <c r="DK234" i="1"/>
  <c r="DJ234" i="1"/>
  <c r="DF234" i="1"/>
  <c r="DK193" i="1"/>
  <c r="DJ193" i="1"/>
  <c r="DF193" i="1"/>
  <c r="DK257" i="1"/>
  <c r="DJ257" i="1"/>
  <c r="DF257" i="1"/>
  <c r="DK209" i="1"/>
  <c r="DJ209" i="1"/>
  <c r="DF209" i="1"/>
  <c r="DJ114" i="1"/>
  <c r="DF114" i="1"/>
  <c r="DK114" i="1"/>
  <c r="DK172" i="1"/>
  <c r="DJ172" i="1"/>
  <c r="DF172" i="1"/>
  <c r="DK17" i="1"/>
  <c r="DJ17" i="1"/>
  <c r="DF17" i="1"/>
  <c r="DK208" i="1"/>
  <c r="DJ208" i="1"/>
  <c r="DF208" i="1"/>
  <c r="DK212" i="1"/>
  <c r="DJ212" i="1"/>
  <c r="DF212" i="1"/>
  <c r="DK335" i="1"/>
  <c r="DJ335" i="1"/>
  <c r="DF335" i="1"/>
  <c r="DF122" i="1"/>
  <c r="DK122" i="1"/>
  <c r="DJ122" i="1"/>
  <c r="DK284" i="1"/>
  <c r="DJ284" i="1"/>
  <c r="DF284" i="1"/>
  <c r="DK175" i="1"/>
  <c r="DJ175" i="1"/>
  <c r="DK232" i="1"/>
  <c r="DJ232" i="1"/>
  <c r="DF232" i="1"/>
  <c r="DK168" i="1"/>
  <c r="DJ168" i="1"/>
  <c r="DF168" i="1"/>
  <c r="DK164" i="1"/>
  <c r="DJ164" i="1"/>
  <c r="DF164" i="1"/>
  <c r="DJ71" i="1"/>
  <c r="DF71" i="1"/>
  <c r="DK71" i="1"/>
  <c r="DK130" i="1"/>
  <c r="DJ130" i="1"/>
  <c r="DF130" i="1"/>
  <c r="DJ91" i="1"/>
  <c r="DF91" i="1"/>
  <c r="DK91" i="1"/>
  <c r="DJ63" i="1"/>
  <c r="DF63" i="1"/>
  <c r="DK63" i="1"/>
  <c r="DK247" i="1"/>
  <c r="DJ247" i="1"/>
  <c r="DF247" i="1"/>
  <c r="DF148" i="1"/>
  <c r="DK148" i="1"/>
  <c r="DJ148" i="1"/>
  <c r="DK43" i="1"/>
  <c r="DJ43" i="1"/>
  <c r="DF43" i="1"/>
  <c r="DK31" i="1"/>
  <c r="DJ31" i="1"/>
  <c r="DF31" i="1"/>
  <c r="DK181" i="1"/>
  <c r="DJ181" i="1"/>
  <c r="DF181" i="1"/>
  <c r="DK107" i="1"/>
  <c r="DJ107" i="1"/>
  <c r="DF107" i="1"/>
  <c r="DK131" i="1"/>
  <c r="DJ131" i="1"/>
  <c r="DF131" i="1"/>
  <c r="DF326" i="1"/>
  <c r="DK326" i="1"/>
  <c r="DJ326" i="1"/>
  <c r="DK290" i="1"/>
  <c r="DJ290" i="1"/>
  <c r="DF290" i="1"/>
  <c r="DK166" i="1"/>
  <c r="DJ166" i="1"/>
  <c r="DF166" i="1"/>
  <c r="DK297" i="1"/>
  <c r="DJ297" i="1"/>
  <c r="DF297" i="1"/>
  <c r="DK160" i="1"/>
  <c r="DJ160" i="1"/>
  <c r="DF160" i="1"/>
  <c r="DJ218" i="1"/>
  <c r="DF218" i="1"/>
  <c r="DK218" i="1"/>
  <c r="DK40" i="1"/>
  <c r="DJ40" i="1"/>
  <c r="DF40" i="1"/>
  <c r="DK325" i="1"/>
  <c r="DJ325" i="1"/>
  <c r="DF325" i="1"/>
  <c r="DF120" i="1"/>
  <c r="DK120" i="1"/>
  <c r="DJ120" i="1"/>
  <c r="DK45" i="1"/>
  <c r="DJ45" i="1"/>
  <c r="DF45" i="1"/>
  <c r="DF190" i="1"/>
  <c r="DK190" i="1"/>
  <c r="DJ190" i="1"/>
  <c r="DK50" i="1"/>
  <c r="DJ50" i="1"/>
  <c r="DF50" i="1"/>
  <c r="DK202" i="1"/>
  <c r="DJ202" i="1"/>
  <c r="DF202" i="1"/>
  <c r="DK269" i="1"/>
  <c r="DJ269" i="1"/>
  <c r="DF269" i="1"/>
  <c r="DF79" i="1"/>
  <c r="DK79" i="1"/>
  <c r="DJ79" i="1"/>
  <c r="DF29" i="1"/>
  <c r="DK29" i="1"/>
  <c r="DJ29" i="1"/>
  <c r="DK310" i="1"/>
  <c r="DJ310" i="1"/>
  <c r="DF310" i="1"/>
  <c r="DF217" i="1"/>
  <c r="DK217" i="1"/>
  <c r="DJ217" i="1"/>
  <c r="DK191" i="1"/>
  <c r="DJ191" i="1"/>
  <c r="DF191" i="1"/>
  <c r="DK59" i="1"/>
  <c r="DJ59" i="1"/>
  <c r="DF59" i="1"/>
  <c r="DF333" i="1"/>
  <c r="DK333" i="1"/>
  <c r="DJ333" i="1"/>
  <c r="DK133" i="1"/>
  <c r="DJ133" i="1"/>
  <c r="DF133" i="1"/>
  <c r="DK72" i="1"/>
  <c r="DJ72" i="1"/>
  <c r="DF72" i="1"/>
  <c r="DK115" i="1"/>
  <c r="DJ115" i="1"/>
  <c r="DF115" i="1"/>
  <c r="DJ301" i="1"/>
  <c r="DF301" i="1"/>
  <c r="DK301" i="1"/>
  <c r="DK187" i="1"/>
  <c r="DJ187" i="1"/>
  <c r="DF187" i="1"/>
  <c r="DF264" i="1"/>
  <c r="DK264" i="1"/>
  <c r="DJ264" i="1"/>
  <c r="DK302" i="1"/>
  <c r="DJ302" i="1"/>
  <c r="DF302" i="1"/>
  <c r="DK163" i="1"/>
  <c r="DJ163" i="1"/>
  <c r="DF163" i="1"/>
  <c r="DK227" i="1"/>
  <c r="DJ227" i="1"/>
  <c r="DF227" i="1"/>
  <c r="DK271" i="1"/>
  <c r="DJ271" i="1"/>
  <c r="DF271" i="1"/>
  <c r="DF142" i="1"/>
  <c r="DK142" i="1"/>
  <c r="DJ142" i="1"/>
  <c r="DK277" i="1"/>
  <c r="DJ277" i="1"/>
  <c r="DF277" i="1"/>
  <c r="DK199" i="1"/>
  <c r="DJ199" i="1"/>
  <c r="DF199" i="1"/>
  <c r="DK86" i="1"/>
  <c r="DJ86" i="1"/>
  <c r="DF86" i="1"/>
  <c r="DK307" i="1"/>
  <c r="DJ307" i="1"/>
  <c r="DF307" i="1"/>
  <c r="DK205" i="1"/>
  <c r="DJ205" i="1"/>
  <c r="DF205" i="1"/>
  <c r="DK78" i="1"/>
  <c r="DJ78" i="1"/>
  <c r="DF78" i="1"/>
  <c r="DJ60" i="1"/>
  <c r="DF60" i="1"/>
  <c r="DK60" i="1"/>
  <c r="DJ126" i="1"/>
  <c r="DF126" i="1"/>
  <c r="DK126" i="1"/>
  <c r="DK37" i="1"/>
  <c r="DJ37" i="1"/>
  <c r="DF37" i="1"/>
  <c r="DK81" i="1"/>
  <c r="DJ81" i="1"/>
  <c r="DF81" i="1"/>
  <c r="DJ323" i="1"/>
  <c r="DF323" i="1"/>
  <c r="DK323" i="1"/>
  <c r="DK158" i="1"/>
  <c r="DJ158" i="1"/>
  <c r="DF158" i="1"/>
  <c r="DK318" i="1"/>
  <c r="DJ318" i="1"/>
  <c r="DF318" i="1"/>
  <c r="DK89" i="1"/>
  <c r="DJ89" i="1"/>
  <c r="DF89" i="1"/>
  <c r="DK305" i="1"/>
  <c r="DJ305" i="1"/>
  <c r="DF305" i="1"/>
  <c r="DF167" i="1"/>
  <c r="DK167" i="1"/>
  <c r="DJ167" i="1"/>
  <c r="DK24" i="1"/>
  <c r="DJ24" i="1"/>
  <c r="DF24" i="1"/>
  <c r="DK61" i="1"/>
  <c r="DJ61" i="1"/>
  <c r="DF61" i="1"/>
  <c r="DK332" i="1"/>
  <c r="DJ332" i="1"/>
  <c r="DF332" i="1"/>
  <c r="DJ110" i="1"/>
  <c r="DF110" i="1"/>
  <c r="DK110" i="1"/>
  <c r="DK285" i="1"/>
  <c r="DJ285" i="1"/>
  <c r="DF285" i="1"/>
  <c r="DK275" i="1"/>
  <c r="DJ275" i="1"/>
  <c r="DF275" i="1"/>
  <c r="DK36" i="1"/>
  <c r="DJ36" i="1"/>
  <c r="DF36" i="1"/>
  <c r="DK298" i="1"/>
  <c r="DJ298" i="1"/>
  <c r="DF298" i="1"/>
  <c r="DF289" i="1"/>
  <c r="DK289" i="1"/>
  <c r="DJ289" i="1"/>
  <c r="DK230" i="1"/>
  <c r="DJ230" i="1"/>
  <c r="DF230" i="1"/>
  <c r="DK313" i="1"/>
  <c r="DJ313" i="1"/>
  <c r="DF313" i="1"/>
  <c r="DK300" i="1"/>
  <c r="DJ300" i="1"/>
  <c r="DF300" i="1"/>
  <c r="DK222" i="1"/>
  <c r="DJ222" i="1"/>
  <c r="DF222" i="1"/>
  <c r="DK266" i="1"/>
  <c r="DJ266" i="1"/>
  <c r="DF266" i="1"/>
  <c r="DK315" i="1"/>
  <c r="DJ315" i="1"/>
  <c r="DF315" i="1"/>
  <c r="DK237" i="1"/>
  <c r="DJ237" i="1"/>
  <c r="DF237" i="1"/>
  <c r="DK334" i="1"/>
  <c r="DJ334" i="1"/>
  <c r="DF334" i="1"/>
  <c r="DK65" i="1"/>
  <c r="DJ65" i="1"/>
  <c r="DF65" i="1"/>
  <c r="DF123" i="1"/>
  <c r="DK123" i="1"/>
  <c r="DJ123" i="1"/>
  <c r="DK259" i="1"/>
  <c r="DJ259" i="1"/>
  <c r="DF259" i="1"/>
  <c r="DJ151" i="1"/>
  <c r="DF151" i="1"/>
  <c r="DK151" i="1"/>
  <c r="DK146" i="1"/>
  <c r="DJ146" i="1"/>
  <c r="DF146" i="1"/>
  <c r="DK321" i="1"/>
  <c r="DJ321" i="1"/>
  <c r="DF321" i="1"/>
  <c r="DK174" i="1"/>
  <c r="DJ174" i="1"/>
  <c r="DF174" i="1"/>
  <c r="DK100" i="1"/>
  <c r="DJ100" i="1"/>
  <c r="DF100" i="1"/>
  <c r="DK55" i="1"/>
  <c r="DJ55" i="1"/>
  <c r="DF55" i="1"/>
  <c r="DK249" i="1"/>
  <c r="DJ249" i="1"/>
  <c r="DF249" i="1"/>
  <c r="DF18" i="1"/>
  <c r="DJ18" i="1"/>
  <c r="DK18" i="1"/>
  <c r="DF324" i="1"/>
  <c r="DK324" i="1"/>
  <c r="DJ324" i="1"/>
  <c r="DK287" i="1"/>
  <c r="DJ287" i="1"/>
  <c r="DF287" i="1"/>
  <c r="AN20" i="1"/>
  <c r="AP20" i="1" s="1"/>
  <c r="AP231" i="1"/>
  <c r="AO231" i="1"/>
  <c r="AR231" i="1"/>
  <c r="AO92" i="1"/>
  <c r="AP92" i="1"/>
  <c r="AR92" i="1"/>
  <c r="AR316" i="1"/>
  <c r="AO316" i="1"/>
  <c r="AP316" i="1"/>
  <c r="AR74" i="1"/>
  <c r="AP74" i="1"/>
  <c r="AO74" i="1"/>
  <c r="AR294" i="1"/>
  <c r="AO294" i="1"/>
  <c r="AP294" i="1"/>
  <c r="AR58" i="1"/>
  <c r="AP58" i="1"/>
  <c r="AO58" i="1"/>
  <c r="AR95" i="1"/>
  <c r="AO95" i="1"/>
  <c r="AP95" i="1"/>
  <c r="AO109" i="1"/>
  <c r="AR109" i="1"/>
  <c r="AP109" i="1"/>
  <c r="AP228" i="1"/>
  <c r="AR228" i="1"/>
  <c r="AO228" i="1"/>
  <c r="AP279" i="1"/>
  <c r="AR279" i="1"/>
  <c r="AO279" i="1"/>
  <c r="AO281" i="1"/>
  <c r="AR281" i="1"/>
  <c r="AP281" i="1"/>
  <c r="AO125" i="1"/>
  <c r="AR125" i="1"/>
  <c r="AP125" i="1"/>
  <c r="AP84" i="1"/>
  <c r="AO84" i="1"/>
  <c r="AR84" i="1"/>
  <c r="AO135" i="1"/>
  <c r="AP135" i="1"/>
  <c r="AR135" i="1"/>
  <c r="AO75" i="1"/>
  <c r="AR75" i="1"/>
  <c r="AP75" i="1"/>
  <c r="AR288" i="1"/>
  <c r="AO288" i="1"/>
  <c r="AP288" i="1"/>
  <c r="AP284" i="1"/>
  <c r="AO284" i="1"/>
  <c r="AR284" i="1"/>
  <c r="AR297" i="1"/>
  <c r="AP297" i="1"/>
  <c r="AO297" i="1"/>
  <c r="AP307" i="1"/>
  <c r="AR307" i="1"/>
  <c r="AO307" i="1"/>
  <c r="AP222" i="1"/>
  <c r="AO222" i="1"/>
  <c r="AR222" i="1"/>
  <c r="AR278" i="1"/>
  <c r="AP278" i="1"/>
  <c r="AO278" i="1"/>
  <c r="AO260" i="1"/>
  <c r="AP260" i="1"/>
  <c r="AR260" i="1"/>
  <c r="AR51" i="1"/>
  <c r="AP51" i="1"/>
  <c r="AO51" i="1"/>
  <c r="AP319" i="1"/>
  <c r="AO319" i="1"/>
  <c r="AR319" i="1"/>
  <c r="AO28" i="1"/>
  <c r="AP28" i="1"/>
  <c r="AR28" i="1"/>
  <c r="AR296" i="1"/>
  <c r="AP296" i="1"/>
  <c r="AO296" i="1"/>
  <c r="AP73" i="1"/>
  <c r="AO73" i="1"/>
  <c r="AR73" i="1"/>
  <c r="AO46" i="1"/>
  <c r="AP46" i="1"/>
  <c r="AR46" i="1"/>
  <c r="AO102" i="1"/>
  <c r="AR102" i="1"/>
  <c r="AP102" i="1"/>
  <c r="AP140" i="1"/>
  <c r="AO140" i="1"/>
  <c r="AR140" i="1"/>
  <c r="AO195" i="1"/>
  <c r="AP195" i="1"/>
  <c r="AR195" i="1"/>
  <c r="AR204" i="1"/>
  <c r="AO204" i="1"/>
  <c r="AP204" i="1"/>
  <c r="AR97" i="1"/>
  <c r="AP97" i="1"/>
  <c r="AO97" i="1"/>
  <c r="AP185" i="1"/>
  <c r="AR185" i="1"/>
  <c r="AO185" i="1"/>
  <c r="AP272" i="1"/>
  <c r="AO272" i="1"/>
  <c r="AR272" i="1"/>
  <c r="AR147" i="1"/>
  <c r="AP147" i="1"/>
  <c r="AO147" i="1"/>
  <c r="AP77" i="1"/>
  <c r="AR77" i="1"/>
  <c r="AO77" i="1"/>
  <c r="AP141" i="1"/>
  <c r="AR141" i="1"/>
  <c r="AO141" i="1"/>
  <c r="AP124" i="1"/>
  <c r="AO124" i="1"/>
  <c r="AR124" i="1"/>
  <c r="AP170" i="1"/>
  <c r="AR170" i="1"/>
  <c r="AO170" i="1"/>
  <c r="AP153" i="1"/>
  <c r="AR153" i="1"/>
  <c r="AO153" i="1"/>
  <c r="AP312" i="1"/>
  <c r="AO312" i="1"/>
  <c r="AR312" i="1"/>
  <c r="AP188" i="1"/>
  <c r="AR188" i="1"/>
  <c r="AO188" i="1"/>
  <c r="AO39" i="1"/>
  <c r="AP39" i="1"/>
  <c r="AR39" i="1"/>
  <c r="AR238" i="1"/>
  <c r="AO238" i="1"/>
  <c r="AP238" i="1"/>
  <c r="AP87" i="1"/>
  <c r="AR87" i="1"/>
  <c r="AO87" i="1"/>
  <c r="AR267" i="1"/>
  <c r="AP267" i="1"/>
  <c r="AO267" i="1"/>
  <c r="AR242" i="1"/>
  <c r="AO242" i="1"/>
  <c r="AP242" i="1"/>
  <c r="AR41" i="1"/>
  <c r="AO41" i="1"/>
  <c r="AP41" i="1"/>
  <c r="AP214" i="1"/>
  <c r="AR214" i="1"/>
  <c r="AO214" i="1"/>
  <c r="AP149" i="1"/>
  <c r="AO149" i="1"/>
  <c r="AR149" i="1"/>
  <c r="AR152" i="1"/>
  <c r="AP152" i="1"/>
  <c r="AO152" i="1"/>
  <c r="AP276" i="1"/>
  <c r="AR276" i="1"/>
  <c r="AO276" i="1"/>
  <c r="AR117" i="1"/>
  <c r="AP117" i="1"/>
  <c r="AO117" i="1"/>
  <c r="AP239" i="1"/>
  <c r="AR239" i="1"/>
  <c r="AO239" i="1"/>
  <c r="AO19" i="1"/>
  <c r="AP19" i="1"/>
  <c r="AR19" i="1"/>
  <c r="AO17" i="1"/>
  <c r="AR17" i="1"/>
  <c r="AP17" i="1"/>
  <c r="AO283" i="1"/>
  <c r="AR283" i="1"/>
  <c r="AP283" i="1"/>
  <c r="AP192" i="1"/>
  <c r="AR192" i="1"/>
  <c r="AO192" i="1"/>
  <c r="AP36" i="1"/>
  <c r="AR36" i="1"/>
  <c r="AO36" i="1"/>
  <c r="AR85" i="1"/>
  <c r="AO85" i="1"/>
  <c r="AP85" i="1"/>
  <c r="AO15" i="1"/>
  <c r="AR15" i="1"/>
  <c r="AP15" i="1"/>
  <c r="AO256" i="1"/>
  <c r="AP256" i="1"/>
  <c r="AR256" i="1"/>
  <c r="AO325" i="1"/>
  <c r="AR325" i="1"/>
  <c r="AP325" i="1"/>
  <c r="AR142" i="1"/>
  <c r="AP142" i="1"/>
  <c r="AO142" i="1"/>
  <c r="AP255" i="1"/>
  <c r="AO255" i="1"/>
  <c r="AR255" i="1"/>
  <c r="AP240" i="1"/>
  <c r="AO240" i="1"/>
  <c r="AR240" i="1"/>
  <c r="AP127" i="1"/>
  <c r="AR127" i="1"/>
  <c r="AO127" i="1"/>
  <c r="AO90" i="1"/>
  <c r="AR90" i="1"/>
  <c r="AP90" i="1"/>
  <c r="AO210" i="1"/>
  <c r="AP210" i="1"/>
  <c r="AR210" i="1"/>
  <c r="AO177" i="1"/>
  <c r="AP177" i="1"/>
  <c r="AR177" i="1"/>
  <c r="AP244" i="1"/>
  <c r="AO244" i="1"/>
  <c r="AR244" i="1"/>
  <c r="AR232" i="1"/>
  <c r="AO232" i="1"/>
  <c r="AP232" i="1"/>
  <c r="AP269" i="1"/>
  <c r="AR269" i="1"/>
  <c r="AO269" i="1"/>
  <c r="AP78" i="1"/>
  <c r="AR78" i="1"/>
  <c r="AO78" i="1"/>
  <c r="AR266" i="1"/>
  <c r="AP266" i="1"/>
  <c r="AO266" i="1"/>
  <c r="AO226" i="1"/>
  <c r="AP226" i="1"/>
  <c r="AR226" i="1"/>
  <c r="AP306" i="1"/>
  <c r="AO306" i="1"/>
  <c r="AR306" i="1"/>
  <c r="AO23" i="1"/>
  <c r="AR23" i="1"/>
  <c r="AP23" i="1"/>
  <c r="AO30" i="1"/>
  <c r="AP30" i="1"/>
  <c r="AR30" i="1"/>
  <c r="AP118" i="1"/>
  <c r="AR118" i="1"/>
  <c r="AO118" i="1"/>
  <c r="AO299" i="1"/>
  <c r="AP299" i="1"/>
  <c r="AR299" i="1"/>
  <c r="AO26" i="1"/>
  <c r="AP26" i="1"/>
  <c r="AR26" i="1"/>
  <c r="AR206" i="1"/>
  <c r="AP206" i="1"/>
  <c r="AO206" i="1"/>
  <c r="AO42" i="1"/>
  <c r="AR42" i="1"/>
  <c r="AP42" i="1"/>
  <c r="AP216" i="1"/>
  <c r="AR216" i="1"/>
  <c r="AO216" i="1"/>
  <c r="AO105" i="1"/>
  <c r="AR105" i="1"/>
  <c r="AP105" i="1"/>
  <c r="AR229" i="1"/>
  <c r="AP229" i="1"/>
  <c r="AO229" i="1"/>
  <c r="AO32" i="1"/>
  <c r="AR32" i="1"/>
  <c r="AP32" i="1"/>
  <c r="AR286" i="1"/>
  <c r="AP286" i="1"/>
  <c r="AO286" i="1"/>
  <c r="AP311" i="1"/>
  <c r="AR311" i="1"/>
  <c r="AO311" i="1"/>
  <c r="AP132" i="1"/>
  <c r="AR132" i="1"/>
  <c r="AO132" i="1"/>
  <c r="AO129" i="1"/>
  <c r="AR129" i="1"/>
  <c r="AP129" i="1"/>
  <c r="AR88" i="1"/>
  <c r="AP88" i="1"/>
  <c r="AO88" i="1"/>
  <c r="AP215" i="1"/>
  <c r="AR215" i="1"/>
  <c r="AO215" i="1"/>
  <c r="AP96" i="1"/>
  <c r="AR96" i="1"/>
  <c r="AO96" i="1"/>
  <c r="AP64" i="1"/>
  <c r="AO64" i="1"/>
  <c r="AR64" i="1"/>
  <c r="AO113" i="1"/>
  <c r="AP113" i="1"/>
  <c r="AR113" i="1"/>
  <c r="AR317" i="1"/>
  <c r="AO317" i="1"/>
  <c r="AP317" i="1"/>
  <c r="AP171" i="1"/>
  <c r="AR171" i="1"/>
  <c r="AO171" i="1"/>
  <c r="AR233" i="1"/>
  <c r="AP233" i="1"/>
  <c r="AO233" i="1"/>
  <c r="AO82" i="1"/>
  <c r="AP82" i="1"/>
  <c r="AR82" i="1"/>
  <c r="AP27" i="1"/>
  <c r="AR27" i="1"/>
  <c r="AO27" i="1"/>
  <c r="AP246" i="1"/>
  <c r="AO246" i="1"/>
  <c r="AR246" i="1"/>
  <c r="AO342" i="1"/>
  <c r="AP342" i="1"/>
  <c r="AR342" i="1"/>
  <c r="AR201" i="1"/>
  <c r="AO201" i="1"/>
  <c r="AP201" i="1"/>
  <c r="AR196" i="1"/>
  <c r="AP196" i="1"/>
  <c r="AO196" i="1"/>
  <c r="AR250" i="1"/>
  <c r="AO250" i="1"/>
  <c r="AP250" i="1"/>
  <c r="AP57" i="1"/>
  <c r="AO57" i="1"/>
  <c r="AR57" i="1"/>
  <c r="AO139" i="1"/>
  <c r="AP139" i="1"/>
  <c r="AR139" i="1"/>
  <c r="AP119" i="1"/>
  <c r="AR119" i="1"/>
  <c r="AO119" i="1"/>
  <c r="AP175" i="1"/>
  <c r="AO175" i="1"/>
  <c r="AR175" i="1"/>
  <c r="AP202" i="1"/>
  <c r="AO202" i="1"/>
  <c r="AR202" i="1"/>
  <c r="AP205" i="1"/>
  <c r="AO205" i="1"/>
  <c r="AR205" i="1"/>
  <c r="AO245" i="1"/>
  <c r="AP245" i="1"/>
  <c r="AR245" i="1"/>
  <c r="AP236" i="1"/>
  <c r="AO236" i="1"/>
  <c r="AR236" i="1"/>
  <c r="AP197" i="1"/>
  <c r="AR197" i="1"/>
  <c r="AO197" i="1"/>
  <c r="AR161" i="1"/>
  <c r="AP161" i="1"/>
  <c r="AO161" i="1"/>
  <c r="AR273" i="1"/>
  <c r="AO273" i="1"/>
  <c r="AP273" i="1"/>
  <c r="AP80" i="1"/>
  <c r="AO80" i="1"/>
  <c r="AR80" i="1"/>
  <c r="AP263" i="1"/>
  <c r="AR263" i="1"/>
  <c r="AO263" i="1"/>
  <c r="AP144" i="1"/>
  <c r="AR144" i="1"/>
  <c r="AO144" i="1"/>
  <c r="AO221" i="1"/>
  <c r="AP221" i="1"/>
  <c r="AR221" i="1"/>
  <c r="AP291" i="1"/>
  <c r="AO291" i="1"/>
  <c r="AR291" i="1"/>
  <c r="AO235" i="1"/>
  <c r="AR235" i="1"/>
  <c r="AP235" i="1"/>
  <c r="AO213" i="1"/>
  <c r="AR213" i="1"/>
  <c r="AP213" i="1"/>
  <c r="AP112" i="1"/>
  <c r="AR112" i="1"/>
  <c r="AO112" i="1"/>
  <c r="AR165" i="1"/>
  <c r="AP165" i="1"/>
  <c r="AO165" i="1"/>
  <c r="AO258" i="1"/>
  <c r="AR258" i="1"/>
  <c r="AP258" i="1"/>
  <c r="AO189" i="1"/>
  <c r="AR189" i="1"/>
  <c r="AP189" i="1"/>
  <c r="AO83" i="1"/>
  <c r="AR83" i="1"/>
  <c r="AP83" i="1"/>
  <c r="AP53" i="1"/>
  <c r="AR53" i="1"/>
  <c r="AO53" i="1"/>
  <c r="AR298" i="1"/>
  <c r="AP298" i="1"/>
  <c r="AO298" i="1"/>
  <c r="AP79" i="1"/>
  <c r="AO79" i="1"/>
  <c r="AR79" i="1"/>
  <c r="AP300" i="1"/>
  <c r="AO300" i="1"/>
  <c r="AR300" i="1"/>
  <c r="AP134" i="1"/>
  <c r="AR134" i="1"/>
  <c r="AO134" i="1"/>
  <c r="AO49" i="1"/>
  <c r="AR49" i="1"/>
  <c r="AP49" i="1"/>
  <c r="AP104" i="1"/>
  <c r="AR104" i="1"/>
  <c r="AO104" i="1"/>
  <c r="AP150" i="1"/>
  <c r="AO150" i="1"/>
  <c r="AR150" i="1"/>
  <c r="AR274" i="1"/>
  <c r="AP274" i="1"/>
  <c r="AO274" i="1"/>
  <c r="AP303" i="1"/>
  <c r="AR303" i="1"/>
  <c r="AO303" i="1"/>
  <c r="AO22" i="1"/>
  <c r="AP22" i="1"/>
  <c r="AR22" i="1"/>
  <c r="AP207" i="1"/>
  <c r="AR207" i="1"/>
  <c r="AO207" i="1"/>
  <c r="AO295" i="1"/>
  <c r="AR295" i="1"/>
  <c r="AP295" i="1"/>
  <c r="AR208" i="1"/>
  <c r="AO208" i="1"/>
  <c r="AP208" i="1"/>
  <c r="AP180" i="1"/>
  <c r="AO180" i="1"/>
  <c r="AR180" i="1"/>
  <c r="AR143" i="1"/>
  <c r="AO143" i="1"/>
  <c r="AP143" i="1"/>
  <c r="AP212" i="1"/>
  <c r="AR212" i="1"/>
  <c r="AO212" i="1"/>
  <c r="AO337" i="1"/>
  <c r="AR337" i="1"/>
  <c r="AP337" i="1"/>
  <c r="AO253" i="1"/>
  <c r="AP253" i="1"/>
  <c r="AR253" i="1"/>
  <c r="AP335" i="1"/>
  <c r="AO335" i="1"/>
  <c r="AR335" i="1"/>
  <c r="AO282" i="1"/>
  <c r="AP282" i="1"/>
  <c r="AR282" i="1"/>
  <c r="AR340" i="1"/>
  <c r="AP340" i="1"/>
  <c r="AO340" i="1"/>
  <c r="AP122" i="1"/>
  <c r="AR122" i="1"/>
  <c r="AO122" i="1"/>
  <c r="AR328" i="1"/>
  <c r="BA328" i="1" s="1"/>
  <c r="BA7" i="1" s="1"/>
  <c r="AP328" i="1"/>
  <c r="AO328" i="1"/>
  <c r="AR314" i="1"/>
  <c r="AP314" i="1"/>
  <c r="AO314" i="1"/>
  <c r="AP184" i="1"/>
  <c r="AR184" i="1"/>
  <c r="AO184" i="1"/>
  <c r="AP341" i="1"/>
  <c r="AR341" i="1"/>
  <c r="AO341" i="1"/>
  <c r="AP211" i="1"/>
  <c r="AR211" i="1"/>
  <c r="AO211" i="1"/>
  <c r="AR194" i="1"/>
  <c r="AO194" i="1"/>
  <c r="AP194" i="1"/>
  <c r="AP116" i="1"/>
  <c r="AO116" i="1"/>
  <c r="AR116" i="1"/>
  <c r="AR219" i="1"/>
  <c r="AO219" i="1"/>
  <c r="AP219" i="1"/>
  <c r="AO329" i="1"/>
  <c r="AP329" i="1"/>
  <c r="AR329" i="1"/>
  <c r="AO121" i="1"/>
  <c r="AP121" i="1"/>
  <c r="AR121" i="1"/>
  <c r="AR66" i="1"/>
  <c r="AP66" i="1"/>
  <c r="AO66" i="1"/>
  <c r="AP67" i="1"/>
  <c r="AR67" i="1"/>
  <c r="AO67" i="1"/>
  <c r="AR62" i="1"/>
  <c r="AO62" i="1"/>
  <c r="AP62" i="1"/>
  <c r="AR155" i="1"/>
  <c r="AO155" i="1"/>
  <c r="AP155" i="1"/>
  <c r="AO14" i="1"/>
  <c r="AR14" i="1"/>
  <c r="AP14" i="1"/>
  <c r="AP145" i="1"/>
  <c r="AR145" i="1"/>
  <c r="AO145" i="1"/>
  <c r="AP48" i="1"/>
  <c r="AR48" i="1"/>
  <c r="AO48" i="1"/>
  <c r="AO320" i="1"/>
  <c r="AP320" i="1"/>
  <c r="AR320" i="1"/>
  <c r="AR25" i="1"/>
  <c r="AP25" i="1"/>
  <c r="AO25" i="1"/>
  <c r="AO159" i="1"/>
  <c r="AP159" i="1"/>
  <c r="AR159" i="1"/>
  <c r="AR157" i="1"/>
  <c r="AO157" i="1"/>
  <c r="AP157" i="1"/>
  <c r="AO327" i="1"/>
  <c r="AP327" i="1"/>
  <c r="AR327" i="1"/>
  <c r="AP99" i="1"/>
  <c r="AO99" i="1"/>
  <c r="AR99" i="1"/>
  <c r="AO292" i="1"/>
  <c r="AP292" i="1"/>
  <c r="AR292" i="1"/>
  <c r="AR162" i="1"/>
  <c r="AO162" i="1"/>
  <c r="AP162" i="1"/>
  <c r="AP138" i="1"/>
  <c r="AO138" i="1"/>
  <c r="AR138" i="1"/>
  <c r="AR176" i="1"/>
  <c r="AO176" i="1"/>
  <c r="AP176" i="1"/>
  <c r="AO52" i="1"/>
  <c r="AP52" i="1"/>
  <c r="AR52" i="1"/>
  <c r="AR108" i="1"/>
  <c r="AO108" i="1"/>
  <c r="AP108" i="1"/>
  <c r="AO186" i="1"/>
  <c r="AR186" i="1"/>
  <c r="AP186" i="1"/>
  <c r="AP103" i="1"/>
  <c r="AR103" i="1"/>
  <c r="AO103" i="1"/>
  <c r="AR98" i="1"/>
  <c r="AP98" i="1"/>
  <c r="AO98" i="1"/>
  <c r="AR223" i="1"/>
  <c r="AO223" i="1"/>
  <c r="AP223" i="1"/>
  <c r="AO234" i="1"/>
  <c r="AP234" i="1"/>
  <c r="AR234" i="1"/>
  <c r="AR193" i="1"/>
  <c r="AO193" i="1"/>
  <c r="AP193" i="1"/>
  <c r="AO257" i="1"/>
  <c r="AR257" i="1"/>
  <c r="AP257" i="1"/>
  <c r="AO209" i="1"/>
  <c r="AR209" i="1"/>
  <c r="AP209" i="1"/>
  <c r="AO114" i="1"/>
  <c r="AR114" i="1"/>
  <c r="AP114" i="1"/>
  <c r="AR172" i="1"/>
  <c r="AP172" i="1"/>
  <c r="AO172" i="1"/>
  <c r="AR168" i="1"/>
  <c r="AP168" i="1"/>
  <c r="AO168" i="1"/>
  <c r="AP164" i="1"/>
  <c r="AO164" i="1"/>
  <c r="AR164" i="1"/>
  <c r="AP71" i="1"/>
  <c r="AR71" i="1"/>
  <c r="AO71" i="1"/>
  <c r="AR130" i="1"/>
  <c r="AO130" i="1"/>
  <c r="AP130" i="1"/>
  <c r="AR91" i="1"/>
  <c r="AP91" i="1"/>
  <c r="AO91" i="1"/>
  <c r="AR63" i="1"/>
  <c r="AP63" i="1"/>
  <c r="AO63" i="1"/>
  <c r="AO247" i="1"/>
  <c r="AR247" i="1"/>
  <c r="AP247" i="1"/>
  <c r="AP148" i="1"/>
  <c r="AO148" i="1"/>
  <c r="AR148" i="1"/>
  <c r="AR43" i="1"/>
  <c r="AO43" i="1"/>
  <c r="AP43" i="1"/>
  <c r="AP31" i="1"/>
  <c r="AR31" i="1"/>
  <c r="AO31" i="1"/>
  <c r="AP181" i="1"/>
  <c r="AO181" i="1"/>
  <c r="AR181" i="1"/>
  <c r="AR107" i="1"/>
  <c r="AP107" i="1"/>
  <c r="AO107" i="1"/>
  <c r="AP131" i="1"/>
  <c r="AR131" i="1"/>
  <c r="AO131" i="1"/>
  <c r="AO326" i="1"/>
  <c r="AP326" i="1"/>
  <c r="AR326" i="1"/>
  <c r="AR290" i="1"/>
  <c r="AO290" i="1"/>
  <c r="AP290" i="1"/>
  <c r="AP166" i="1"/>
  <c r="AR166" i="1"/>
  <c r="AO166" i="1"/>
  <c r="AP304" i="1"/>
  <c r="AR304" i="1"/>
  <c r="AO304" i="1"/>
  <c r="AR120" i="1"/>
  <c r="AP120" i="1"/>
  <c r="AO120" i="1"/>
  <c r="AP277" i="1"/>
  <c r="AR277" i="1"/>
  <c r="AO277" i="1"/>
  <c r="AP265" i="1"/>
  <c r="AR265" i="1"/>
  <c r="AO265" i="1"/>
  <c r="AP136" i="1"/>
  <c r="AR136" i="1"/>
  <c r="AO136" i="1"/>
  <c r="AR289" i="1"/>
  <c r="AO289" i="1"/>
  <c r="AP289" i="1"/>
  <c r="AP45" i="1"/>
  <c r="AO45" i="1"/>
  <c r="AR45" i="1"/>
  <c r="AP203" i="1"/>
  <c r="AR203" i="1"/>
  <c r="AO203" i="1"/>
  <c r="AP199" i="1"/>
  <c r="AR199" i="1"/>
  <c r="AO199" i="1"/>
  <c r="AP160" i="1"/>
  <c r="AO160" i="1"/>
  <c r="AR160" i="1"/>
  <c r="AO230" i="1"/>
  <c r="AR230" i="1"/>
  <c r="AP230" i="1"/>
  <c r="AO190" i="1"/>
  <c r="AP190" i="1"/>
  <c r="AR190" i="1"/>
  <c r="AP218" i="1"/>
  <c r="AO218" i="1"/>
  <c r="AR218" i="1"/>
  <c r="AO86" i="1"/>
  <c r="AR86" i="1"/>
  <c r="AP86" i="1"/>
  <c r="AO50" i="1"/>
  <c r="AP50" i="1"/>
  <c r="AR50" i="1"/>
  <c r="AP313" i="1"/>
  <c r="AR313" i="1"/>
  <c r="AO313" i="1"/>
  <c r="AP40" i="1"/>
  <c r="AR40" i="1"/>
  <c r="AO40" i="1"/>
  <c r="AP111" i="1"/>
  <c r="AR111" i="1"/>
  <c r="AO111" i="1"/>
  <c r="AO29" i="1"/>
  <c r="AR29" i="1"/>
  <c r="AP29" i="1"/>
  <c r="AO310" i="1"/>
  <c r="AR310" i="1"/>
  <c r="AP310" i="1"/>
  <c r="AP217" i="1"/>
  <c r="AR217" i="1"/>
  <c r="AO217" i="1"/>
  <c r="AP191" i="1"/>
  <c r="AO191" i="1"/>
  <c r="AR191" i="1"/>
  <c r="AR59" i="1"/>
  <c r="AP59" i="1"/>
  <c r="AO59" i="1"/>
  <c r="AO333" i="1"/>
  <c r="AR333" i="1"/>
  <c r="AP333" i="1"/>
  <c r="AO133" i="1"/>
  <c r="AP133" i="1"/>
  <c r="AR133" i="1"/>
  <c r="AP72" i="1"/>
  <c r="AR72" i="1"/>
  <c r="AO72" i="1"/>
  <c r="AP115" i="1"/>
  <c r="AR115" i="1"/>
  <c r="AO115" i="1"/>
  <c r="AP301" i="1"/>
  <c r="AR301" i="1"/>
  <c r="AO301" i="1"/>
  <c r="AR187" i="1"/>
  <c r="AO187" i="1"/>
  <c r="AP187" i="1"/>
  <c r="AO264" i="1"/>
  <c r="AP264" i="1"/>
  <c r="AR264" i="1"/>
  <c r="AP302" i="1"/>
  <c r="AR302" i="1"/>
  <c r="AO302" i="1"/>
  <c r="AP163" i="1"/>
  <c r="AO163" i="1"/>
  <c r="AR163" i="1"/>
  <c r="AP227" i="1"/>
  <c r="AR227" i="1"/>
  <c r="AO227" i="1"/>
  <c r="AO271" i="1"/>
  <c r="AR271" i="1"/>
  <c r="AP271" i="1"/>
  <c r="AR60" i="1"/>
  <c r="AP60" i="1"/>
  <c r="AO60" i="1"/>
  <c r="AR126" i="1"/>
  <c r="AO126" i="1"/>
  <c r="AP126" i="1"/>
  <c r="AP37" i="1"/>
  <c r="AR37" i="1"/>
  <c r="AO37" i="1"/>
  <c r="AR81" i="1"/>
  <c r="AP81" i="1"/>
  <c r="AO81" i="1"/>
  <c r="AO323" i="1"/>
  <c r="AR323" i="1"/>
  <c r="AP323" i="1"/>
  <c r="AP158" i="1"/>
  <c r="AO158" i="1"/>
  <c r="AR158" i="1"/>
  <c r="AP318" i="1"/>
  <c r="AR318" i="1"/>
  <c r="AO318" i="1"/>
  <c r="AO89" i="1"/>
  <c r="AR89" i="1"/>
  <c r="AP89" i="1"/>
  <c r="AR305" i="1"/>
  <c r="AP305" i="1"/>
  <c r="AO305" i="1"/>
  <c r="AP167" i="1"/>
  <c r="AO167" i="1"/>
  <c r="AR167" i="1"/>
  <c r="AR24" i="1"/>
  <c r="AO24" i="1"/>
  <c r="AP24" i="1"/>
  <c r="AP61" i="1"/>
  <c r="AR61" i="1"/>
  <c r="AO61" i="1"/>
  <c r="AR332" i="1"/>
  <c r="AO332" i="1"/>
  <c r="AP332" i="1"/>
  <c r="AR110" i="1"/>
  <c r="AO110" i="1"/>
  <c r="AP110" i="1"/>
  <c r="AP285" i="1"/>
  <c r="AO285" i="1"/>
  <c r="AR285" i="1"/>
  <c r="AR275" i="1"/>
  <c r="AP275" i="1"/>
  <c r="AO275" i="1"/>
  <c r="AO315" i="1"/>
  <c r="AR315" i="1"/>
  <c r="AP315" i="1"/>
  <c r="AP237" i="1"/>
  <c r="AR237" i="1"/>
  <c r="AO237" i="1"/>
  <c r="AR334" i="1"/>
  <c r="AO334" i="1"/>
  <c r="AP334" i="1"/>
  <c r="AO65" i="1"/>
  <c r="AR65" i="1"/>
  <c r="AP65" i="1"/>
  <c r="AR123" i="1"/>
  <c r="AO123" i="1"/>
  <c r="AP123" i="1"/>
  <c r="AO259" i="1"/>
  <c r="AP259" i="1"/>
  <c r="AR259" i="1"/>
  <c r="AP151" i="1"/>
  <c r="AR151" i="1"/>
  <c r="AO151" i="1"/>
  <c r="AO146" i="1"/>
  <c r="AR146" i="1"/>
  <c r="AP146" i="1"/>
  <c r="AP321" i="1"/>
  <c r="AO321" i="1"/>
  <c r="AR321" i="1"/>
  <c r="AO174" i="1"/>
  <c r="AR174" i="1"/>
  <c r="AP174" i="1"/>
  <c r="AP100" i="1"/>
  <c r="AO100" i="1"/>
  <c r="AR100" i="1"/>
  <c r="AP55" i="1"/>
  <c r="AR55" i="1"/>
  <c r="AO55" i="1"/>
  <c r="AP249" i="1"/>
  <c r="AO249" i="1"/>
  <c r="AR249" i="1"/>
  <c r="AO18" i="1"/>
  <c r="AR18" i="1"/>
  <c r="AP18" i="1"/>
  <c r="AO324" i="1"/>
  <c r="AR324" i="1"/>
  <c r="AP324" i="1"/>
  <c r="AP287" i="1"/>
  <c r="AO287" i="1"/>
  <c r="AR287" i="1"/>
  <c r="AP254" i="1"/>
  <c r="AO254" i="1"/>
  <c r="AR254" i="1"/>
  <c r="AP198" i="1"/>
  <c r="AO198" i="1"/>
  <c r="AR198" i="1"/>
  <c r="AO94" i="1"/>
  <c r="AR94" i="1"/>
  <c r="AP94" i="1"/>
  <c r="AP169" i="1"/>
  <c r="AR169" i="1"/>
  <c r="AO169" i="1"/>
  <c r="AO268" i="1"/>
  <c r="AP268" i="1"/>
  <c r="AR268" i="1"/>
  <c r="AP322" i="1"/>
  <c r="AR322" i="1"/>
  <c r="AO322" i="1"/>
  <c r="AP93" i="1"/>
  <c r="AR93" i="1"/>
  <c r="AO93" i="1"/>
  <c r="AR33" i="1"/>
  <c r="AO33" i="1"/>
  <c r="AP33" i="1"/>
  <c r="AP16" i="1"/>
  <c r="AO16" i="1"/>
  <c r="AR16" i="1"/>
  <c r="AO70" i="1"/>
  <c r="AR70" i="1"/>
  <c r="AP70" i="1"/>
  <c r="AO270" i="1"/>
  <c r="AR270" i="1"/>
  <c r="AP270" i="1"/>
  <c r="AR336" i="1"/>
  <c r="AP336" i="1"/>
  <c r="AO336" i="1"/>
  <c r="AP38" i="1"/>
  <c r="AO38" i="1"/>
  <c r="AR38" i="1"/>
  <c r="AO200" i="1"/>
  <c r="AR200" i="1"/>
  <c r="AP200" i="1"/>
  <c r="AO248" i="1"/>
  <c r="AR248" i="1"/>
  <c r="AP248" i="1"/>
  <c r="AP137" i="1"/>
  <c r="AR137" i="1"/>
  <c r="AO137" i="1"/>
  <c r="AP76" i="1"/>
  <c r="AR76" i="1"/>
  <c r="AO76" i="1"/>
  <c r="AO293" i="1"/>
  <c r="AP293" i="1"/>
  <c r="AR293" i="1"/>
  <c r="AC17" i="1"/>
  <c r="AG16" i="1"/>
  <c r="CG16" i="1"/>
  <c r="AT32" i="1"/>
  <c r="AT26" i="1"/>
  <c r="AT314" i="1"/>
  <c r="AT16" i="1"/>
  <c r="AT232" i="1"/>
  <c r="AT27" i="1"/>
  <c r="AT235" i="1"/>
  <c r="AT208" i="1"/>
  <c r="AT110" i="1"/>
  <c r="AT240" i="1"/>
  <c r="EQ188" i="1"/>
  <c r="AT134" i="1"/>
  <c r="AT329" i="1"/>
  <c r="AT92" i="1"/>
  <c r="AT161" i="1"/>
  <c r="AT200" i="1"/>
  <c r="AT196" i="1"/>
  <c r="EQ239" i="1"/>
  <c r="AT117" i="1"/>
  <c r="AT218" i="1"/>
  <c r="AT149" i="1"/>
  <c r="AT269" i="1"/>
  <c r="AT84" i="1"/>
  <c r="AT124" i="1"/>
  <c r="AT118" i="1"/>
  <c r="AT186" i="1"/>
  <c r="EQ198" i="1"/>
  <c r="AT180" i="1"/>
  <c r="AT300" i="1"/>
  <c r="AT167" i="1"/>
  <c r="AT109" i="1"/>
  <c r="AT114" i="1"/>
  <c r="EQ145" i="1"/>
  <c r="AT316" i="1"/>
  <c r="AT24" i="1"/>
  <c r="AT86" i="1"/>
  <c r="AT80" i="1"/>
  <c r="AT116" i="1"/>
  <c r="AT153" i="1"/>
  <c r="AT185" i="1"/>
  <c r="EQ141" i="1"/>
  <c r="AT88" i="1"/>
  <c r="AT152" i="1"/>
  <c r="AT107" i="1"/>
  <c r="AT108" i="1"/>
  <c r="AT306" i="1"/>
  <c r="AT320" i="1"/>
  <c r="EQ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66" i="1"/>
  <c r="AT142" i="1"/>
  <c r="AT127" i="1"/>
  <c r="AT57" i="1"/>
  <c r="AT272" i="1"/>
  <c r="AT227" i="1"/>
  <c r="AT341" i="1"/>
  <c r="AT28" i="1"/>
  <c r="AT64" i="1"/>
  <c r="AT104" i="1"/>
  <c r="AT148" i="1"/>
  <c r="AT22" i="1"/>
  <c r="AT111" i="1"/>
  <c r="AT25" i="1"/>
  <c r="AT263" i="1"/>
  <c r="AT37" i="1"/>
  <c r="AT228" i="1"/>
  <c r="AT206" i="1"/>
  <c r="AT162" i="1"/>
  <c r="AT254" i="1"/>
  <c r="AT268" i="1"/>
  <c r="AT168" i="1"/>
  <c r="AT17" i="1"/>
  <c r="AT129" i="1"/>
  <c r="EQ51" i="1"/>
  <c r="EQ93" i="1"/>
  <c r="AT73" i="1"/>
  <c r="EQ90" i="1"/>
  <c r="AT234" i="1"/>
  <c r="AT223" i="1"/>
  <c r="AT248" i="1"/>
  <c r="AT229" i="1"/>
  <c r="AT317" i="1"/>
  <c r="EQ76" i="1"/>
  <c r="AT120" i="1"/>
  <c r="AT103" i="1"/>
  <c r="AT67" i="1"/>
  <c r="AT14" i="1"/>
  <c r="AT62" i="1"/>
  <c r="AT74" i="1"/>
  <c r="AT190" i="1"/>
  <c r="AT253" i="1"/>
  <c r="EQ222" i="1"/>
  <c r="AT138" i="1"/>
  <c r="AT136" i="1"/>
  <c r="AT87" i="1"/>
  <c r="AT95" i="1"/>
  <c r="AT325" i="1"/>
  <c r="AT307" i="1"/>
  <c r="AT83" i="1"/>
  <c r="AT177" i="1"/>
  <c r="AT144" i="1"/>
  <c r="EQ199" i="1"/>
  <c r="AT210" i="1"/>
  <c r="AT63" i="1"/>
  <c r="EQ274" i="1"/>
  <c r="EQ257" i="1"/>
  <c r="AT75" i="1"/>
  <c r="AT113" i="1"/>
  <c r="EQ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Q281" i="1"/>
  <c r="EQ31" i="1"/>
  <c r="AT131" i="1"/>
  <c r="AT159" i="1"/>
  <c r="AT170" i="1"/>
  <c r="AT318" i="1"/>
  <c r="AT299" i="1"/>
  <c r="AT246" i="1"/>
  <c r="AT322" i="1"/>
  <c r="AT49" i="1"/>
  <c r="AT255" i="1"/>
  <c r="AT85" i="1"/>
  <c r="AT321" i="1"/>
  <c r="AT294" i="1"/>
  <c r="AT275" i="1"/>
  <c r="AT292" i="1"/>
  <c r="EQ137" i="1"/>
  <c r="AT140" i="1"/>
  <c r="AT99" i="1"/>
  <c r="AT163" i="1"/>
  <c r="EQ286" i="1"/>
  <c r="EQ193" i="1"/>
  <c r="AT33" i="1"/>
  <c r="AT15" i="1"/>
  <c r="AT29" i="1"/>
  <c r="EQ288" i="1"/>
  <c r="AT279" i="1"/>
  <c r="AT266" i="1"/>
  <c r="AT285" i="1"/>
  <c r="AT96" i="1"/>
  <c r="AT340" i="1"/>
  <c r="AT174" i="1"/>
  <c r="AT295" i="1"/>
  <c r="EQ282" i="1"/>
  <c r="AT264" i="1"/>
  <c r="AT342" i="1"/>
  <c r="EQ204" i="1"/>
  <c r="AT297" i="1"/>
  <c r="AT236" i="1"/>
  <c r="AT52" i="1"/>
  <c r="AT91" i="1"/>
  <c r="AT212" i="1"/>
  <c r="AT181" i="1"/>
  <c r="EQ296" i="1"/>
  <c r="AT256" i="1"/>
  <c r="AT273" i="1"/>
  <c r="AT304" i="1"/>
  <c r="AT164" i="1"/>
  <c r="EQ135" i="1"/>
  <c r="AT289" i="1"/>
  <c r="AT250" i="1"/>
  <c r="AT259" i="1"/>
  <c r="AT187" i="1"/>
  <c r="EQ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I18" i="1"/>
  <c r="EI19" i="1" s="1"/>
  <c r="AN13" i="1"/>
  <c r="AY13" i="1" s="1"/>
  <c r="L17" i="7"/>
  <c r="EL13" i="1"/>
  <c r="DJ265" i="1" l="1"/>
  <c r="DM265" i="1" s="1"/>
  <c r="DK67" i="1"/>
  <c r="DM67" i="1" s="1"/>
  <c r="DO328" i="1"/>
  <c r="AY20" i="1"/>
  <c r="AY7" i="1" s="1"/>
  <c r="DM108" i="1"/>
  <c r="DM116" i="1"/>
  <c r="DM185" i="1"/>
  <c r="DM192" i="1"/>
  <c r="DM267" i="1"/>
  <c r="DM312" i="1"/>
  <c r="DM279" i="1"/>
  <c r="DM76" i="1"/>
  <c r="DM322" i="1"/>
  <c r="DM134" i="1"/>
  <c r="DM74" i="1"/>
  <c r="DM287" i="1"/>
  <c r="DM123" i="1"/>
  <c r="DM266" i="1"/>
  <c r="DM89" i="1"/>
  <c r="DM227" i="1"/>
  <c r="DM269" i="1"/>
  <c r="DM181" i="1"/>
  <c r="DM212" i="1"/>
  <c r="DM138" i="1"/>
  <c r="DM22" i="1"/>
  <c r="DM291" i="1"/>
  <c r="DM196" i="1"/>
  <c r="DM210" i="1"/>
  <c r="DM41" i="1"/>
  <c r="DM39" i="1"/>
  <c r="DM102" i="1"/>
  <c r="DM125" i="1"/>
  <c r="DM256" i="1"/>
  <c r="DM249" i="1"/>
  <c r="DM313" i="1"/>
  <c r="DM167" i="1"/>
  <c r="DM142" i="1"/>
  <c r="DM29" i="1"/>
  <c r="DM218" i="1"/>
  <c r="DM71" i="1"/>
  <c r="DM237" i="1"/>
  <c r="DM300" i="1"/>
  <c r="DM158" i="1"/>
  <c r="DM302" i="1"/>
  <c r="DM50" i="1"/>
  <c r="DM326" i="1"/>
  <c r="DM43" i="1"/>
  <c r="DM17" i="1"/>
  <c r="DM144" i="1"/>
  <c r="DM85" i="1"/>
  <c r="DM73" i="1"/>
  <c r="DM333" i="1"/>
  <c r="DM52" i="1"/>
  <c r="DM94" i="1"/>
  <c r="DM222" i="1"/>
  <c r="DM318" i="1"/>
  <c r="DM126" i="1"/>
  <c r="DM163" i="1"/>
  <c r="DM217" i="1"/>
  <c r="DM202" i="1"/>
  <c r="DM31" i="1"/>
  <c r="DM91" i="1"/>
  <c r="DM208" i="1"/>
  <c r="DM162" i="1"/>
  <c r="DM48" i="1"/>
  <c r="DM170" i="1"/>
  <c r="DM306" i="1"/>
  <c r="DM221" i="1"/>
  <c r="DM201" i="1"/>
  <c r="DM233" i="1"/>
  <c r="DM132" i="1"/>
  <c r="DM90" i="1"/>
  <c r="DM46" i="1"/>
  <c r="DM281" i="1"/>
  <c r="DM65" i="1"/>
  <c r="DM61" i="1"/>
  <c r="DM199" i="1"/>
  <c r="DM290" i="1"/>
  <c r="DM175" i="1"/>
  <c r="DM186" i="1"/>
  <c r="DM327" i="1"/>
  <c r="DM314" i="1"/>
  <c r="DM165" i="1"/>
  <c r="DM127" i="1"/>
  <c r="DM255" i="1"/>
  <c r="DM242" i="1"/>
  <c r="DM97" i="1"/>
  <c r="DM288" i="1"/>
  <c r="DM260" i="1"/>
  <c r="DM336" i="1"/>
  <c r="DM93" i="1"/>
  <c r="DM18" i="1"/>
  <c r="DM292" i="1"/>
  <c r="DM122" i="1"/>
  <c r="DM172" i="1"/>
  <c r="DM53" i="1"/>
  <c r="DM14" i="1"/>
  <c r="DM263" i="1"/>
  <c r="DM317" i="1"/>
  <c r="DM15" i="1"/>
  <c r="DM153" i="1"/>
  <c r="DM195" i="1"/>
  <c r="DM296" i="1"/>
  <c r="DM228" i="1"/>
  <c r="DM137" i="1"/>
  <c r="DM268" i="1"/>
  <c r="DM285" i="1"/>
  <c r="DM205" i="1"/>
  <c r="DM160" i="1"/>
  <c r="DM164" i="1"/>
  <c r="DM223" i="1"/>
  <c r="DM329" i="1"/>
  <c r="DM211" i="1"/>
  <c r="DM83" i="1"/>
  <c r="DM299" i="1"/>
  <c r="DM32" i="1"/>
  <c r="DM26" i="1"/>
  <c r="DM149" i="1"/>
  <c r="DM147" i="1"/>
  <c r="DM136" i="1"/>
  <c r="DM316" i="1"/>
  <c r="DM248" i="1"/>
  <c r="DM70" i="1"/>
  <c r="DM177" i="1"/>
  <c r="DM214" i="1"/>
  <c r="DM169" i="1"/>
  <c r="DM259" i="1"/>
  <c r="DM289" i="1"/>
  <c r="DM307" i="1"/>
  <c r="DM59" i="1"/>
  <c r="DM120" i="1"/>
  <c r="DM297" i="1"/>
  <c r="DM168" i="1"/>
  <c r="DM98" i="1"/>
  <c r="DM254" i="1"/>
  <c r="DM104" i="1"/>
  <c r="DM62" i="1"/>
  <c r="DM219" i="1"/>
  <c r="DM189" i="1"/>
  <c r="DM250" i="1"/>
  <c r="DM64" i="1"/>
  <c r="DM30" i="1"/>
  <c r="DM118" i="1"/>
  <c r="DM239" i="1"/>
  <c r="DM272" i="1"/>
  <c r="DM92" i="1"/>
  <c r="DM16" i="1"/>
  <c r="DM226" i="1"/>
  <c r="DM319" i="1"/>
  <c r="DM95" i="1"/>
  <c r="DM200" i="1"/>
  <c r="DM293" i="1"/>
  <c r="DM87" i="1"/>
  <c r="DM238" i="1"/>
  <c r="DM140" i="1"/>
  <c r="DM96" i="1"/>
  <c r="DM216" i="1"/>
  <c r="DM188" i="1"/>
  <c r="DM124" i="1"/>
  <c r="DM51" i="1"/>
  <c r="DM58" i="1"/>
  <c r="DM38" i="1"/>
  <c r="DM60" i="1"/>
  <c r="DM236" i="1"/>
  <c r="DM135" i="1"/>
  <c r="DM315" i="1"/>
  <c r="DM271" i="1"/>
  <c r="DM107" i="1"/>
  <c r="DM335" i="1"/>
  <c r="DM25" i="1"/>
  <c r="DM143" i="1"/>
  <c r="DM235" i="1"/>
  <c r="DM27" i="1"/>
  <c r="DM84" i="1"/>
  <c r="DM324" i="1"/>
  <c r="DM174" i="1"/>
  <c r="DM298" i="1"/>
  <c r="DM115" i="1"/>
  <c r="DM325" i="1"/>
  <c r="DM257" i="1"/>
  <c r="DM282" i="1"/>
  <c r="DM184" i="1"/>
  <c r="DM161" i="1"/>
  <c r="DM321" i="1"/>
  <c r="DM36" i="1"/>
  <c r="DM72" i="1"/>
  <c r="DM40" i="1"/>
  <c r="DM130" i="1"/>
  <c r="DM193" i="1"/>
  <c r="DM337" i="1"/>
  <c r="DM145" i="1"/>
  <c r="DM66" i="1"/>
  <c r="DM119" i="1"/>
  <c r="DM303" i="1"/>
  <c r="DM311" i="1"/>
  <c r="DM42" i="1"/>
  <c r="DM276" i="1"/>
  <c r="DM141" i="1"/>
  <c r="DM278" i="1"/>
  <c r="DM294" i="1"/>
  <c r="DM334" i="1"/>
  <c r="DM24" i="1"/>
  <c r="DM277" i="1"/>
  <c r="DM310" i="1"/>
  <c r="DM284" i="1"/>
  <c r="DM157" i="1"/>
  <c r="DM340" i="1"/>
  <c r="DM342" i="1"/>
  <c r="DM171" i="1"/>
  <c r="DM240" i="1"/>
  <c r="DM152" i="1"/>
  <c r="DM204" i="1"/>
  <c r="DM75" i="1"/>
  <c r="DM146" i="1"/>
  <c r="DM275" i="1"/>
  <c r="DM78" i="1"/>
  <c r="DM264" i="1"/>
  <c r="DM133" i="1"/>
  <c r="DM190" i="1"/>
  <c r="DM148" i="1"/>
  <c r="DM234" i="1"/>
  <c r="DM180" i="1"/>
  <c r="DM121" i="1"/>
  <c r="DM194" i="1"/>
  <c r="DM112" i="1"/>
  <c r="DM139" i="1"/>
  <c r="DM274" i="1"/>
  <c r="DM286" i="1"/>
  <c r="DM206" i="1"/>
  <c r="DM77" i="1"/>
  <c r="DM245" i="1"/>
  <c r="DM270" i="1"/>
  <c r="DM323" i="1"/>
  <c r="DM131" i="1"/>
  <c r="DM159" i="1"/>
  <c r="DM253" i="1"/>
  <c r="DM213" i="1"/>
  <c r="DM57" i="1"/>
  <c r="DM215" i="1"/>
  <c r="DM246" i="1"/>
  <c r="DM244" i="1"/>
  <c r="DM55" i="1"/>
  <c r="DM151" i="1"/>
  <c r="DM230" i="1"/>
  <c r="DM81" i="1"/>
  <c r="DM187" i="1"/>
  <c r="DM79" i="1"/>
  <c r="DM45" i="1"/>
  <c r="DM247" i="1"/>
  <c r="DM176" i="1"/>
  <c r="DM304" i="1"/>
  <c r="DM155" i="1"/>
  <c r="DM80" i="1"/>
  <c r="DM113" i="1"/>
  <c r="DM88" i="1"/>
  <c r="DM19" i="1"/>
  <c r="DM49" i="1"/>
  <c r="DM28" i="1"/>
  <c r="DM109" i="1"/>
  <c r="DM198" i="1"/>
  <c r="DM305" i="1"/>
  <c r="DM114" i="1"/>
  <c r="AR13" i="1"/>
  <c r="BD13" i="1"/>
  <c r="DM100" i="1"/>
  <c r="DM110" i="1"/>
  <c r="DM37" i="1"/>
  <c r="DM209" i="1"/>
  <c r="DM320" i="1"/>
  <c r="DM341" i="1"/>
  <c r="DM82" i="1"/>
  <c r="DM229" i="1"/>
  <c r="DM295" i="1"/>
  <c r="DM301" i="1"/>
  <c r="DM63" i="1"/>
  <c r="DM273" i="1"/>
  <c r="DM332" i="1"/>
  <c r="DM86" i="1"/>
  <c r="DM191" i="1"/>
  <c r="DM166" i="1"/>
  <c r="DM232" i="1"/>
  <c r="DM103" i="1"/>
  <c r="DM99" i="1"/>
  <c r="DM111" i="1"/>
  <c r="DM258" i="1"/>
  <c r="DM150" i="1"/>
  <c r="DM129" i="1"/>
  <c r="DM23" i="1"/>
  <c r="DM117" i="1"/>
  <c r="DM283" i="1"/>
  <c r="DM231" i="1"/>
  <c r="DM33" i="1"/>
  <c r="BD20" i="1"/>
  <c r="AT72" i="1"/>
  <c r="AT150" i="1"/>
  <c r="AT151" i="1"/>
  <c r="AT165" i="1"/>
  <c r="AT176" i="1"/>
  <c r="AT38" i="1"/>
  <c r="AT50" i="1"/>
  <c r="AT77" i="1"/>
  <c r="AT146" i="1"/>
  <c r="AT265" i="1"/>
  <c r="AT66" i="1"/>
  <c r="AT175" i="1"/>
  <c r="AT311" i="1"/>
  <c r="AT30" i="1"/>
  <c r="AT337" i="1"/>
  <c r="AT287" i="1"/>
  <c r="AT126" i="1"/>
  <c r="AT78" i="1"/>
  <c r="AT323" i="1"/>
  <c r="AT89" i="1"/>
  <c r="AT221" i="1"/>
  <c r="AT242" i="1"/>
  <c r="AT169" i="1"/>
  <c r="AT237" i="1"/>
  <c r="AT130" i="1"/>
  <c r="AT298" i="1"/>
  <c r="AT276" i="1"/>
  <c r="AT324" i="1"/>
  <c r="AT305" i="1"/>
  <c r="AT115" i="1"/>
  <c r="AT230" i="1"/>
  <c r="AT335" i="1"/>
  <c r="AT327" i="1"/>
  <c r="AT192" i="1"/>
  <c r="AT18" i="1"/>
  <c r="AT172" i="1"/>
  <c r="AT48" i="1"/>
  <c r="AT94" i="1"/>
  <c r="AT217" i="1"/>
  <c r="AT97" i="1"/>
  <c r="AT46" i="1"/>
  <c r="AT284" i="1"/>
  <c r="AT125" i="1"/>
  <c r="AT231" i="1"/>
  <c r="AT332" i="1"/>
  <c r="AT290" i="1"/>
  <c r="AT194" i="1"/>
  <c r="AT233" i="1"/>
  <c r="AR20" i="1"/>
  <c r="AO20" i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BF13" i="1" s="1"/>
  <c r="AP13" i="1"/>
  <c r="BG13" i="1" s="1"/>
  <c r="EQ258" i="1"/>
  <c r="EQ58" i="1"/>
  <c r="EQ143" i="1"/>
  <c r="EQ271" i="1"/>
  <c r="EQ298" i="1"/>
  <c r="EQ304" i="1"/>
  <c r="EQ174" i="1"/>
  <c r="EQ292" i="1"/>
  <c r="EQ322" i="1"/>
  <c r="EQ81" i="1"/>
  <c r="EQ290" i="1"/>
  <c r="EQ325" i="1"/>
  <c r="EQ62" i="1"/>
  <c r="EQ60" i="1"/>
  <c r="EQ133" i="1"/>
  <c r="AT145" i="1"/>
  <c r="DW145" i="1"/>
  <c r="EQ105" i="1"/>
  <c r="AT222" i="1"/>
  <c r="DW222" i="1"/>
  <c r="EQ30" i="1"/>
  <c r="EQ55" i="1"/>
  <c r="AT90" i="1"/>
  <c r="DW90" i="1"/>
  <c r="EQ129" i="1"/>
  <c r="EQ332" i="1"/>
  <c r="EQ18" i="1"/>
  <c r="EQ341" i="1"/>
  <c r="EQ42" i="1"/>
  <c r="EQ46" i="1"/>
  <c r="EQ36" i="1"/>
  <c r="EQ39" i="1"/>
  <c r="EQ152" i="1"/>
  <c r="EQ116" i="1"/>
  <c r="EQ84" i="1"/>
  <c r="EQ117" i="1"/>
  <c r="EQ161" i="1"/>
  <c r="AT188" i="1"/>
  <c r="DW188" i="1"/>
  <c r="EQ232" i="1"/>
  <c r="EQ233" i="1"/>
  <c r="EQ340" i="1"/>
  <c r="AT286" i="1"/>
  <c r="DW286" i="1"/>
  <c r="EQ45" i="1"/>
  <c r="EQ160" i="1"/>
  <c r="EQ72" i="1"/>
  <c r="EQ210" i="1"/>
  <c r="AT135" i="1"/>
  <c r="DW135" i="1"/>
  <c r="AT281" i="1"/>
  <c r="DW281" i="1"/>
  <c r="AT315" i="1"/>
  <c r="DW315" i="1"/>
  <c r="EQ249" i="1"/>
  <c r="EQ219" i="1"/>
  <c r="EQ275" i="1"/>
  <c r="EQ336" i="1"/>
  <c r="AT53" i="1"/>
  <c r="DW53" i="1"/>
  <c r="EQ273" i="1"/>
  <c r="EQ176" i="1"/>
  <c r="EQ342" i="1"/>
  <c r="EQ96" i="1"/>
  <c r="EQ15" i="1"/>
  <c r="EQ337" i="1"/>
  <c r="EQ294" i="1"/>
  <c r="EQ299" i="1"/>
  <c r="EQ333" i="1"/>
  <c r="EQ77" i="1"/>
  <c r="EQ75" i="1"/>
  <c r="EQ48" i="1"/>
  <c r="EQ14" i="1"/>
  <c r="EQ43" i="1"/>
  <c r="EQ73" i="1"/>
  <c r="EQ17" i="1"/>
  <c r="EQ228" i="1"/>
  <c r="EQ111" i="1"/>
  <c r="EQ227" i="1"/>
  <c r="EQ50" i="1"/>
  <c r="EQ278" i="1"/>
  <c r="EQ122" i="1"/>
  <c r="EQ88" i="1"/>
  <c r="EQ80" i="1"/>
  <c r="EQ114" i="1"/>
  <c r="EQ217" i="1"/>
  <c r="EQ269" i="1"/>
  <c r="EQ165" i="1"/>
  <c r="EQ126" i="1"/>
  <c r="EQ240" i="1"/>
  <c r="EQ16" i="1"/>
  <c r="EQ303" i="1"/>
  <c r="EQ41" i="1"/>
  <c r="EQ289" i="1"/>
  <c r="EQ52" i="1"/>
  <c r="EQ29" i="1"/>
  <c r="EQ246" i="1"/>
  <c r="EQ270" i="1"/>
  <c r="EQ267" i="1"/>
  <c r="AT257" i="1"/>
  <c r="DW257" i="1"/>
  <c r="EQ205" i="1"/>
  <c r="EQ201" i="1"/>
  <c r="EQ33" i="1"/>
  <c r="EQ221" i="1"/>
  <c r="EQ168" i="1"/>
  <c r="EQ37" i="1"/>
  <c r="EQ260" i="1"/>
  <c r="EQ142" i="1"/>
  <c r="EQ245" i="1"/>
  <c r="EQ207" i="1"/>
  <c r="EQ86" i="1"/>
  <c r="EQ194" i="1"/>
  <c r="EQ328" i="1"/>
  <c r="EQ335" i="1"/>
  <c r="EQ312" i="1"/>
  <c r="EQ59" i="1"/>
  <c r="EQ110" i="1"/>
  <c r="EQ302" i="1"/>
  <c r="EQ319" i="1"/>
  <c r="EQ187" i="1"/>
  <c r="EQ264" i="1"/>
  <c r="EQ321" i="1"/>
  <c r="AT199" i="1"/>
  <c r="DW199" i="1"/>
  <c r="EQ95" i="1"/>
  <c r="EQ67" i="1"/>
  <c r="EQ317" i="1"/>
  <c r="EQ22" i="1"/>
  <c r="AT193" i="1"/>
  <c r="DW193" i="1"/>
  <c r="AT141" i="1"/>
  <c r="DW141" i="1"/>
  <c r="EQ66" i="1"/>
  <c r="EQ121" i="1"/>
  <c r="EQ215" i="1"/>
  <c r="EQ244" i="1"/>
  <c r="EQ265" i="1"/>
  <c r="EQ242" i="1"/>
  <c r="EQ99" i="1"/>
  <c r="EQ170" i="1"/>
  <c r="EQ238" i="1"/>
  <c r="EQ313" i="1"/>
  <c r="AT216" i="1"/>
  <c r="DW216" i="1"/>
  <c r="EQ144" i="1"/>
  <c r="EQ87" i="1"/>
  <c r="EQ253" i="1"/>
  <c r="EQ103" i="1"/>
  <c r="EQ229" i="1"/>
  <c r="AT93" i="1"/>
  <c r="DW93" i="1"/>
  <c r="EQ268" i="1"/>
  <c r="EQ263" i="1"/>
  <c r="EQ148" i="1"/>
  <c r="EQ237" i="1"/>
  <c r="EQ166" i="1"/>
  <c r="EQ247" i="1"/>
  <c r="EQ184" i="1"/>
  <c r="EQ320" i="1"/>
  <c r="EQ24" i="1"/>
  <c r="EQ109" i="1"/>
  <c r="EQ230" i="1"/>
  <c r="EQ323" i="1"/>
  <c r="EQ92" i="1"/>
  <c r="EQ208" i="1"/>
  <c r="EQ284" i="1"/>
  <c r="EQ283" i="1"/>
  <c r="EQ189" i="1"/>
  <c r="EQ256" i="1"/>
  <c r="EQ318" i="1"/>
  <c r="EQ195" i="1"/>
  <c r="EQ259" i="1"/>
  <c r="EQ285" i="1"/>
  <c r="EQ85" i="1"/>
  <c r="AT282" i="1"/>
  <c r="DW282" i="1"/>
  <c r="AT274" i="1"/>
  <c r="DW274" i="1"/>
  <c r="EQ203" i="1"/>
  <c r="EQ226" i="1"/>
  <c r="EQ310" i="1"/>
  <c r="EQ266" i="1"/>
  <c r="EQ140" i="1"/>
  <c r="EQ255" i="1"/>
  <c r="EQ159" i="1"/>
  <c r="EQ139" i="1"/>
  <c r="EQ177" i="1"/>
  <c r="EQ136" i="1"/>
  <c r="EQ190" i="1"/>
  <c r="EQ115" i="1"/>
  <c r="EQ248" i="1"/>
  <c r="EQ70" i="1"/>
  <c r="EQ112" i="1"/>
  <c r="EQ20" i="1"/>
  <c r="EQ104" i="1"/>
  <c r="EQ272" i="1"/>
  <c r="EQ130" i="1"/>
  <c r="EQ291" i="1"/>
  <c r="EQ151" i="1"/>
  <c r="EQ287" i="1"/>
  <c r="EQ209" i="1"/>
  <c r="EQ316" i="1"/>
  <c r="EQ167" i="1"/>
  <c r="EQ186" i="1"/>
  <c r="EQ326" i="1"/>
  <c r="AT239" i="1"/>
  <c r="DW239" i="1"/>
  <c r="EQ327" i="1"/>
  <c r="EQ172" i="1"/>
  <c r="EQ40" i="1"/>
  <c r="EQ214" i="1"/>
  <c r="EQ19" i="1"/>
  <c r="EQ191" i="1"/>
  <c r="EQ236" i="1"/>
  <c r="EQ163" i="1"/>
  <c r="EQ301" i="1"/>
  <c r="EQ202" i="1"/>
  <c r="EQ231" i="1"/>
  <c r="AT296" i="1"/>
  <c r="DW296" i="1"/>
  <c r="EQ297" i="1"/>
  <c r="EQ334" i="1"/>
  <c r="AT205" i="1"/>
  <c r="AT258" i="1"/>
  <c r="AT249" i="1"/>
  <c r="AT214" i="1"/>
  <c r="AT303" i="1"/>
  <c r="AT283" i="1"/>
  <c r="AT319" i="1"/>
  <c r="AT58" i="1"/>
  <c r="EQ64" i="1"/>
  <c r="EQ146" i="1"/>
  <c r="EQ306" i="1"/>
  <c r="EQ305" i="1"/>
  <c r="EQ197" i="1"/>
  <c r="EQ149" i="1"/>
  <c r="EQ196" i="1"/>
  <c r="EQ329" i="1"/>
  <c r="EQ235" i="1"/>
  <c r="EQ314" i="1"/>
  <c r="EQ192" i="1"/>
  <c r="EQ83" i="1"/>
  <c r="EQ38" i="1"/>
  <c r="EQ223" i="1"/>
  <c r="EQ61" i="1"/>
  <c r="EQ94" i="1"/>
  <c r="EQ65" i="1"/>
  <c r="EQ82" i="1"/>
  <c r="EQ185" i="1"/>
  <c r="EQ300" i="1"/>
  <c r="EQ279" i="1"/>
  <c r="EQ211" i="1"/>
  <c r="EQ254" i="1"/>
  <c r="EQ125" i="1"/>
  <c r="EQ157" i="1"/>
  <c r="EQ132" i="1"/>
  <c r="EQ250" i="1"/>
  <c r="EQ164" i="1"/>
  <c r="EQ212" i="1"/>
  <c r="EQ311" i="1"/>
  <c r="EQ295" i="1"/>
  <c r="EQ293" i="1"/>
  <c r="AT137" i="1"/>
  <c r="DW137" i="1"/>
  <c r="EQ49" i="1"/>
  <c r="EQ78" i="1"/>
  <c r="EQ97" i="1"/>
  <c r="EQ155" i="1"/>
  <c r="EQ113" i="1"/>
  <c r="EQ63" i="1"/>
  <c r="EQ307" i="1"/>
  <c r="EQ89" i="1"/>
  <c r="EQ74" i="1"/>
  <c r="EQ234" i="1"/>
  <c r="AT51" i="1"/>
  <c r="DW51" i="1"/>
  <c r="EQ162" i="1"/>
  <c r="EQ25" i="1"/>
  <c r="EQ119" i="1"/>
  <c r="EQ57" i="1"/>
  <c r="EQ98" i="1"/>
  <c r="EQ100" i="1"/>
  <c r="EQ102" i="1"/>
  <c r="EQ108" i="1"/>
  <c r="EQ153" i="1"/>
  <c r="EQ324" i="1"/>
  <c r="EQ180" i="1"/>
  <c r="EQ118" i="1"/>
  <c r="EQ150" i="1"/>
  <c r="EQ200" i="1"/>
  <c r="EQ134" i="1"/>
  <c r="EQ27" i="1"/>
  <c r="EQ26" i="1"/>
  <c r="EQ181" i="1"/>
  <c r="EQ131" i="1"/>
  <c r="EQ169" i="1"/>
  <c r="AT31" i="1"/>
  <c r="DW31" i="1"/>
  <c r="CW31" i="1" s="1"/>
  <c r="CY31" i="1" s="1"/>
  <c r="AT198" i="1"/>
  <c r="DW198" i="1"/>
  <c r="EQ276" i="1"/>
  <c r="EQ171" i="1"/>
  <c r="EQ120" i="1"/>
  <c r="AT204" i="1"/>
  <c r="DW204" i="1"/>
  <c r="EQ213" i="1"/>
  <c r="EQ91" i="1"/>
  <c r="AT288" i="1"/>
  <c r="DW288" i="1"/>
  <c r="EQ147" i="1"/>
  <c r="EQ23" i="1"/>
  <c r="EQ138" i="1"/>
  <c r="AT76" i="1"/>
  <c r="DW76" i="1"/>
  <c r="EQ123" i="1"/>
  <c r="EQ206" i="1"/>
  <c r="EQ28" i="1"/>
  <c r="EQ127" i="1"/>
  <c r="EQ71" i="1"/>
  <c r="EQ158" i="1"/>
  <c r="EQ79" i="1"/>
  <c r="EQ107" i="1"/>
  <c r="EQ124" i="1"/>
  <c r="EQ218" i="1"/>
  <c r="EQ175" i="1"/>
  <c r="EQ277" i="1"/>
  <c r="EQ32" i="1"/>
  <c r="EI20" i="1"/>
  <c r="EI22" i="1" s="1"/>
  <c r="EQ13" i="1"/>
  <c r="L18" i="7"/>
  <c r="DK13" i="1" l="1"/>
  <c r="DJ13" i="1"/>
  <c r="DF13" i="1"/>
  <c r="DO20" i="1"/>
  <c r="BD105" i="1"/>
  <c r="AT20" i="1"/>
  <c r="AG18" i="1"/>
  <c r="CG18" i="1"/>
  <c r="AC19" i="1"/>
  <c r="DW28" i="1"/>
  <c r="CW28" i="1" s="1"/>
  <c r="CY28" i="1" s="1"/>
  <c r="DW289" i="1"/>
  <c r="DW218" i="1"/>
  <c r="DW121" i="1"/>
  <c r="DW228" i="1"/>
  <c r="DW117" i="1"/>
  <c r="CW117" i="1" s="1"/>
  <c r="DW191" i="1"/>
  <c r="DX191" i="1" s="1"/>
  <c r="BO191" i="1" s="1" a="1"/>
  <c r="BO191" i="1" s="1"/>
  <c r="DW203" i="1"/>
  <c r="DX203" i="1" s="1"/>
  <c r="BO203" i="1" s="1" a="1"/>
  <c r="BO203" i="1" s="1"/>
  <c r="DW259" i="1"/>
  <c r="DW265" i="1"/>
  <c r="DX265" i="1" s="1"/>
  <c r="BO265" i="1" s="1" a="1"/>
  <c r="BO265" i="1" s="1"/>
  <c r="DW67" i="1"/>
  <c r="CW67" i="1" s="1"/>
  <c r="DW80" i="1"/>
  <c r="CW80" i="1" s="1"/>
  <c r="DW301" i="1"/>
  <c r="DW46" i="1"/>
  <c r="DW304" i="1"/>
  <c r="DX304" i="1" s="1"/>
  <c r="BO304" i="1" s="1" a="1"/>
  <c r="BO304" i="1" s="1"/>
  <c r="DW254" i="1"/>
  <c r="DW192" i="1"/>
  <c r="DX192" i="1" s="1"/>
  <c r="BO192" i="1" s="1" a="1"/>
  <c r="BO192" i="1" s="1"/>
  <c r="DW109" i="1"/>
  <c r="DW269" i="1"/>
  <c r="DX269" i="1" s="1"/>
  <c r="BO269" i="1" s="1" a="1"/>
  <c r="BO269" i="1" s="1"/>
  <c r="DW79" i="1"/>
  <c r="CW79" i="1" s="1"/>
  <c r="DW276" i="1"/>
  <c r="CW276" i="1" s="1"/>
  <c r="DW279" i="1"/>
  <c r="DX279" i="1" s="1"/>
  <c r="BO279" i="1" s="1" a="1"/>
  <c r="BO279" i="1" s="1"/>
  <c r="DW235" i="1"/>
  <c r="CW235" i="1" s="1"/>
  <c r="DW316" i="1"/>
  <c r="CW316" i="1" s="1"/>
  <c r="DW291" i="1"/>
  <c r="DW20" i="1"/>
  <c r="CW20" i="1" s="1"/>
  <c r="CY20" i="1" s="1"/>
  <c r="DW115" i="1"/>
  <c r="CW115" i="1" s="1"/>
  <c r="DW139" i="1"/>
  <c r="DX139" i="1" s="1"/>
  <c r="BO139" i="1" s="1" a="1"/>
  <c r="BO139" i="1" s="1"/>
  <c r="DW195" i="1"/>
  <c r="DW283" i="1"/>
  <c r="DW267" i="1"/>
  <c r="DX267" i="1" s="1"/>
  <c r="BO267" i="1" s="1" a="1"/>
  <c r="BO267" i="1" s="1"/>
  <c r="DW52" i="1"/>
  <c r="DX52" i="1" s="1"/>
  <c r="BO52" i="1" s="1" a="1"/>
  <c r="BO52" i="1" s="1"/>
  <c r="DW208" i="1"/>
  <c r="DX208" i="1" s="1"/>
  <c r="BO208" i="1" s="1" a="1"/>
  <c r="BO208" i="1" s="1"/>
  <c r="DW134" i="1"/>
  <c r="CW134" i="1" s="1"/>
  <c r="DW180" i="1"/>
  <c r="DX180" i="1" s="1"/>
  <c r="BO180" i="1" s="1" a="1"/>
  <c r="BO180" i="1" s="1"/>
  <c r="DW78" i="1"/>
  <c r="DX78" i="1" s="1"/>
  <c r="BO78" i="1" s="1" a="1"/>
  <c r="BO78" i="1" s="1"/>
  <c r="DW149" i="1"/>
  <c r="CW149" i="1" s="1"/>
  <c r="DW146" i="1"/>
  <c r="DX146" i="1" s="1"/>
  <c r="BO146" i="1" s="1" a="1"/>
  <c r="BO146" i="1" s="1"/>
  <c r="DW167" i="1"/>
  <c r="DX167" i="1" s="1"/>
  <c r="BO167" i="1" s="1" a="1"/>
  <c r="BO167" i="1" s="1"/>
  <c r="DW104" i="1"/>
  <c r="DX104" i="1" s="1"/>
  <c r="BO104" i="1" s="1" a="1"/>
  <c r="BO104" i="1" s="1"/>
  <c r="DW110" i="1"/>
  <c r="DW205" i="1"/>
  <c r="CW205" i="1" s="1"/>
  <c r="DW303" i="1"/>
  <c r="DX303" i="1" s="1"/>
  <c r="BO303" i="1" s="1" a="1"/>
  <c r="BO303" i="1" s="1"/>
  <c r="DW233" i="1"/>
  <c r="CW233" i="1" s="1"/>
  <c r="DW116" i="1"/>
  <c r="DW157" i="1"/>
  <c r="CW157" i="1" s="1"/>
  <c r="DW258" i="1"/>
  <c r="CW258" i="1" s="1"/>
  <c r="DW118" i="1"/>
  <c r="CW118" i="1" s="1"/>
  <c r="DW306" i="1"/>
  <c r="DX306" i="1" s="1"/>
  <c r="BO306" i="1" s="1" a="1"/>
  <c r="BO306" i="1" s="1"/>
  <c r="DW132" i="1"/>
  <c r="CW132" i="1" s="1"/>
  <c r="DW277" i="1"/>
  <c r="CW277" i="1" s="1"/>
  <c r="DW100" i="1"/>
  <c r="DX100" i="1" s="1"/>
  <c r="BO100" i="1" s="1" a="1"/>
  <c r="BO100" i="1" s="1"/>
  <c r="DW74" i="1"/>
  <c r="CW74" i="1" s="1"/>
  <c r="DW49" i="1"/>
  <c r="DX49" i="1" s="1"/>
  <c r="BO49" i="1" s="1" a="1"/>
  <c r="BO49" i="1" s="1"/>
  <c r="DW237" i="1"/>
  <c r="DX237" i="1" s="1"/>
  <c r="BO237" i="1" s="1" a="1"/>
  <c r="BO237" i="1" s="1"/>
  <c r="DW59" i="1"/>
  <c r="CW59" i="1" s="1"/>
  <c r="DW221" i="1"/>
  <c r="CW221" i="1" s="1"/>
  <c r="DW229" i="1"/>
  <c r="DX229" i="1" s="1"/>
  <c r="BO229" i="1" s="1" a="1"/>
  <c r="BO229" i="1" s="1"/>
  <c r="DW164" i="1"/>
  <c r="CW164" i="1" s="1"/>
  <c r="DW125" i="1"/>
  <c r="CW125" i="1" s="1"/>
  <c r="DW300" i="1"/>
  <c r="DW329" i="1"/>
  <c r="DW159" i="1"/>
  <c r="CW159" i="1" s="1"/>
  <c r="DW310" i="1"/>
  <c r="CW310" i="1" s="1"/>
  <c r="DW284" i="1"/>
  <c r="CW284" i="1" s="1"/>
  <c r="DW215" i="1"/>
  <c r="DX215" i="1" s="1"/>
  <c r="BO215" i="1" s="1" a="1"/>
  <c r="BO215" i="1" s="1"/>
  <c r="DW22" i="1"/>
  <c r="CW22" i="1" s="1"/>
  <c r="CY22" i="1" s="1"/>
  <c r="DW260" i="1"/>
  <c r="DX260" i="1" s="1"/>
  <c r="BO260" i="1" s="1" a="1"/>
  <c r="BO260" i="1" s="1"/>
  <c r="DW33" i="1"/>
  <c r="CW33" i="1" s="1"/>
  <c r="CY33" i="1" s="1"/>
  <c r="DW240" i="1"/>
  <c r="DX240" i="1" s="1"/>
  <c r="BO240" i="1" s="1" a="1"/>
  <c r="BO240" i="1" s="1"/>
  <c r="DW217" i="1"/>
  <c r="DX217" i="1" s="1"/>
  <c r="BO217" i="1" s="1" a="1"/>
  <c r="BO217" i="1" s="1"/>
  <c r="DW111" i="1"/>
  <c r="DX111" i="1" s="1"/>
  <c r="DW77" i="1"/>
  <c r="DW42" i="1"/>
  <c r="DX42" i="1" s="1"/>
  <c r="BO42" i="1" s="1" a="1"/>
  <c r="BO42" i="1" s="1"/>
  <c r="DW298" i="1"/>
  <c r="DX298" i="1" s="1"/>
  <c r="BO298" i="1" s="1" a="1"/>
  <c r="BO298" i="1" s="1"/>
  <c r="DW23" i="1"/>
  <c r="CW23" i="1" s="1"/>
  <c r="CY23" i="1" s="1"/>
  <c r="DW150" i="1"/>
  <c r="DW153" i="1"/>
  <c r="DX153" i="1" s="1"/>
  <c r="BO153" i="1" s="1" a="1"/>
  <c r="BO153" i="1" s="1"/>
  <c r="DW307" i="1"/>
  <c r="CW307" i="1" s="1"/>
  <c r="DW94" i="1"/>
  <c r="DW83" i="1"/>
  <c r="DX83" i="1" s="1"/>
  <c r="BO83" i="1" s="1" a="1"/>
  <c r="BO83" i="1" s="1"/>
  <c r="DW305" i="1"/>
  <c r="DX305" i="1" s="1"/>
  <c r="BO305" i="1" s="1" a="1"/>
  <c r="BO305" i="1" s="1"/>
  <c r="DW40" i="1"/>
  <c r="DX40" i="1" s="1"/>
  <c r="BO40" i="1" s="1" a="1"/>
  <c r="BO40" i="1" s="1"/>
  <c r="DW112" i="1"/>
  <c r="CW112" i="1" s="1"/>
  <c r="DW318" i="1"/>
  <c r="DX318" i="1" s="1"/>
  <c r="DW148" i="1"/>
  <c r="DX148" i="1" s="1"/>
  <c r="BO148" i="1" s="1" a="1"/>
  <c r="BO148" i="1" s="1"/>
  <c r="DW99" i="1"/>
  <c r="DX99" i="1" s="1"/>
  <c r="BO99" i="1" s="1" a="1"/>
  <c r="BO99" i="1" s="1"/>
  <c r="DW201" i="1"/>
  <c r="CW201" i="1" s="1"/>
  <c r="DW270" i="1"/>
  <c r="DW43" i="1"/>
  <c r="DX43" i="1" s="1"/>
  <c r="DW176" i="1"/>
  <c r="CW176" i="1" s="1"/>
  <c r="DW325" i="1"/>
  <c r="CW325" i="1" s="1"/>
  <c r="DW271" i="1"/>
  <c r="DW97" i="1"/>
  <c r="CW97" i="1" s="1"/>
  <c r="DW250" i="1"/>
  <c r="CW250" i="1" s="1"/>
  <c r="DW207" i="1"/>
  <c r="DX207" i="1" s="1"/>
  <c r="BO207" i="1" s="1" a="1"/>
  <c r="BO207" i="1" s="1"/>
  <c r="DW219" i="1"/>
  <c r="DX219" i="1" s="1"/>
  <c r="BO219" i="1" s="1" a="1"/>
  <c r="BO219" i="1" s="1"/>
  <c r="DW124" i="1"/>
  <c r="CW124" i="1" s="1"/>
  <c r="DW147" i="1"/>
  <c r="DX147" i="1" s="1"/>
  <c r="BO147" i="1" s="1" a="1"/>
  <c r="BO147" i="1" s="1"/>
  <c r="DW256" i="1"/>
  <c r="DX256" i="1" s="1"/>
  <c r="BO256" i="1" s="1" a="1"/>
  <c r="BO256" i="1" s="1"/>
  <c r="DW247" i="1"/>
  <c r="DX247" i="1" s="1"/>
  <c r="DW253" i="1"/>
  <c r="CW253" i="1" s="1"/>
  <c r="DW264" i="1"/>
  <c r="CW264" i="1" s="1"/>
  <c r="DW333" i="1"/>
  <c r="CW333" i="1" s="1"/>
  <c r="DW273" i="1"/>
  <c r="CW273" i="1" s="1"/>
  <c r="DW72" i="1"/>
  <c r="DX72" i="1" s="1"/>
  <c r="BO72" i="1" s="1" a="1"/>
  <c r="BO72" i="1" s="1"/>
  <c r="DW174" i="1"/>
  <c r="DX174" i="1" s="1"/>
  <c r="BO174" i="1" s="1" a="1"/>
  <c r="BO174" i="1" s="1"/>
  <c r="DW143" i="1"/>
  <c r="CW143" i="1" s="1"/>
  <c r="DW127" i="1"/>
  <c r="DW91" i="1"/>
  <c r="DX91" i="1" s="1"/>
  <c r="BO91" i="1" s="1" a="1"/>
  <c r="BO91" i="1" s="1"/>
  <c r="DW102" i="1"/>
  <c r="DX102" i="1" s="1"/>
  <c r="BO102" i="1" s="1" a="1"/>
  <c r="BO102" i="1" s="1"/>
  <c r="DW119" i="1"/>
  <c r="DX119" i="1" s="1"/>
  <c r="BO119" i="1" s="1" a="1"/>
  <c r="BO119" i="1" s="1"/>
  <c r="DW82" i="1"/>
  <c r="CW82" i="1" s="1"/>
  <c r="DW223" i="1"/>
  <c r="CW223" i="1" s="1"/>
  <c r="DW327" i="1"/>
  <c r="CW327" i="1" s="1"/>
  <c r="DW151" i="1"/>
  <c r="CW151" i="1" s="1"/>
  <c r="DW92" i="1"/>
  <c r="DX92" i="1" s="1"/>
  <c r="BO92" i="1" s="1" a="1"/>
  <c r="BO92" i="1" s="1"/>
  <c r="DW87" i="1"/>
  <c r="DX87" i="1" s="1"/>
  <c r="BO87" i="1" s="1" a="1"/>
  <c r="BO87" i="1" s="1"/>
  <c r="DW66" i="1"/>
  <c r="CW66" i="1" s="1"/>
  <c r="DW187" i="1"/>
  <c r="DX187" i="1" s="1"/>
  <c r="BO187" i="1" s="1" a="1"/>
  <c r="BO187" i="1" s="1"/>
  <c r="DW142" i="1"/>
  <c r="CW142" i="1" s="1"/>
  <c r="DW336" i="1"/>
  <c r="CW336" i="1" s="1"/>
  <c r="DW60" i="1"/>
  <c r="CW60" i="1" s="1"/>
  <c r="DW19" i="1"/>
  <c r="CW19" i="1" s="1"/>
  <c r="CY19" i="1" s="1"/>
  <c r="DW197" i="1"/>
  <c r="DX197" i="1" s="1"/>
  <c r="BO197" i="1" s="1" a="1"/>
  <c r="BO197" i="1" s="1"/>
  <c r="DW88" i="1"/>
  <c r="DX88" i="1" s="1"/>
  <c r="BO88" i="1" s="1" a="1"/>
  <c r="BO88" i="1" s="1"/>
  <c r="DW73" i="1"/>
  <c r="CW73" i="1" s="1"/>
  <c r="DW342" i="1"/>
  <c r="DX342" i="1" s="1"/>
  <c r="BO342" i="1" s="1" a="1"/>
  <c r="BO342" i="1" s="1"/>
  <c r="DW232" i="1"/>
  <c r="CW232" i="1" s="1"/>
  <c r="DW122" i="1"/>
  <c r="CW122" i="1" s="1"/>
  <c r="DW210" i="1"/>
  <c r="DX210" i="1" s="1"/>
  <c r="BO210" i="1" s="1" a="1"/>
  <c r="BO210" i="1" s="1"/>
  <c r="DW37" i="1"/>
  <c r="CW37" i="1" s="1"/>
  <c r="CY37" i="1" s="1"/>
  <c r="DW32" i="1"/>
  <c r="CW32" i="1" s="1"/>
  <c r="CY32" i="1" s="1"/>
  <c r="DW27" i="1"/>
  <c r="CW27" i="1" s="1"/>
  <c r="CY27" i="1" s="1"/>
  <c r="DW29" i="1"/>
  <c r="CW29" i="1" s="1"/>
  <c r="CY29" i="1" s="1"/>
  <c r="DW36" i="1"/>
  <c r="CW36" i="1" s="1"/>
  <c r="CY36" i="1" s="1"/>
  <c r="DW18" i="1"/>
  <c r="CW18" i="1" s="1"/>
  <c r="CY18" i="1" s="1"/>
  <c r="DW30" i="1"/>
  <c r="CW30" i="1" s="1"/>
  <c r="CY30" i="1" s="1"/>
  <c r="EI23" i="1"/>
  <c r="EI24" i="1" s="1"/>
  <c r="DW158" i="1"/>
  <c r="DW206" i="1"/>
  <c r="DW169" i="1"/>
  <c r="DW295" i="1"/>
  <c r="CW192" i="1"/>
  <c r="DW231" i="1"/>
  <c r="DW71" i="1"/>
  <c r="DW123" i="1"/>
  <c r="DW108" i="1"/>
  <c r="DW57" i="1"/>
  <c r="DW234" i="1"/>
  <c r="DW63" i="1"/>
  <c r="DW185" i="1"/>
  <c r="DW172" i="1"/>
  <c r="DW186" i="1"/>
  <c r="DW287" i="1"/>
  <c r="DW272" i="1"/>
  <c r="DW70" i="1"/>
  <c r="DW136" i="1"/>
  <c r="DW255" i="1"/>
  <c r="DW285" i="1"/>
  <c r="DW313" i="1"/>
  <c r="DW126" i="1"/>
  <c r="DW114" i="1"/>
  <c r="DW278" i="1"/>
  <c r="DW15" i="1"/>
  <c r="CW15" i="1" s="1"/>
  <c r="CY15" i="1" s="1"/>
  <c r="DW341" i="1"/>
  <c r="DW55" i="1"/>
  <c r="DW133" i="1"/>
  <c r="DW290" i="1"/>
  <c r="DX288" i="1"/>
  <c r="BO288" i="1" s="1" a="1"/>
  <c r="BO288" i="1" s="1"/>
  <c r="CW288" i="1"/>
  <c r="DX132" i="1"/>
  <c r="BO132" i="1" s="1" a="1"/>
  <c r="BO132" i="1" s="1"/>
  <c r="DW211" i="1"/>
  <c r="DW314" i="1"/>
  <c r="DW202" i="1"/>
  <c r="DW177" i="1"/>
  <c r="DW140" i="1"/>
  <c r="DW166" i="1"/>
  <c r="DW268" i="1"/>
  <c r="DW238" i="1"/>
  <c r="DW328" i="1"/>
  <c r="AT328" i="1"/>
  <c r="DW245" i="1"/>
  <c r="DW168" i="1"/>
  <c r="DW165" i="1"/>
  <c r="DW50" i="1"/>
  <c r="DW96" i="1"/>
  <c r="CW53" i="1"/>
  <c r="DX53" i="1"/>
  <c r="BO53" i="1" s="1" a="1"/>
  <c r="BO53" i="1" s="1"/>
  <c r="DW249" i="1"/>
  <c r="DW160" i="1"/>
  <c r="DX149" i="1"/>
  <c r="BO149" i="1" s="1" a="1"/>
  <c r="BO149" i="1" s="1"/>
  <c r="DX259" i="1"/>
  <c r="BO259" i="1" s="1" a="1"/>
  <c r="BO259" i="1" s="1"/>
  <c r="CW259" i="1"/>
  <c r="CW265" i="1"/>
  <c r="CW110" i="1"/>
  <c r="DX110" i="1"/>
  <c r="BO110" i="1" s="1" a="1"/>
  <c r="BO110" i="1" s="1"/>
  <c r="CW303" i="1"/>
  <c r="DX80" i="1"/>
  <c r="BO80" i="1" s="1" a="1"/>
  <c r="BO80" i="1" s="1"/>
  <c r="DX134" i="1"/>
  <c r="BO134" i="1" s="1" a="1"/>
  <c r="BO134" i="1" s="1"/>
  <c r="CW76" i="1"/>
  <c r="DX76" i="1"/>
  <c r="BO76" i="1" s="1" a="1"/>
  <c r="BO76" i="1" s="1"/>
  <c r="DW171" i="1"/>
  <c r="DX142" i="1"/>
  <c r="BO142" i="1" s="1" a="1"/>
  <c r="BO142" i="1" s="1"/>
  <c r="DX257" i="1"/>
  <c r="BO257" i="1" s="1" a="1"/>
  <c r="BO257" i="1" s="1"/>
  <c r="CW257" i="1"/>
  <c r="CW315" i="1"/>
  <c r="DX315" i="1"/>
  <c r="BO315" i="1" s="1" a="1"/>
  <c r="BO315" i="1" s="1"/>
  <c r="DW84" i="1"/>
  <c r="CW78" i="1"/>
  <c r="CW127" i="1"/>
  <c r="DX127" i="1"/>
  <c r="BO127" i="1" s="1" a="1"/>
  <c r="BO127" i="1" s="1"/>
  <c r="CW91" i="1"/>
  <c r="DW107" i="1"/>
  <c r="DW131" i="1"/>
  <c r="DW311" i="1"/>
  <c r="DW334" i="1"/>
  <c r="DW248" i="1"/>
  <c r="DW189" i="1"/>
  <c r="DW24" i="1"/>
  <c r="CW24" i="1" s="1"/>
  <c r="CY24" i="1" s="1"/>
  <c r="DW17" i="1"/>
  <c r="CW17" i="1" s="1"/>
  <c r="CY17" i="1" s="1"/>
  <c r="DW48" i="1"/>
  <c r="DW299" i="1"/>
  <c r="DW81" i="1"/>
  <c r="DW138" i="1"/>
  <c r="DW181" i="1"/>
  <c r="DW324" i="1"/>
  <c r="DW113" i="1"/>
  <c r="DW38" i="1"/>
  <c r="CW38" i="1" s="1"/>
  <c r="CY38" i="1" s="1"/>
  <c r="CW301" i="1"/>
  <c r="DX301" i="1"/>
  <c r="DW266" i="1"/>
  <c r="CW274" i="1"/>
  <c r="DX274" i="1"/>
  <c r="BO274" i="1" s="1" a="1"/>
  <c r="BO274" i="1" s="1"/>
  <c r="CW93" i="1"/>
  <c r="DX93" i="1"/>
  <c r="BO93" i="1" s="1" a="1"/>
  <c r="BO93" i="1" s="1"/>
  <c r="CW141" i="1"/>
  <c r="DX141" i="1"/>
  <c r="BO141" i="1" s="1" a="1"/>
  <c r="BO141" i="1" s="1"/>
  <c r="DW95" i="1"/>
  <c r="DW194" i="1"/>
  <c r="CW269" i="1"/>
  <c r="DW227" i="1"/>
  <c r="CW281" i="1"/>
  <c r="DX281" i="1"/>
  <c r="BO281" i="1" s="1" a="1"/>
  <c r="BO281" i="1" s="1"/>
  <c r="DW45" i="1"/>
  <c r="CW46" i="1"/>
  <c r="DX46" i="1"/>
  <c r="BO46" i="1" s="1" a="1"/>
  <c r="BO46" i="1" s="1"/>
  <c r="DW58" i="1"/>
  <c r="DX74" i="1"/>
  <c r="BO74" i="1" s="1" a="1"/>
  <c r="BO74" i="1" s="1"/>
  <c r="CW197" i="1"/>
  <c r="DW64" i="1"/>
  <c r="DX221" i="1"/>
  <c r="BO221" i="1" s="1" a="1"/>
  <c r="BO221" i="1" s="1"/>
  <c r="CW137" i="1"/>
  <c r="DX137" i="1"/>
  <c r="BO137" i="1" s="1" a="1"/>
  <c r="BO137" i="1" s="1"/>
  <c r="CW239" i="1"/>
  <c r="DX239" i="1"/>
  <c r="BO239" i="1" s="1" a="1"/>
  <c r="BO239" i="1" s="1"/>
  <c r="DX291" i="1"/>
  <c r="CW291" i="1"/>
  <c r="DX115" i="1"/>
  <c r="BO115" i="1" s="1" a="1"/>
  <c r="BO115" i="1" s="1"/>
  <c r="CW139" i="1"/>
  <c r="CW282" i="1"/>
  <c r="DX282" i="1"/>
  <c r="BO282" i="1" s="1" a="1"/>
  <c r="BO282" i="1" s="1"/>
  <c r="CW195" i="1"/>
  <c r="DX195" i="1"/>
  <c r="BO195" i="1" s="1" a="1"/>
  <c r="BO195" i="1" s="1"/>
  <c r="CW283" i="1"/>
  <c r="DX283" i="1"/>
  <c r="BO283" i="1" s="1" a="1"/>
  <c r="BO283" i="1" s="1"/>
  <c r="CW193" i="1"/>
  <c r="DX193" i="1"/>
  <c r="BO193" i="1" s="1" a="1"/>
  <c r="BO193" i="1" s="1"/>
  <c r="CW52" i="1"/>
  <c r="DW16" i="1"/>
  <c r="CW16" i="1" s="1"/>
  <c r="CY16" i="1" s="1"/>
  <c r="CW135" i="1"/>
  <c r="DX135" i="1"/>
  <c r="BO135" i="1" s="1" a="1"/>
  <c r="BO135" i="1" s="1"/>
  <c r="CW188" i="1"/>
  <c r="DX188" i="1"/>
  <c r="BO188" i="1" s="1" a="1"/>
  <c r="BO188" i="1" s="1"/>
  <c r="CW116" i="1"/>
  <c r="DX116" i="1"/>
  <c r="BO116" i="1" s="1" a="1"/>
  <c r="BO116" i="1" s="1"/>
  <c r="CW222" i="1"/>
  <c r="DX222" i="1"/>
  <c r="BO222" i="1" s="1" a="1"/>
  <c r="BO222" i="1" s="1"/>
  <c r="DW322" i="1"/>
  <c r="DW213" i="1"/>
  <c r="DW200" i="1"/>
  <c r="DW25" i="1"/>
  <c r="CW25" i="1" s="1"/>
  <c r="CY25" i="1" s="1"/>
  <c r="DW212" i="1"/>
  <c r="DX157" i="1"/>
  <c r="BO157" i="1" s="1" a="1"/>
  <c r="BO157" i="1" s="1"/>
  <c r="DW65" i="1"/>
  <c r="DW297" i="1"/>
  <c r="DW163" i="1"/>
  <c r="DW323" i="1"/>
  <c r="DW320" i="1"/>
  <c r="DW144" i="1"/>
  <c r="DW170" i="1"/>
  <c r="DW244" i="1"/>
  <c r="DW319" i="1"/>
  <c r="DW86" i="1"/>
  <c r="DW75" i="1"/>
  <c r="DW294" i="1"/>
  <c r="DW275" i="1"/>
  <c r="DW332" i="1"/>
  <c r="DW98" i="1"/>
  <c r="DX164" i="1"/>
  <c r="BO164" i="1" s="1" a="1"/>
  <c r="BO164" i="1" s="1"/>
  <c r="CW300" i="1"/>
  <c r="DX300" i="1"/>
  <c r="BO300" i="1" s="1" a="1"/>
  <c r="BO300" i="1" s="1"/>
  <c r="DX329" i="1"/>
  <c r="BO329" i="1" s="1" a="1"/>
  <c r="BO329" i="1" s="1"/>
  <c r="CW329" i="1"/>
  <c r="CW296" i="1"/>
  <c r="DX296" i="1"/>
  <c r="BO296" i="1" s="1" a="1"/>
  <c r="BO296" i="1" s="1"/>
  <c r="CW215" i="1"/>
  <c r="CW199" i="1"/>
  <c r="DX199" i="1"/>
  <c r="BO199" i="1" s="1" a="1"/>
  <c r="BO199" i="1" s="1"/>
  <c r="CW260" i="1"/>
  <c r="DX33" i="1"/>
  <c r="BO33" i="1" s="1" a="1"/>
  <c r="BO33" i="1" s="1"/>
  <c r="CW289" i="1"/>
  <c r="DX289" i="1"/>
  <c r="BO289" i="1" s="1" a="1"/>
  <c r="BO289" i="1" s="1"/>
  <c r="DX122" i="1"/>
  <c r="BO122" i="1" s="1" a="1"/>
  <c r="BO122" i="1" s="1"/>
  <c r="CW77" i="1"/>
  <c r="DX77" i="1"/>
  <c r="BO77" i="1" s="1" a="1"/>
  <c r="BO77" i="1" s="1"/>
  <c r="CW286" i="1"/>
  <c r="DX286" i="1"/>
  <c r="BO286" i="1" s="1" a="1"/>
  <c r="BO286" i="1" s="1"/>
  <c r="CW298" i="1"/>
  <c r="DX198" i="1"/>
  <c r="BO198" i="1" s="1" a="1"/>
  <c r="BO198" i="1" s="1"/>
  <c r="CW198" i="1"/>
  <c r="DW175" i="1"/>
  <c r="DW162" i="1"/>
  <c r="DW89" i="1"/>
  <c r="DW155" i="1"/>
  <c r="DW214" i="1"/>
  <c r="DW85" i="1"/>
  <c r="DW230" i="1"/>
  <c r="DW312" i="1"/>
  <c r="DW62" i="1"/>
  <c r="CW204" i="1"/>
  <c r="DX204" i="1"/>
  <c r="BO204" i="1" s="1" a="1"/>
  <c r="BO204" i="1" s="1"/>
  <c r="DX94" i="1"/>
  <c r="BO94" i="1" s="1" a="1"/>
  <c r="BO94" i="1" s="1"/>
  <c r="CW94" i="1"/>
  <c r="CW305" i="1"/>
  <c r="CW40" i="1"/>
  <c r="CW318" i="1"/>
  <c r="CW216" i="1"/>
  <c r="DX216" i="1"/>
  <c r="BO216" i="1" s="1" a="1"/>
  <c r="BO216" i="1" s="1"/>
  <c r="CW270" i="1"/>
  <c r="DX270" i="1"/>
  <c r="BO270" i="1" s="1" a="1"/>
  <c r="BO270" i="1" s="1"/>
  <c r="CW271" i="1"/>
  <c r="DX271" i="1"/>
  <c r="BO271" i="1" s="1" a="1"/>
  <c r="BO271" i="1" s="1"/>
  <c r="AT197" i="1"/>
  <c r="DW26" i="1"/>
  <c r="CW26" i="1" s="1"/>
  <c r="CY26" i="1" s="1"/>
  <c r="DW293" i="1"/>
  <c r="DW236" i="1"/>
  <c r="DW326" i="1"/>
  <c r="DW209" i="1"/>
  <c r="DW130" i="1"/>
  <c r="DW190" i="1"/>
  <c r="DW184" i="1"/>
  <c r="DW103" i="1"/>
  <c r="DW335" i="1"/>
  <c r="DW337" i="1"/>
  <c r="DW340" i="1"/>
  <c r="DW161" i="1"/>
  <c r="DW152" i="1"/>
  <c r="DW129" i="1"/>
  <c r="DW105" i="1"/>
  <c r="DW292" i="1"/>
  <c r="AT105" i="1"/>
  <c r="DX28" i="1"/>
  <c r="BO28" i="1" s="1" a="1"/>
  <c r="BO28" i="1" s="1"/>
  <c r="DX150" i="1"/>
  <c r="BO150" i="1" s="1" a="1"/>
  <c r="BO150" i="1" s="1"/>
  <c r="CW150" i="1"/>
  <c r="CW218" i="1"/>
  <c r="DX218" i="1"/>
  <c r="CW51" i="1"/>
  <c r="DX51" i="1"/>
  <c r="BO51" i="1" s="1" a="1"/>
  <c r="BO51" i="1" s="1"/>
  <c r="DX97" i="1"/>
  <c r="BO97" i="1" s="1" a="1"/>
  <c r="BO97" i="1" s="1"/>
  <c r="DW263" i="1"/>
  <c r="CW121" i="1"/>
  <c r="DX121" i="1"/>
  <c r="BO121" i="1" s="1" a="1"/>
  <c r="BO121" i="1" s="1"/>
  <c r="DW246" i="1"/>
  <c r="CW228" i="1"/>
  <c r="DX228" i="1"/>
  <c r="BO228" i="1" s="1" a="1"/>
  <c r="BO228" i="1" s="1"/>
  <c r="DX117" i="1"/>
  <c r="BO117" i="1" s="1" a="1"/>
  <c r="BO117" i="1" s="1"/>
  <c r="DX90" i="1"/>
  <c r="BO90" i="1" s="1" a="1"/>
  <c r="BO90" i="1" s="1"/>
  <c r="CW90" i="1"/>
  <c r="CW145" i="1"/>
  <c r="DX145" i="1"/>
  <c r="BO145" i="1" s="1" a="1"/>
  <c r="BO145" i="1" s="1"/>
  <c r="AT207" i="1"/>
  <c r="DX31" i="1"/>
  <c r="BO31" i="1" s="1" a="1"/>
  <c r="BO31" i="1" s="1"/>
  <c r="DX118" i="1"/>
  <c r="BO118" i="1" s="1" a="1"/>
  <c r="BO118" i="1" s="1"/>
  <c r="DW120" i="1"/>
  <c r="CW254" i="1"/>
  <c r="DX254" i="1"/>
  <c r="BO254" i="1" s="1" a="1"/>
  <c r="BO254" i="1" s="1"/>
  <c r="DW61" i="1"/>
  <c r="DW196" i="1"/>
  <c r="DW226" i="1"/>
  <c r="CW109" i="1"/>
  <c r="DX109" i="1"/>
  <c r="DW242" i="1"/>
  <c r="DW317" i="1"/>
  <c r="DW321" i="1"/>
  <c r="DW302" i="1"/>
  <c r="DW41" i="1"/>
  <c r="DW14" i="1"/>
  <c r="CW14" i="1" s="1"/>
  <c r="CY14" i="1" s="1"/>
  <c r="DW39" i="1"/>
  <c r="AT203" i="1"/>
  <c r="EC16" i="1"/>
  <c r="EC14" i="1"/>
  <c r="EC15" i="1"/>
  <c r="DW13" i="1"/>
  <c r="AT13" i="1"/>
  <c r="EC13" i="1"/>
  <c r="L19" i="7"/>
  <c r="CW279" i="1" l="1"/>
  <c r="DM13" i="1"/>
  <c r="CW207" i="1"/>
  <c r="EF207" i="1" s="1"/>
  <c r="DX112" i="1"/>
  <c r="BO112" i="1" s="1" a="1"/>
  <c r="BO112" i="1" s="1"/>
  <c r="DX277" i="1"/>
  <c r="BO277" i="1" s="1" a="1"/>
  <c r="BO277" i="1" s="1"/>
  <c r="BD197" i="1"/>
  <c r="DJ197" i="1" s="1"/>
  <c r="DO105" i="1"/>
  <c r="DJ105" i="1"/>
  <c r="DF105" i="1"/>
  <c r="DX250" i="1"/>
  <c r="BO250" i="1" s="1" a="1"/>
  <c r="BO250" i="1" s="1"/>
  <c r="BP250" i="1" s="1"/>
  <c r="DX125" i="1"/>
  <c r="BO125" i="1" s="1" a="1"/>
  <c r="BO125" i="1" s="1"/>
  <c r="ED125" i="1" s="1"/>
  <c r="DX235" i="1"/>
  <c r="BO235" i="1" s="1" a="1"/>
  <c r="BO235" i="1" s="1"/>
  <c r="CW191" i="1"/>
  <c r="CY191" i="1" s="1"/>
  <c r="CW148" i="1"/>
  <c r="CW49" i="1"/>
  <c r="EP49" i="1" s="1"/>
  <c r="CW240" i="1"/>
  <c r="CY240" i="1" s="1"/>
  <c r="DX20" i="1"/>
  <c r="BO20" i="1" s="1" a="1"/>
  <c r="BO20" i="1" s="1"/>
  <c r="ED20" i="1" s="1"/>
  <c r="CW83" i="1"/>
  <c r="CY83" i="1" s="1"/>
  <c r="CW100" i="1"/>
  <c r="CW217" i="1"/>
  <c r="EM217" i="1" s="1"/>
  <c r="BO43" i="1" a="1"/>
  <c r="BO43" i="1" s="1"/>
  <c r="ED43" i="1" s="1"/>
  <c r="ED218" i="1"/>
  <c r="BO218" i="1" a="1"/>
  <c r="BO218" i="1" s="1"/>
  <c r="DX60" i="1"/>
  <c r="BO60" i="1" s="1" a="1"/>
  <c r="BO60" i="1" s="1"/>
  <c r="BP60" i="1" s="1"/>
  <c r="BO111" i="1" a="1"/>
  <c r="BO111" i="1" s="1"/>
  <c r="ED111" i="1" s="1"/>
  <c r="DX67" i="1"/>
  <c r="BO67" i="1" s="1" a="1"/>
  <c r="BO67" i="1" s="1"/>
  <c r="BQ67" i="1" s="1"/>
  <c r="BO109" i="1" a="1"/>
  <c r="BO109" i="1" s="1"/>
  <c r="ED109" i="1" s="1"/>
  <c r="CW219" i="1"/>
  <c r="EP219" i="1" s="1"/>
  <c r="ED247" i="1"/>
  <c r="BO247" i="1" a="1"/>
  <c r="BO247" i="1" s="1"/>
  <c r="BO318" i="1" a="1"/>
  <c r="BO318" i="1" s="1"/>
  <c r="ED318" i="1" s="1"/>
  <c r="BO291" i="1" a="1"/>
  <c r="BO291" i="1" s="1"/>
  <c r="BP291" i="1" s="1"/>
  <c r="BO301" i="1" a="1"/>
  <c r="BO301" i="1" s="1"/>
  <c r="ED301" i="1" s="1"/>
  <c r="DX223" i="1"/>
  <c r="BO223" i="1" s="1" a="1"/>
  <c r="BO223" i="1" s="1"/>
  <c r="BQ223" i="1" s="1"/>
  <c r="DX22" i="1"/>
  <c r="BO22" i="1" s="1" a="1"/>
  <c r="BO22" i="1" s="1"/>
  <c r="BQ22" i="1" s="1"/>
  <c r="CW180" i="1"/>
  <c r="CY180" i="1" s="1"/>
  <c r="DX325" i="1"/>
  <c r="BO325" i="1" s="1" a="1"/>
  <c r="BO325" i="1" s="1"/>
  <c r="BP325" i="1" s="1"/>
  <c r="CW210" i="1"/>
  <c r="EM210" i="1" s="1"/>
  <c r="CW88" i="1"/>
  <c r="CY88" i="1" s="1"/>
  <c r="CW306" i="1"/>
  <c r="CY306" i="1" s="1"/>
  <c r="DX284" i="1"/>
  <c r="CW237" i="1"/>
  <c r="DX276" i="1"/>
  <c r="DX82" i="1"/>
  <c r="BO82" i="1" s="1" a="1"/>
  <c r="BO82" i="1" s="1"/>
  <c r="BQ82" i="1" s="1"/>
  <c r="CW208" i="1"/>
  <c r="EF208" i="1" s="1"/>
  <c r="DX232" i="1"/>
  <c r="CW43" i="1"/>
  <c r="AC20" i="1"/>
  <c r="AG19" i="1"/>
  <c r="DX307" i="1"/>
  <c r="DX66" i="1"/>
  <c r="CW99" i="1"/>
  <c r="EM99" i="1" s="1"/>
  <c r="CW167" i="1"/>
  <c r="EF167" i="1" s="1"/>
  <c r="DX310" i="1"/>
  <c r="DX73" i="1"/>
  <c r="BO73" i="1" s="1" a="1"/>
  <c r="BO73" i="1" s="1"/>
  <c r="BQ73" i="1" s="1"/>
  <c r="CW119" i="1"/>
  <c r="EF119" i="1" s="1"/>
  <c r="CW42" i="1"/>
  <c r="EP42" i="1" s="1"/>
  <c r="DX23" i="1"/>
  <c r="DX18" i="1"/>
  <c r="DX201" i="1"/>
  <c r="DX336" i="1"/>
  <c r="CW147" i="1"/>
  <c r="CY147" i="1" s="1"/>
  <c r="CW304" i="1"/>
  <c r="DX273" i="1"/>
  <c r="DX59" i="1"/>
  <c r="DX316" i="1"/>
  <c r="CW187" i="1"/>
  <c r="CW229" i="1"/>
  <c r="EF229" i="1" s="1"/>
  <c r="CW92" i="1"/>
  <c r="EF92" i="1" s="1"/>
  <c r="CW111" i="1"/>
  <c r="EF111" i="1" s="1"/>
  <c r="CW102" i="1"/>
  <c r="EF102" i="1" s="1"/>
  <c r="CW203" i="1"/>
  <c r="EF203" i="1" s="1"/>
  <c r="CW104" i="1"/>
  <c r="CY104" i="1" s="1"/>
  <c r="DX151" i="1"/>
  <c r="BO151" i="1" s="1" a="1"/>
  <c r="BO151" i="1" s="1"/>
  <c r="CW72" i="1"/>
  <c r="EF72" i="1" s="1"/>
  <c r="DX258" i="1"/>
  <c r="CW267" i="1"/>
  <c r="CY267" i="1" s="1"/>
  <c r="DX333" i="1"/>
  <c r="DX159" i="1"/>
  <c r="DX327" i="1"/>
  <c r="BO327" i="1" s="1" a="1"/>
  <c r="BO327" i="1" s="1"/>
  <c r="DX233" i="1"/>
  <c r="BO233" i="1" s="1" a="1"/>
  <c r="BO233" i="1" s="1"/>
  <c r="BP233" i="1" s="1"/>
  <c r="DX79" i="1"/>
  <c r="CW342" i="1"/>
  <c r="CW87" i="1"/>
  <c r="CY87" i="1" s="1"/>
  <c r="DX205" i="1"/>
  <c r="CW146" i="1"/>
  <c r="CY146" i="1" s="1"/>
  <c r="CW256" i="1"/>
  <c r="CY256" i="1" s="1"/>
  <c r="CW153" i="1"/>
  <c r="BQ304" i="1"/>
  <c r="BP304" i="1"/>
  <c r="BQ229" i="1"/>
  <c r="BP229" i="1"/>
  <c r="BQ240" i="1"/>
  <c r="BP240" i="1"/>
  <c r="BQ146" i="1"/>
  <c r="BP146" i="1"/>
  <c r="BQ164" i="1"/>
  <c r="BP164" i="1"/>
  <c r="BQ118" i="1"/>
  <c r="BP118" i="1"/>
  <c r="BQ121" i="1"/>
  <c r="BP121" i="1"/>
  <c r="BQ99" i="1"/>
  <c r="BP99" i="1"/>
  <c r="BQ198" i="1"/>
  <c r="BP198" i="1"/>
  <c r="BQ31" i="1"/>
  <c r="BP31" i="1"/>
  <c r="BQ28" i="1"/>
  <c r="BP28" i="1"/>
  <c r="BQ94" i="1"/>
  <c r="BP94" i="1"/>
  <c r="BQ298" i="1"/>
  <c r="BP298" i="1"/>
  <c r="BQ239" i="1"/>
  <c r="BP239" i="1"/>
  <c r="DX124" i="1"/>
  <c r="BQ254" i="1"/>
  <c r="BP254" i="1"/>
  <c r="BQ289" i="1"/>
  <c r="BP289" i="1"/>
  <c r="BQ296" i="1"/>
  <c r="BP296" i="1"/>
  <c r="BQ110" i="1"/>
  <c r="BP110" i="1"/>
  <c r="BQ342" i="1"/>
  <c r="BP342" i="1"/>
  <c r="BQ119" i="1"/>
  <c r="BP119" i="1"/>
  <c r="BQ52" i="1"/>
  <c r="BP52" i="1"/>
  <c r="BQ257" i="1"/>
  <c r="BP257" i="1"/>
  <c r="BQ216" i="1"/>
  <c r="BP216" i="1"/>
  <c r="BQ42" i="1"/>
  <c r="BP42" i="1"/>
  <c r="BQ222" i="1"/>
  <c r="BP222" i="1"/>
  <c r="BQ283" i="1"/>
  <c r="BP283" i="1"/>
  <c r="BQ235" i="1"/>
  <c r="BP235" i="1"/>
  <c r="BQ46" i="1"/>
  <c r="BP46" i="1"/>
  <c r="BP82" i="1"/>
  <c r="BQ149" i="1"/>
  <c r="BP149" i="1"/>
  <c r="DX264" i="1"/>
  <c r="BO264" i="1" s="1" a="1"/>
  <c r="BO264" i="1" s="1"/>
  <c r="BQ74" i="1"/>
  <c r="BP74" i="1"/>
  <c r="BQ145" i="1"/>
  <c r="BP145" i="1"/>
  <c r="BQ204" i="1"/>
  <c r="BP204" i="1"/>
  <c r="BQ33" i="1"/>
  <c r="BP33" i="1"/>
  <c r="BQ237" i="1"/>
  <c r="BP237" i="1"/>
  <c r="BQ102" i="1"/>
  <c r="BP102" i="1"/>
  <c r="BQ153" i="1"/>
  <c r="BP153" i="1"/>
  <c r="BQ40" i="1"/>
  <c r="BP40" i="1"/>
  <c r="BQ270" i="1"/>
  <c r="BP270" i="1"/>
  <c r="BQ208" i="1"/>
  <c r="BP208" i="1"/>
  <c r="BQ306" i="1"/>
  <c r="BP306" i="1"/>
  <c r="BQ286" i="1"/>
  <c r="BP286" i="1"/>
  <c r="BQ329" i="1"/>
  <c r="BP329" i="1"/>
  <c r="BQ116" i="1"/>
  <c r="BP116" i="1"/>
  <c r="BQ195" i="1"/>
  <c r="BP195" i="1"/>
  <c r="BQ279" i="1"/>
  <c r="BP279" i="1"/>
  <c r="BQ315" i="1"/>
  <c r="BP315" i="1"/>
  <c r="BQ199" i="1"/>
  <c r="BP199" i="1"/>
  <c r="BQ148" i="1"/>
  <c r="BP148" i="1"/>
  <c r="BQ260" i="1"/>
  <c r="BP260" i="1"/>
  <c r="BQ90" i="1"/>
  <c r="BP90" i="1"/>
  <c r="BQ271" i="1"/>
  <c r="BP271" i="1"/>
  <c r="BQ318" i="1"/>
  <c r="BP318" i="1"/>
  <c r="BQ300" i="1"/>
  <c r="BP300" i="1"/>
  <c r="BQ281" i="1"/>
  <c r="BP281" i="1"/>
  <c r="BQ265" i="1"/>
  <c r="BP265" i="1"/>
  <c r="BQ197" i="1"/>
  <c r="CQ197" i="1" s="1"/>
  <c r="DT197" i="1" s="1"/>
  <c r="BP197" i="1"/>
  <c r="BQ76" i="1"/>
  <c r="BP76" i="1"/>
  <c r="BQ53" i="1"/>
  <c r="BP53" i="1"/>
  <c r="BQ174" i="1"/>
  <c r="BP174" i="1"/>
  <c r="BQ210" i="1"/>
  <c r="BP210" i="1"/>
  <c r="BQ188" i="1"/>
  <c r="BP188" i="1"/>
  <c r="BQ137" i="1"/>
  <c r="BP137" i="1"/>
  <c r="BQ117" i="1"/>
  <c r="BP117" i="1"/>
  <c r="BQ112" i="1"/>
  <c r="BP112" i="1"/>
  <c r="BQ132" i="1"/>
  <c r="BP132" i="1"/>
  <c r="BQ282" i="1"/>
  <c r="BP282" i="1"/>
  <c r="BQ97" i="1"/>
  <c r="BP97" i="1"/>
  <c r="BQ77" i="1"/>
  <c r="BP77" i="1"/>
  <c r="BQ135" i="1"/>
  <c r="BP135" i="1"/>
  <c r="BQ139" i="1"/>
  <c r="BP139" i="1"/>
  <c r="BQ91" i="1"/>
  <c r="BP91" i="1"/>
  <c r="BQ134" i="1"/>
  <c r="BP134" i="1"/>
  <c r="BQ259" i="1"/>
  <c r="BP259" i="1"/>
  <c r="BQ203" i="1"/>
  <c r="CQ203" i="1" s="1"/>
  <c r="DT203" i="1" s="1"/>
  <c r="BP203" i="1"/>
  <c r="BQ288" i="1"/>
  <c r="BP288" i="1"/>
  <c r="BQ187" i="1"/>
  <c r="BP187" i="1"/>
  <c r="BQ219" i="1"/>
  <c r="BP219" i="1"/>
  <c r="BQ228" i="1"/>
  <c r="BP228" i="1"/>
  <c r="BQ51" i="1"/>
  <c r="BP51" i="1"/>
  <c r="BQ115" i="1"/>
  <c r="BP115" i="1"/>
  <c r="BQ127" i="1"/>
  <c r="BP127" i="1"/>
  <c r="BQ142" i="1"/>
  <c r="BP142" i="1"/>
  <c r="BQ147" i="1"/>
  <c r="BP147" i="1"/>
  <c r="BQ217" i="1"/>
  <c r="BP217" i="1"/>
  <c r="BQ167" i="1"/>
  <c r="BP167" i="1"/>
  <c r="BQ215" i="1"/>
  <c r="BP215" i="1"/>
  <c r="BQ305" i="1"/>
  <c r="BP305" i="1"/>
  <c r="BQ100" i="1"/>
  <c r="BP100" i="1"/>
  <c r="BQ141" i="1"/>
  <c r="BP141" i="1"/>
  <c r="BQ80" i="1"/>
  <c r="BP80" i="1"/>
  <c r="BQ104" i="1"/>
  <c r="BP104" i="1"/>
  <c r="BQ87" i="1"/>
  <c r="BP87" i="1"/>
  <c r="BQ49" i="1"/>
  <c r="BP49" i="1"/>
  <c r="BQ218" i="1"/>
  <c r="BP218" i="1"/>
  <c r="BQ122" i="1"/>
  <c r="BP122" i="1"/>
  <c r="BQ157" i="1"/>
  <c r="BP157" i="1"/>
  <c r="BQ92" i="1"/>
  <c r="BP92" i="1"/>
  <c r="BQ247" i="1"/>
  <c r="BP247" i="1"/>
  <c r="BQ267" i="1"/>
  <c r="BP267" i="1"/>
  <c r="BQ88" i="1"/>
  <c r="BP88" i="1"/>
  <c r="BQ277" i="1"/>
  <c r="BP277" i="1"/>
  <c r="BQ93" i="1"/>
  <c r="BP93" i="1"/>
  <c r="BQ78" i="1"/>
  <c r="BP78" i="1"/>
  <c r="BQ72" i="1"/>
  <c r="BP72" i="1"/>
  <c r="BQ256" i="1"/>
  <c r="BP256" i="1"/>
  <c r="BQ83" i="1"/>
  <c r="BP83" i="1"/>
  <c r="BQ193" i="1"/>
  <c r="BP193" i="1"/>
  <c r="BQ180" i="1"/>
  <c r="BP180" i="1"/>
  <c r="BQ303" i="1"/>
  <c r="BP303" i="1"/>
  <c r="BQ191" i="1"/>
  <c r="BP191" i="1"/>
  <c r="BQ192" i="1"/>
  <c r="BP192" i="1"/>
  <c r="BQ269" i="1"/>
  <c r="BP269" i="1"/>
  <c r="BQ207" i="1"/>
  <c r="CQ207" i="1" s="1"/>
  <c r="DT207" i="1" s="1"/>
  <c r="BP207" i="1"/>
  <c r="BQ150" i="1"/>
  <c r="BP150" i="1"/>
  <c r="BQ221" i="1"/>
  <c r="BP221" i="1"/>
  <c r="BQ274" i="1"/>
  <c r="BP274" i="1"/>
  <c r="DX37" i="1"/>
  <c r="DX253" i="1"/>
  <c r="DX36" i="1"/>
  <c r="BO36" i="1" s="1" a="1"/>
  <c r="BO36" i="1" s="1"/>
  <c r="ED36" i="1" s="1"/>
  <c r="DX29" i="1"/>
  <c r="DX30" i="1"/>
  <c r="CW247" i="1"/>
  <c r="EM247" i="1" s="1"/>
  <c r="DX27" i="1"/>
  <c r="BO27" i="1" s="1" a="1"/>
  <c r="BO27" i="1" s="1"/>
  <c r="ED27" i="1" s="1"/>
  <c r="DX143" i="1"/>
  <c r="BO143" i="1" s="1" a="1"/>
  <c r="BO143" i="1" s="1"/>
  <c r="ED143" i="1" s="1"/>
  <c r="DX19" i="1"/>
  <c r="DX32" i="1"/>
  <c r="BO32" i="1" s="1" a="1"/>
  <c r="BO32" i="1" s="1"/>
  <c r="ED32" i="1" s="1"/>
  <c r="DX176" i="1"/>
  <c r="BO176" i="1" s="1" a="1"/>
  <c r="BO176" i="1" s="1"/>
  <c r="CW174" i="1"/>
  <c r="CY174" i="1" s="1"/>
  <c r="DX328" i="1"/>
  <c r="BO328" i="1" s="1" a="1"/>
  <c r="BO328" i="1" s="1"/>
  <c r="CW328" i="1"/>
  <c r="CY90" i="1"/>
  <c r="EM90" i="1"/>
  <c r="EF90" i="1"/>
  <c r="EP90" i="1"/>
  <c r="ED99" i="1"/>
  <c r="CY204" i="1"/>
  <c r="EM204" i="1"/>
  <c r="EF204" i="1"/>
  <c r="EP204" i="1"/>
  <c r="CW302" i="1"/>
  <c r="DX302" i="1"/>
  <c r="BO302" i="1" s="1" a="1"/>
  <c r="BO302" i="1" s="1"/>
  <c r="CY118" i="1"/>
  <c r="EM118" i="1"/>
  <c r="EP118" i="1"/>
  <c r="EF118" i="1"/>
  <c r="ED150" i="1"/>
  <c r="CW130" i="1"/>
  <c r="DX130" i="1"/>
  <c r="BO130" i="1" s="1" a="1"/>
  <c r="BO130" i="1" s="1"/>
  <c r="CY40" i="1"/>
  <c r="EM40" i="1"/>
  <c r="EF40" i="1"/>
  <c r="EP40" i="1"/>
  <c r="CW62" i="1"/>
  <c r="DX62" i="1"/>
  <c r="ED42" i="1"/>
  <c r="CY122" i="1"/>
  <c r="EP122" i="1"/>
  <c r="EM122" i="1"/>
  <c r="EF122" i="1"/>
  <c r="CY164" i="1"/>
  <c r="EP164" i="1"/>
  <c r="EF164" i="1"/>
  <c r="EM164" i="1"/>
  <c r="CW163" i="1"/>
  <c r="DX163" i="1"/>
  <c r="BO163" i="1" s="1" a="1"/>
  <c r="BO163" i="1" s="1"/>
  <c r="CY116" i="1"/>
  <c r="EF116" i="1"/>
  <c r="EM116" i="1"/>
  <c r="EP116" i="1"/>
  <c r="CY193" i="1"/>
  <c r="EM193" i="1"/>
  <c r="EF193" i="1"/>
  <c r="EP193" i="1"/>
  <c r="CY73" i="1"/>
  <c r="EP73" i="1"/>
  <c r="EF73" i="1"/>
  <c r="EM73" i="1"/>
  <c r="CY197" i="1"/>
  <c r="EM197" i="1"/>
  <c r="EP197" i="1"/>
  <c r="EF197" i="1"/>
  <c r="CY141" i="1"/>
  <c r="EP141" i="1"/>
  <c r="EF141" i="1"/>
  <c r="EM141" i="1"/>
  <c r="CW324" i="1"/>
  <c r="DX324" i="1"/>
  <c r="BO324" i="1" s="1" a="1"/>
  <c r="BO324" i="1" s="1"/>
  <c r="CY327" i="1"/>
  <c r="EM327" i="1"/>
  <c r="EP327" i="1"/>
  <c r="EF327" i="1"/>
  <c r="ED180" i="1"/>
  <c r="ED315" i="1"/>
  <c r="CY80" i="1"/>
  <c r="EM80" i="1"/>
  <c r="EF80" i="1"/>
  <c r="EP80" i="1"/>
  <c r="ED265" i="1"/>
  <c r="ED191" i="1"/>
  <c r="CW96" i="1"/>
  <c r="DX96" i="1"/>
  <c r="BO96" i="1" s="1" a="1"/>
  <c r="BO96" i="1" s="1"/>
  <c r="ED174" i="1"/>
  <c r="CY253" i="1"/>
  <c r="EM253" i="1"/>
  <c r="EP253" i="1"/>
  <c r="EF253" i="1"/>
  <c r="CW114" i="1"/>
  <c r="DX114" i="1"/>
  <c r="BO114" i="1" s="1" a="1"/>
  <c r="BO114" i="1" s="1"/>
  <c r="CW123" i="1"/>
  <c r="DX123" i="1"/>
  <c r="CW294" i="1"/>
  <c r="DX294" i="1"/>
  <c r="BO294" i="1" s="1" a="1"/>
  <c r="BO294" i="1" s="1"/>
  <c r="ED219" i="1"/>
  <c r="CY150" i="1"/>
  <c r="EM150" i="1"/>
  <c r="EP150" i="1"/>
  <c r="EF150" i="1"/>
  <c r="ED40" i="1"/>
  <c r="CY260" i="1"/>
  <c r="EM260" i="1"/>
  <c r="EF260" i="1"/>
  <c r="EP260" i="1"/>
  <c r="CW321" i="1"/>
  <c r="DX321" i="1"/>
  <c r="BO321" i="1" s="1" a="1"/>
  <c r="BO321" i="1" s="1"/>
  <c r="CW209" i="1"/>
  <c r="DX209" i="1"/>
  <c r="BO209" i="1" s="1" a="1"/>
  <c r="BO209" i="1" s="1"/>
  <c r="CY176" i="1"/>
  <c r="EP176" i="1"/>
  <c r="EM176" i="1"/>
  <c r="EF176" i="1"/>
  <c r="ED305" i="1"/>
  <c r="CW312" i="1"/>
  <c r="DX312" i="1"/>
  <c r="BO312" i="1" s="1" a="1"/>
  <c r="BO312" i="1" s="1"/>
  <c r="ED217" i="1"/>
  <c r="ED199" i="1"/>
  <c r="CY159" i="1"/>
  <c r="EM159" i="1"/>
  <c r="EP159" i="1"/>
  <c r="EF159" i="1"/>
  <c r="CW98" i="1"/>
  <c r="DX98" i="1"/>
  <c r="BO98" i="1" s="1" a="1"/>
  <c r="BO98" i="1" s="1"/>
  <c r="DX297" i="1"/>
  <c r="BO297" i="1" s="1" a="1"/>
  <c r="BO297" i="1" s="1"/>
  <c r="CW297" i="1"/>
  <c r="ED188" i="1"/>
  <c r="ED115" i="1"/>
  <c r="CY235" i="1"/>
  <c r="EM235" i="1"/>
  <c r="EF235" i="1"/>
  <c r="EP235" i="1"/>
  <c r="CY49" i="1"/>
  <c r="EM49" i="1"/>
  <c r="EF49" i="1"/>
  <c r="CW181" i="1"/>
  <c r="DX181" i="1"/>
  <c r="BO181" i="1" s="1" a="1"/>
  <c r="BO181" i="1" s="1"/>
  <c r="CY223" i="1"/>
  <c r="EM223" i="1"/>
  <c r="EF223" i="1"/>
  <c r="EP223" i="1"/>
  <c r="CY66" i="1"/>
  <c r="EF66" i="1"/>
  <c r="EP66" i="1"/>
  <c r="EM66" i="1"/>
  <c r="CW171" i="1"/>
  <c r="DX171" i="1"/>
  <c r="BO171" i="1" s="1" a="1"/>
  <c r="BO171" i="1" s="1"/>
  <c r="CY303" i="1"/>
  <c r="EM303" i="1"/>
  <c r="EF303" i="1"/>
  <c r="EP303" i="1"/>
  <c r="EM191" i="1"/>
  <c r="DX50" i="1"/>
  <c r="BO50" i="1" s="1" a="1"/>
  <c r="BO50" i="1" s="1"/>
  <c r="CW50" i="1"/>
  <c r="CY132" i="1"/>
  <c r="EM132" i="1"/>
  <c r="EP132" i="1"/>
  <c r="EF132" i="1"/>
  <c r="ED72" i="1"/>
  <c r="CW126" i="1"/>
  <c r="DX126" i="1"/>
  <c r="BO126" i="1" s="1" a="1"/>
  <c r="BO126" i="1" s="1"/>
  <c r="CW71" i="1"/>
  <c r="DX71" i="1"/>
  <c r="BO71" i="1" s="1" a="1"/>
  <c r="BO71" i="1" s="1"/>
  <c r="ED195" i="1"/>
  <c r="ED118" i="1"/>
  <c r="DX184" i="1"/>
  <c r="BO184" i="1" s="1" a="1"/>
  <c r="BO184" i="1" s="1"/>
  <c r="CW184" i="1"/>
  <c r="CW41" i="1"/>
  <c r="DX41" i="1"/>
  <c r="CW317" i="1"/>
  <c r="DX317" i="1"/>
  <c r="ED228" i="1"/>
  <c r="ED28" i="1"/>
  <c r="CW326" i="1"/>
  <c r="DX326" i="1"/>
  <c r="BO326" i="1" s="1" a="1"/>
  <c r="BO326" i="1" s="1"/>
  <c r="CW230" i="1"/>
  <c r="DX230" i="1"/>
  <c r="BO230" i="1" s="1" a="1"/>
  <c r="BO230" i="1" s="1"/>
  <c r="CY199" i="1"/>
  <c r="EM199" i="1"/>
  <c r="EP199" i="1"/>
  <c r="EF199" i="1"/>
  <c r="CW65" i="1"/>
  <c r="DX65" i="1"/>
  <c r="ED229" i="1"/>
  <c r="CY115" i="1"/>
  <c r="EM115" i="1"/>
  <c r="EF115" i="1"/>
  <c r="EP115" i="1"/>
  <c r="ED279" i="1"/>
  <c r="ED88" i="1"/>
  <c r="ED46" i="1"/>
  <c r="ED93" i="1"/>
  <c r="DX138" i="1"/>
  <c r="BO138" i="1" s="1" a="1"/>
  <c r="BO138" i="1" s="1"/>
  <c r="CW138" i="1"/>
  <c r="ED223" i="1"/>
  <c r="EM180" i="1"/>
  <c r="EP180" i="1"/>
  <c r="EF180" i="1"/>
  <c r="CY315" i="1"/>
  <c r="EM315" i="1"/>
  <c r="EP315" i="1"/>
  <c r="EF315" i="1"/>
  <c r="ED76" i="1"/>
  <c r="CY265" i="1"/>
  <c r="EF265" i="1"/>
  <c r="EM265" i="1"/>
  <c r="EP265" i="1"/>
  <c r="ED146" i="1"/>
  <c r="CW165" i="1"/>
  <c r="DX165" i="1"/>
  <c r="BO165" i="1" s="1" a="1"/>
  <c r="BO165" i="1" s="1"/>
  <c r="CY288" i="1"/>
  <c r="EM288" i="1"/>
  <c r="EF288" i="1"/>
  <c r="EP288" i="1"/>
  <c r="CW313" i="1"/>
  <c r="DX313" i="1"/>
  <c r="BO313" i="1" s="1" a="1"/>
  <c r="BO313" i="1" s="1"/>
  <c r="CW231" i="1"/>
  <c r="DX231" i="1"/>
  <c r="BO231" i="1" s="1" a="1"/>
  <c r="BO231" i="1" s="1"/>
  <c r="CW129" i="1"/>
  <c r="DX129" i="1"/>
  <c r="BO129" i="1" s="1" a="1"/>
  <c r="BO129" i="1" s="1"/>
  <c r="DX25" i="1"/>
  <c r="BO25" i="1" s="1" a="1"/>
  <c r="BO25" i="1" s="1"/>
  <c r="CY219" i="1"/>
  <c r="EM219" i="1"/>
  <c r="EF219" i="1"/>
  <c r="ED31" i="1"/>
  <c r="ED250" i="1"/>
  <c r="ED216" i="1"/>
  <c r="CW242" i="1"/>
  <c r="DX242" i="1"/>
  <c r="BO242" i="1" s="1" a="1"/>
  <c r="BO242" i="1" s="1"/>
  <c r="EF31" i="1"/>
  <c r="EP31" i="1"/>
  <c r="EM31" i="1"/>
  <c r="EM228" i="1"/>
  <c r="CY228" i="1"/>
  <c r="EP228" i="1"/>
  <c r="EF228" i="1"/>
  <c r="EM28" i="1"/>
  <c r="EF28" i="1"/>
  <c r="EP28" i="1"/>
  <c r="DX236" i="1"/>
  <c r="BO236" i="1" s="1" a="1"/>
  <c r="BO236" i="1" s="1"/>
  <c r="CW236" i="1"/>
  <c r="CY305" i="1"/>
  <c r="EF305" i="1"/>
  <c r="EP305" i="1"/>
  <c r="EM305" i="1"/>
  <c r="CW85" i="1"/>
  <c r="DX85" i="1"/>
  <c r="BO85" i="1" s="1" a="1"/>
  <c r="BO85" i="1" s="1"/>
  <c r="ED286" i="1"/>
  <c r="CY217" i="1"/>
  <c r="EF217" i="1"/>
  <c r="EP217" i="1"/>
  <c r="ED22" i="1"/>
  <c r="ED296" i="1"/>
  <c r="CY188" i="1"/>
  <c r="EM188" i="1"/>
  <c r="EP188" i="1"/>
  <c r="EF188" i="1"/>
  <c r="EM229" i="1"/>
  <c r="EP229" i="1"/>
  <c r="EF88" i="1"/>
  <c r="EM88" i="1"/>
  <c r="EP88" i="1"/>
  <c r="ED49" i="1"/>
  <c r="CY46" i="1"/>
  <c r="EM46" i="1"/>
  <c r="EF46" i="1"/>
  <c r="EP46" i="1"/>
  <c r="CY93" i="1"/>
  <c r="EP93" i="1"/>
  <c r="EM93" i="1"/>
  <c r="EF93" i="1"/>
  <c r="CW81" i="1"/>
  <c r="DX81" i="1"/>
  <c r="CY124" i="1"/>
  <c r="EP124" i="1"/>
  <c r="EF124" i="1"/>
  <c r="EM124" i="1"/>
  <c r="ED87" i="1"/>
  <c r="ED303" i="1"/>
  <c r="CW168" i="1"/>
  <c r="DX168" i="1"/>
  <c r="BO168" i="1" s="1" a="1"/>
  <c r="BO168" i="1" s="1"/>
  <c r="CW285" i="1"/>
  <c r="DX285" i="1"/>
  <c r="BO285" i="1" s="1" a="1"/>
  <c r="BO285" i="1" s="1"/>
  <c r="CY192" i="1"/>
  <c r="EM192" i="1"/>
  <c r="EP192" i="1"/>
  <c r="EF192" i="1"/>
  <c r="CY94" i="1"/>
  <c r="EF94" i="1"/>
  <c r="EM94" i="1"/>
  <c r="EP94" i="1"/>
  <c r="CY257" i="1"/>
  <c r="EM257" i="1"/>
  <c r="EF257" i="1"/>
  <c r="EP257" i="1"/>
  <c r="CW196" i="1"/>
  <c r="DX196" i="1"/>
  <c r="BO196" i="1" s="1" a="1"/>
  <c r="BO196" i="1" s="1"/>
  <c r="CW152" i="1"/>
  <c r="DX152" i="1"/>
  <c r="BO152" i="1" s="1" a="1"/>
  <c r="BO152" i="1" s="1"/>
  <c r="CW246" i="1"/>
  <c r="DX246" i="1"/>
  <c r="BO246" i="1" s="1" a="1"/>
  <c r="BO246" i="1" s="1"/>
  <c r="CY250" i="1"/>
  <c r="EM250" i="1"/>
  <c r="EP250" i="1"/>
  <c r="EF250" i="1"/>
  <c r="CW293" i="1"/>
  <c r="DX293" i="1"/>
  <c r="BO293" i="1" s="1" a="1"/>
  <c r="BO293" i="1" s="1"/>
  <c r="EP216" i="1"/>
  <c r="EF216" i="1"/>
  <c r="EM216" i="1"/>
  <c r="CY216" i="1"/>
  <c r="ED83" i="1"/>
  <c r="CW214" i="1"/>
  <c r="DX214" i="1"/>
  <c r="BO214" i="1" s="1" a="1"/>
  <c r="BO214" i="1" s="1"/>
  <c r="CY286" i="1"/>
  <c r="EM286" i="1"/>
  <c r="EP286" i="1"/>
  <c r="EF286" i="1"/>
  <c r="CY296" i="1"/>
  <c r="EM296" i="1"/>
  <c r="EF296" i="1"/>
  <c r="EP296" i="1"/>
  <c r="CY258" i="1"/>
  <c r="EM258" i="1"/>
  <c r="EP258" i="1"/>
  <c r="EF258" i="1"/>
  <c r="ED157" i="1"/>
  <c r="ED135" i="1"/>
  <c r="CY279" i="1"/>
  <c r="EM279" i="1"/>
  <c r="EF279" i="1"/>
  <c r="EP279" i="1"/>
  <c r="ED74" i="1"/>
  <c r="CW45" i="1"/>
  <c r="DX45" i="1"/>
  <c r="BO45" i="1" s="1" a="1"/>
  <c r="BO45" i="1" s="1"/>
  <c r="ED274" i="1"/>
  <c r="CW299" i="1"/>
  <c r="DX299" i="1"/>
  <c r="BO299" i="1" s="1" a="1"/>
  <c r="BO299" i="1" s="1"/>
  <c r="ED119" i="1"/>
  <c r="CY336" i="1"/>
  <c r="EM336" i="1"/>
  <c r="EF336" i="1"/>
  <c r="EP336" i="1"/>
  <c r="EM87" i="1"/>
  <c r="CY76" i="1"/>
  <c r="EM76" i="1"/>
  <c r="EF76" i="1"/>
  <c r="EP76" i="1"/>
  <c r="CY259" i="1"/>
  <c r="EP259" i="1"/>
  <c r="EF259" i="1"/>
  <c r="EM259" i="1"/>
  <c r="EF146" i="1"/>
  <c r="CW245" i="1"/>
  <c r="DX245" i="1"/>
  <c r="BO245" i="1" s="1" a="1"/>
  <c r="BO245" i="1" s="1"/>
  <c r="ED288" i="1"/>
  <c r="ED256" i="1"/>
  <c r="CW255" i="1"/>
  <c r="DX255" i="1"/>
  <c r="BO255" i="1" s="1" a="1"/>
  <c r="BO255" i="1" s="1"/>
  <c r="ED192" i="1"/>
  <c r="ED270" i="1"/>
  <c r="DX14" i="1"/>
  <c r="BO14" i="1" s="1" a="1"/>
  <c r="BO14" i="1" s="1"/>
  <c r="ED145" i="1"/>
  <c r="CY43" i="1"/>
  <c r="EM43" i="1"/>
  <c r="EF43" i="1"/>
  <c r="EP43" i="1"/>
  <c r="CW155" i="1"/>
  <c r="DX155" i="1"/>
  <c r="BO155" i="1" s="1" a="1"/>
  <c r="BO155" i="1" s="1"/>
  <c r="ED210" i="1"/>
  <c r="EM22" i="1"/>
  <c r="EF22" i="1"/>
  <c r="EP22" i="1"/>
  <c r="CY329" i="1"/>
  <c r="EM329" i="1"/>
  <c r="EF329" i="1"/>
  <c r="EP329" i="1"/>
  <c r="CW332" i="1"/>
  <c r="DX332" i="1"/>
  <c r="BO332" i="1" s="1" a="1"/>
  <c r="BO332" i="1" s="1"/>
  <c r="CY157" i="1"/>
  <c r="EP157" i="1"/>
  <c r="EM157" i="1"/>
  <c r="EF157" i="1"/>
  <c r="ED283" i="1"/>
  <c r="EM20" i="1"/>
  <c r="EP20" i="1"/>
  <c r="EF20" i="1"/>
  <c r="ED221" i="1"/>
  <c r="ED281" i="1"/>
  <c r="CW48" i="1"/>
  <c r="DX48" i="1"/>
  <c r="BO48" i="1" s="1" a="1"/>
  <c r="BO48" i="1" s="1"/>
  <c r="CY119" i="1"/>
  <c r="EM119" i="1"/>
  <c r="ED134" i="1"/>
  <c r="ED259" i="1"/>
  <c r="CW136" i="1"/>
  <c r="DX136" i="1"/>
  <c r="BO136" i="1" s="1" a="1"/>
  <c r="BO136" i="1" s="1"/>
  <c r="CY145" i="1"/>
  <c r="EM145" i="1"/>
  <c r="EF145" i="1"/>
  <c r="EP145" i="1"/>
  <c r="CW292" i="1"/>
  <c r="DX292" i="1"/>
  <c r="BO292" i="1" s="1" a="1"/>
  <c r="BO292" i="1" s="1"/>
  <c r="DX26" i="1"/>
  <c r="BO26" i="1" s="1" a="1"/>
  <c r="BO26" i="1" s="1"/>
  <c r="CY109" i="1"/>
  <c r="EM109" i="1"/>
  <c r="EF109" i="1"/>
  <c r="EP109" i="1"/>
  <c r="ED97" i="1"/>
  <c r="CW105" i="1"/>
  <c r="DX105" i="1"/>
  <c r="BO105" i="1" s="1" a="1"/>
  <c r="BO105" i="1" s="1"/>
  <c r="ED148" i="1"/>
  <c r="CW89" i="1"/>
  <c r="DX89" i="1"/>
  <c r="BO89" i="1" s="1" a="1"/>
  <c r="BO89" i="1" s="1"/>
  <c r="CY210" i="1"/>
  <c r="EF210" i="1"/>
  <c r="EP210" i="1"/>
  <c r="ED240" i="1"/>
  <c r="CW275" i="1"/>
  <c r="DX275" i="1"/>
  <c r="BO275" i="1" s="1" a="1"/>
  <c r="BO275" i="1" s="1"/>
  <c r="DX212" i="1"/>
  <c r="BO212" i="1" s="1" a="1"/>
  <c r="BO212" i="1" s="1"/>
  <c r="CW212" i="1"/>
  <c r="CY135" i="1"/>
  <c r="EM135" i="1"/>
  <c r="EP135" i="1"/>
  <c r="EF135" i="1"/>
  <c r="CY283" i="1"/>
  <c r="EM283" i="1"/>
  <c r="EF283" i="1"/>
  <c r="EP283" i="1"/>
  <c r="CY291" i="1"/>
  <c r="EM291" i="1"/>
  <c r="EF291" i="1"/>
  <c r="EP291" i="1"/>
  <c r="ED137" i="1"/>
  <c r="CY221" i="1"/>
  <c r="EM221" i="1"/>
  <c r="EP221" i="1"/>
  <c r="EF221" i="1"/>
  <c r="CY74" i="1"/>
  <c r="EM74" i="1"/>
  <c r="EF74" i="1"/>
  <c r="EP74" i="1"/>
  <c r="CY274" i="1"/>
  <c r="EM274" i="1"/>
  <c r="EP274" i="1"/>
  <c r="EF274" i="1"/>
  <c r="DX17" i="1"/>
  <c r="ED92" i="1"/>
  <c r="CY134" i="1"/>
  <c r="EM134" i="1"/>
  <c r="EF134" i="1"/>
  <c r="EP134" i="1"/>
  <c r="EM29" i="1"/>
  <c r="EF29" i="1"/>
  <c r="EP29" i="1"/>
  <c r="ED149" i="1"/>
  <c r="ED147" i="1"/>
  <c r="CY273" i="1"/>
  <c r="EM273" i="1"/>
  <c r="EP273" i="1"/>
  <c r="EF273" i="1"/>
  <c r="EF256" i="1"/>
  <c r="EP256" i="1"/>
  <c r="CW70" i="1"/>
  <c r="DX70" i="1"/>
  <c r="BO70" i="1" s="1" a="1"/>
  <c r="BO70" i="1" s="1"/>
  <c r="CW295" i="1"/>
  <c r="DX295" i="1"/>
  <c r="BO295" i="1" s="1" a="1"/>
  <c r="BO295" i="1" s="1"/>
  <c r="CY149" i="1"/>
  <c r="EM149" i="1"/>
  <c r="EF149" i="1"/>
  <c r="EP149" i="1"/>
  <c r="DX238" i="1"/>
  <c r="BO238" i="1" s="1" a="1"/>
  <c r="BO238" i="1" s="1"/>
  <c r="CW238" i="1"/>
  <c r="CY333" i="1"/>
  <c r="EM333" i="1"/>
  <c r="EP333" i="1"/>
  <c r="EF333" i="1"/>
  <c r="DX272" i="1"/>
  <c r="BO272" i="1" s="1" a="1"/>
  <c r="BO272" i="1" s="1"/>
  <c r="CW272" i="1"/>
  <c r="DX169" i="1"/>
  <c r="BO169" i="1" s="1" a="1"/>
  <c r="BO169" i="1" s="1"/>
  <c r="CW169" i="1"/>
  <c r="ED100" i="1"/>
  <c r="EM23" i="1"/>
  <c r="EF23" i="1"/>
  <c r="EP23" i="1"/>
  <c r="CY270" i="1"/>
  <c r="EF270" i="1"/>
  <c r="EM270" i="1"/>
  <c r="EP270" i="1"/>
  <c r="ED94" i="1"/>
  <c r="CW175" i="1"/>
  <c r="DX175" i="1"/>
  <c r="ED77" i="1"/>
  <c r="ED289" i="1"/>
  <c r="CY215" i="1"/>
  <c r="EM215" i="1"/>
  <c r="EP215" i="1"/>
  <c r="EF215" i="1"/>
  <c r="ED300" i="1"/>
  <c r="CW75" i="1"/>
  <c r="DX75" i="1"/>
  <c r="BO75" i="1" s="1" a="1"/>
  <c r="BO75" i="1" s="1"/>
  <c r="CW200" i="1"/>
  <c r="DX200" i="1"/>
  <c r="BO200" i="1" s="1" a="1"/>
  <c r="BO200" i="1" s="1"/>
  <c r="CY52" i="1"/>
  <c r="EM52" i="1"/>
  <c r="EF52" i="1"/>
  <c r="EP52" i="1"/>
  <c r="CW227" i="1"/>
  <c r="DX227" i="1"/>
  <c r="BO227" i="1" s="1" a="1"/>
  <c r="BO227" i="1" s="1"/>
  <c r="CW189" i="1"/>
  <c r="DX189" i="1"/>
  <c r="BO189" i="1" s="1" a="1"/>
  <c r="BO189" i="1" s="1"/>
  <c r="ED91" i="1"/>
  <c r="CY60" i="1"/>
  <c r="EM60" i="1"/>
  <c r="EP60" i="1"/>
  <c r="EF60" i="1"/>
  <c r="ED257" i="1"/>
  <c r="CY151" i="1"/>
  <c r="EM151" i="1"/>
  <c r="EF151" i="1"/>
  <c r="EP151" i="1"/>
  <c r="DX268" i="1"/>
  <c r="BO268" i="1" s="1" a="1"/>
  <c r="BO268" i="1" s="1"/>
  <c r="CW268" i="1"/>
  <c r="CY79" i="1"/>
  <c r="EF79" i="1"/>
  <c r="EM79" i="1"/>
  <c r="EP79" i="1"/>
  <c r="CW287" i="1"/>
  <c r="DX287" i="1"/>
  <c r="BO287" i="1" s="1" a="1"/>
  <c r="BO287" i="1" s="1"/>
  <c r="CW206" i="1"/>
  <c r="DX206" i="1"/>
  <c r="BO206" i="1" s="1" a="1"/>
  <c r="BO206" i="1" s="1"/>
  <c r="CY148" i="1"/>
  <c r="EP148" i="1"/>
  <c r="EF148" i="1"/>
  <c r="EM148" i="1"/>
  <c r="CY137" i="1"/>
  <c r="EM137" i="1"/>
  <c r="EP137" i="1"/>
  <c r="EF137" i="1"/>
  <c r="CW86" i="1"/>
  <c r="DX86" i="1"/>
  <c r="BO86" i="1" s="1" a="1"/>
  <c r="BO86" i="1" s="1"/>
  <c r="CY195" i="1"/>
  <c r="EM195" i="1"/>
  <c r="EF195" i="1"/>
  <c r="EP195" i="1"/>
  <c r="CY59" i="1"/>
  <c r="EM59" i="1"/>
  <c r="EF59" i="1"/>
  <c r="EP59" i="1"/>
  <c r="CY100" i="1"/>
  <c r="EM100" i="1"/>
  <c r="EP100" i="1"/>
  <c r="EF100" i="1"/>
  <c r="CW248" i="1"/>
  <c r="DX248" i="1"/>
  <c r="CY91" i="1"/>
  <c r="EM91" i="1"/>
  <c r="EF91" i="1"/>
  <c r="EP91" i="1"/>
  <c r="ED142" i="1"/>
  <c r="CY205" i="1"/>
  <c r="EP205" i="1"/>
  <c r="EF205" i="1"/>
  <c r="EM205" i="1"/>
  <c r="ED104" i="1"/>
  <c r="CW166" i="1"/>
  <c r="DX166" i="1"/>
  <c r="BO166" i="1" s="1" a="1"/>
  <c r="BO166" i="1" s="1"/>
  <c r="EM27" i="1"/>
  <c r="EF27" i="1"/>
  <c r="EP27" i="1"/>
  <c r="CW186" i="1"/>
  <c r="DX186" i="1"/>
  <c r="BO186" i="1" s="1" a="1"/>
  <c r="BO186" i="1" s="1"/>
  <c r="CW158" i="1"/>
  <c r="DX158" i="1"/>
  <c r="BO158" i="1" s="1" a="1"/>
  <c r="BO158" i="1" s="1"/>
  <c r="DX16" i="1"/>
  <c r="BO16" i="1" s="1" a="1"/>
  <c r="BO16" i="1" s="1"/>
  <c r="ED121" i="1"/>
  <c r="CY198" i="1"/>
  <c r="EM198" i="1"/>
  <c r="EF198" i="1"/>
  <c r="EP198" i="1"/>
  <c r="ED271" i="1"/>
  <c r="CY201" i="1"/>
  <c r="EM201" i="1"/>
  <c r="EF201" i="1"/>
  <c r="EP201" i="1"/>
  <c r="CY318" i="1"/>
  <c r="EM318" i="1"/>
  <c r="EP318" i="1"/>
  <c r="EF318" i="1"/>
  <c r="CY77" i="1"/>
  <c r="EP77" i="1"/>
  <c r="EF77" i="1"/>
  <c r="EM77" i="1"/>
  <c r="CY300" i="1"/>
  <c r="EM300" i="1"/>
  <c r="EP300" i="1"/>
  <c r="EF300" i="1"/>
  <c r="CW319" i="1"/>
  <c r="DX319" i="1"/>
  <c r="BO319" i="1" s="1" a="1"/>
  <c r="BO319" i="1" s="1"/>
  <c r="CW322" i="1"/>
  <c r="DX322" i="1"/>
  <c r="ED52" i="1"/>
  <c r="CY232" i="1"/>
  <c r="EM232" i="1"/>
  <c r="EF232" i="1"/>
  <c r="EP232" i="1"/>
  <c r="ED277" i="1"/>
  <c r="ED269" i="1"/>
  <c r="EM19" i="1"/>
  <c r="EF19" i="1"/>
  <c r="EP19" i="1"/>
  <c r="CW334" i="1"/>
  <c r="DX334" i="1"/>
  <c r="ED127" i="1"/>
  <c r="EM36" i="1"/>
  <c r="EF36" i="1"/>
  <c r="EP36" i="1"/>
  <c r="ED110" i="1"/>
  <c r="EM32" i="1"/>
  <c r="EF32" i="1"/>
  <c r="EP32" i="1"/>
  <c r="CW140" i="1"/>
  <c r="DX140" i="1"/>
  <c r="BO140" i="1" s="1" a="1"/>
  <c r="BO140" i="1" s="1"/>
  <c r="CW290" i="1"/>
  <c r="DX290" i="1"/>
  <c r="BO290" i="1" s="1" a="1"/>
  <c r="BO290" i="1" s="1"/>
  <c r="DX172" i="1"/>
  <c r="BO172" i="1" s="1" a="1"/>
  <c r="BO172" i="1" s="1"/>
  <c r="CW172" i="1"/>
  <c r="ED215" i="1"/>
  <c r="DX24" i="1"/>
  <c r="CW213" i="1"/>
  <c r="DX213" i="1"/>
  <c r="BO213" i="1" s="1" a="1"/>
  <c r="BO213" i="1" s="1"/>
  <c r="CY121" i="1"/>
  <c r="EM121" i="1"/>
  <c r="EF121" i="1"/>
  <c r="EP121" i="1"/>
  <c r="CY117" i="1"/>
  <c r="EM117" i="1"/>
  <c r="EF117" i="1"/>
  <c r="EP117" i="1"/>
  <c r="ED198" i="1"/>
  <c r="ED33" i="1"/>
  <c r="CY284" i="1"/>
  <c r="EM284" i="1"/>
  <c r="EP284" i="1"/>
  <c r="EF284" i="1"/>
  <c r="CW244" i="1"/>
  <c r="DX244" i="1"/>
  <c r="BO244" i="1" s="1" a="1"/>
  <c r="BO244" i="1" s="1"/>
  <c r="ED222" i="1"/>
  <c r="EP267" i="1"/>
  <c r="EF267" i="1"/>
  <c r="ED282" i="1"/>
  <c r="CY316" i="1"/>
  <c r="EM316" i="1"/>
  <c r="EP316" i="1"/>
  <c r="EF316" i="1"/>
  <c r="ED237" i="1"/>
  <c r="CY277" i="1"/>
  <c r="EM277" i="1"/>
  <c r="EF277" i="1"/>
  <c r="EP277" i="1"/>
  <c r="CY269" i="1"/>
  <c r="EF269" i="1"/>
  <c r="EP269" i="1"/>
  <c r="EM269" i="1"/>
  <c r="CW311" i="1"/>
  <c r="DX311" i="1"/>
  <c r="BO311" i="1" s="1" a="1"/>
  <c r="BO311" i="1" s="1"/>
  <c r="EM30" i="1"/>
  <c r="EF30" i="1"/>
  <c r="EP30" i="1"/>
  <c r="CY142" i="1"/>
  <c r="EF142" i="1"/>
  <c r="EM142" i="1"/>
  <c r="EP142" i="1"/>
  <c r="CW160" i="1"/>
  <c r="DX160" i="1"/>
  <c r="BO160" i="1" s="1" a="1"/>
  <c r="BO160" i="1" s="1"/>
  <c r="CW177" i="1"/>
  <c r="DX177" i="1"/>
  <c r="BO177" i="1" s="1" a="1"/>
  <c r="BO177" i="1" s="1"/>
  <c r="CW133" i="1"/>
  <c r="DX133" i="1"/>
  <c r="BO133" i="1" s="1" a="1"/>
  <c r="BO133" i="1" s="1"/>
  <c r="DX185" i="1"/>
  <c r="BO185" i="1" s="1" a="1"/>
  <c r="BO185" i="1" s="1"/>
  <c r="CW185" i="1"/>
  <c r="ED153" i="1"/>
  <c r="CY281" i="1"/>
  <c r="EM281" i="1"/>
  <c r="EP281" i="1"/>
  <c r="EF281" i="1"/>
  <c r="CW61" i="1"/>
  <c r="DX61" i="1"/>
  <c r="BO61" i="1" s="1" a="1"/>
  <c r="BO61" i="1" s="1"/>
  <c r="CY289" i="1"/>
  <c r="EM289" i="1"/>
  <c r="EP289" i="1"/>
  <c r="EF289" i="1"/>
  <c r="CW337" i="1"/>
  <c r="DX337" i="1"/>
  <c r="BO337" i="1" s="1" a="1"/>
  <c r="BO337" i="1" s="1"/>
  <c r="CY254" i="1"/>
  <c r="EM254" i="1"/>
  <c r="EP254" i="1"/>
  <c r="EF254" i="1"/>
  <c r="CY218" i="1"/>
  <c r="EM218" i="1"/>
  <c r="EP218" i="1"/>
  <c r="EF218" i="1"/>
  <c r="CW335" i="1"/>
  <c r="DX335" i="1"/>
  <c r="BO335" i="1" s="1" a="1"/>
  <c r="BO335" i="1" s="1"/>
  <c r="CY271" i="1"/>
  <c r="EM271" i="1"/>
  <c r="EP271" i="1"/>
  <c r="EF271" i="1"/>
  <c r="EM37" i="1"/>
  <c r="EF37" i="1"/>
  <c r="EP37" i="1"/>
  <c r="ED112" i="1"/>
  <c r="CY307" i="1"/>
  <c r="EM307" i="1"/>
  <c r="EF307" i="1"/>
  <c r="EP307" i="1"/>
  <c r="ED298" i="1"/>
  <c r="EM111" i="1"/>
  <c r="EM33" i="1"/>
  <c r="EF33" i="1"/>
  <c r="EP33" i="1"/>
  <c r="CW170" i="1"/>
  <c r="DX170" i="1"/>
  <c r="BO170" i="1" s="1" a="1"/>
  <c r="BO170" i="1" s="1"/>
  <c r="CY282" i="1"/>
  <c r="EM282" i="1"/>
  <c r="EP282" i="1"/>
  <c r="EF282" i="1"/>
  <c r="ED342" i="1"/>
  <c r="CY237" i="1"/>
  <c r="EM237" i="1"/>
  <c r="EF237" i="1"/>
  <c r="EP237" i="1"/>
  <c r="CW194" i="1"/>
  <c r="DX194" i="1"/>
  <c r="BO194" i="1" s="1" a="1"/>
  <c r="BO194" i="1" s="1"/>
  <c r="DX131" i="1"/>
  <c r="BO131" i="1" s="1" a="1"/>
  <c r="BO131" i="1" s="1"/>
  <c r="CW131" i="1"/>
  <c r="CY127" i="1"/>
  <c r="EM127" i="1"/>
  <c r="EP127" i="1"/>
  <c r="EF127" i="1"/>
  <c r="CY187" i="1"/>
  <c r="EM187" i="1"/>
  <c r="EP187" i="1"/>
  <c r="EF187" i="1"/>
  <c r="CY82" i="1"/>
  <c r="EM82" i="1"/>
  <c r="EF82" i="1"/>
  <c r="EP82" i="1"/>
  <c r="CY110" i="1"/>
  <c r="EM110" i="1"/>
  <c r="EP110" i="1"/>
  <c r="EF110" i="1"/>
  <c r="CW249" i="1"/>
  <c r="DX249" i="1"/>
  <c r="BO249" i="1" s="1" a="1"/>
  <c r="BO249" i="1" s="1"/>
  <c r="CW202" i="1"/>
  <c r="DX202" i="1"/>
  <c r="BO202" i="1" s="1" a="1"/>
  <c r="BO202" i="1" s="1"/>
  <c r="ED264" i="1"/>
  <c r="CW55" i="1"/>
  <c r="DX55" i="1"/>
  <c r="BO55" i="1" s="1" a="1"/>
  <c r="BO55" i="1" s="1"/>
  <c r="CW63" i="1"/>
  <c r="DX63" i="1"/>
  <c r="CY153" i="1"/>
  <c r="EM153" i="1"/>
  <c r="EF153" i="1"/>
  <c r="EP153" i="1"/>
  <c r="CW226" i="1"/>
  <c r="DX226" i="1"/>
  <c r="BO226" i="1" s="1" a="1"/>
  <c r="BO226" i="1" s="1"/>
  <c r="CW162" i="1"/>
  <c r="DX162" i="1"/>
  <c r="BO162" i="1" s="1" a="1"/>
  <c r="BO162" i="1" s="1"/>
  <c r="ED90" i="1"/>
  <c r="CW161" i="1"/>
  <c r="DX161" i="1"/>
  <c r="BO161" i="1" s="1" a="1"/>
  <c r="BO161" i="1" s="1"/>
  <c r="ED254" i="1"/>
  <c r="CY51" i="1"/>
  <c r="EM51" i="1"/>
  <c r="EP51" i="1"/>
  <c r="EF51" i="1"/>
  <c r="CW340" i="1"/>
  <c r="DX340" i="1"/>
  <c r="BO340" i="1" s="1" a="1"/>
  <c r="BO340" i="1" s="1"/>
  <c r="CW263" i="1"/>
  <c r="DX263" i="1"/>
  <c r="BO263" i="1" s="1" a="1"/>
  <c r="BO263" i="1" s="1"/>
  <c r="CW39" i="1"/>
  <c r="DX39" i="1"/>
  <c r="CW120" i="1"/>
  <c r="DX120" i="1"/>
  <c r="BO120" i="1" s="1" a="1"/>
  <c r="BO120" i="1" s="1"/>
  <c r="ED117" i="1"/>
  <c r="ED208" i="1"/>
  <c r="CW103" i="1"/>
  <c r="DX103" i="1"/>
  <c r="BO103" i="1" s="1" a="1"/>
  <c r="BO103" i="1" s="1"/>
  <c r="CY112" i="1"/>
  <c r="EM112" i="1"/>
  <c r="EP112" i="1"/>
  <c r="EF112" i="1"/>
  <c r="CY125" i="1"/>
  <c r="EM125" i="1"/>
  <c r="EF125" i="1"/>
  <c r="EP125" i="1"/>
  <c r="DX144" i="1"/>
  <c r="BO144" i="1" s="1" a="1"/>
  <c r="BO144" i="1" s="1"/>
  <c r="CW144" i="1"/>
  <c r="CY222" i="1"/>
  <c r="EM222" i="1"/>
  <c r="EF222" i="1"/>
  <c r="EP222" i="1"/>
  <c r="ED267" i="1"/>
  <c r="ED239" i="1"/>
  <c r="CY342" i="1"/>
  <c r="EM342" i="1"/>
  <c r="EF342" i="1"/>
  <c r="EP342" i="1"/>
  <c r="CW64" i="1"/>
  <c r="DX64" i="1"/>
  <c r="BO64" i="1" s="1" a="1"/>
  <c r="BO64" i="1" s="1"/>
  <c r="DX58" i="1"/>
  <c r="BO58" i="1" s="1" a="1"/>
  <c r="BO58" i="1" s="1"/>
  <c r="CW58" i="1"/>
  <c r="CW95" i="1"/>
  <c r="DX95" i="1"/>
  <c r="BO95" i="1" s="1" a="1"/>
  <c r="BO95" i="1" s="1"/>
  <c r="CY301" i="1"/>
  <c r="EP301" i="1"/>
  <c r="EF301" i="1"/>
  <c r="EM301" i="1"/>
  <c r="CW107" i="1"/>
  <c r="DX107" i="1"/>
  <c r="BO107" i="1" s="1" a="1"/>
  <c r="BO107" i="1" s="1"/>
  <c r="CY78" i="1"/>
  <c r="EM78" i="1"/>
  <c r="EP78" i="1"/>
  <c r="EF78" i="1"/>
  <c r="ED82" i="1"/>
  <c r="CY233" i="1"/>
  <c r="EM233" i="1"/>
  <c r="EF233" i="1"/>
  <c r="EP233" i="1"/>
  <c r="CY167" i="1"/>
  <c r="EM167" i="1"/>
  <c r="CW314" i="1"/>
  <c r="DX314" i="1"/>
  <c r="BO314" i="1" s="1" a="1"/>
  <c r="BO314" i="1" s="1"/>
  <c r="CY143" i="1"/>
  <c r="EM143" i="1"/>
  <c r="EF143" i="1"/>
  <c r="EP143" i="1"/>
  <c r="CY264" i="1"/>
  <c r="EM264" i="1"/>
  <c r="EF264" i="1"/>
  <c r="EP264" i="1"/>
  <c r="DX341" i="1"/>
  <c r="BO341" i="1" s="1" a="1"/>
  <c r="BO341" i="1" s="1"/>
  <c r="CW341" i="1"/>
  <c r="CW234" i="1"/>
  <c r="DX234" i="1"/>
  <c r="BO234" i="1" s="1" a="1"/>
  <c r="BO234" i="1" s="1"/>
  <c r="CY97" i="1"/>
  <c r="EM97" i="1"/>
  <c r="EP97" i="1"/>
  <c r="EF97" i="1"/>
  <c r="CW266" i="1"/>
  <c r="DX266" i="1"/>
  <c r="BO266" i="1" s="1" a="1"/>
  <c r="BO266" i="1" s="1"/>
  <c r="ED325" i="1"/>
  <c r="ED204" i="1"/>
  <c r="CY298" i="1"/>
  <c r="EF298" i="1"/>
  <c r="EM298" i="1"/>
  <c r="EP298" i="1"/>
  <c r="ED260" i="1"/>
  <c r="EM310" i="1"/>
  <c r="CY310" i="1"/>
  <c r="EF310" i="1"/>
  <c r="EP310" i="1"/>
  <c r="ED164" i="1"/>
  <c r="CW320" i="1"/>
  <c r="DX320" i="1"/>
  <c r="BO320" i="1" s="1" a="1"/>
  <c r="BO320" i="1" s="1"/>
  <c r="ED139" i="1"/>
  <c r="CY239" i="1"/>
  <c r="EM239" i="1"/>
  <c r="EF239" i="1"/>
  <c r="EP239" i="1"/>
  <c r="ED304" i="1"/>
  <c r="ED141" i="1"/>
  <c r="DX38" i="1"/>
  <c r="BO38" i="1" s="1" a="1"/>
  <c r="BO38" i="1" s="1"/>
  <c r="EM18" i="1"/>
  <c r="EF18" i="1"/>
  <c r="EP18" i="1"/>
  <c r="ED187" i="1"/>
  <c r="ED102" i="1"/>
  <c r="ED67" i="1"/>
  <c r="ED167" i="1"/>
  <c r="ED53" i="1"/>
  <c r="CW211" i="1"/>
  <c r="DX211" i="1"/>
  <c r="BO211" i="1" s="1" a="1"/>
  <c r="BO211" i="1" s="1"/>
  <c r="EM174" i="1"/>
  <c r="EF174" i="1"/>
  <c r="EP174" i="1"/>
  <c r="DX15" i="1"/>
  <c r="BO15" i="1" s="1" a="1"/>
  <c r="BO15" i="1" s="1"/>
  <c r="DX57" i="1"/>
  <c r="BO57" i="1" s="1" a="1"/>
  <c r="BO57" i="1" s="1"/>
  <c r="CW57" i="1"/>
  <c r="ED329" i="1"/>
  <c r="ED51" i="1"/>
  <c r="ED306" i="1"/>
  <c r="CW190" i="1"/>
  <c r="DX190" i="1"/>
  <c r="BO190" i="1" s="1" a="1"/>
  <c r="BO190" i="1" s="1"/>
  <c r="CY325" i="1"/>
  <c r="EM325" i="1"/>
  <c r="EP325" i="1"/>
  <c r="EF325" i="1"/>
  <c r="ED122" i="1"/>
  <c r="CW323" i="1"/>
  <c r="DX323" i="1"/>
  <c r="BO323" i="1" s="1" a="1"/>
  <c r="BO323" i="1" s="1"/>
  <c r="ED116" i="1"/>
  <c r="ED193" i="1"/>
  <c r="CY139" i="1"/>
  <c r="EM139" i="1"/>
  <c r="EP139" i="1"/>
  <c r="EF139" i="1"/>
  <c r="ED235" i="1"/>
  <c r="ED73" i="1"/>
  <c r="CY304" i="1"/>
  <c r="EF304" i="1"/>
  <c r="EM304" i="1"/>
  <c r="EP304" i="1"/>
  <c r="CW113" i="1"/>
  <c r="DX113" i="1"/>
  <c r="ED78" i="1"/>
  <c r="CW84" i="1"/>
  <c r="DX84" i="1"/>
  <c r="BO84" i="1" s="1" a="1"/>
  <c r="BO84" i="1" s="1"/>
  <c r="ED80" i="1"/>
  <c r="CY67" i="1"/>
  <c r="EM67" i="1"/>
  <c r="EF67" i="1"/>
  <c r="EP67" i="1"/>
  <c r="CY53" i="1"/>
  <c r="EF53" i="1"/>
  <c r="EP53" i="1"/>
  <c r="EM53" i="1"/>
  <c r="ED132" i="1"/>
  <c r="CW278" i="1"/>
  <c r="DX278" i="1"/>
  <c r="BO278" i="1" s="1" a="1"/>
  <c r="BO278" i="1" s="1"/>
  <c r="CW108" i="1"/>
  <c r="DX108" i="1"/>
  <c r="BO108" i="1" s="1" a="1"/>
  <c r="BO108" i="1" s="1"/>
  <c r="CY276" i="1"/>
  <c r="EM276" i="1"/>
  <c r="EP276" i="1"/>
  <c r="EF276" i="1"/>
  <c r="EI25" i="1"/>
  <c r="EC17" i="1"/>
  <c r="CW13" i="1"/>
  <c r="CY13" i="1" s="1"/>
  <c r="DX13" i="1"/>
  <c r="BO13" i="1" s="1" a="1"/>
  <c r="BO13" i="1" s="1"/>
  <c r="L20" i="7"/>
  <c r="L21" i="7" s="1"/>
  <c r="BZ13" i="1"/>
  <c r="EP92" i="1" l="1"/>
  <c r="EP167" i="1"/>
  <c r="BQ325" i="1"/>
  <c r="EF247" i="1"/>
  <c r="BQ109" i="1"/>
  <c r="EP240" i="1"/>
  <c r="EM240" i="1"/>
  <c r="EF240" i="1"/>
  <c r="BQ291" i="1"/>
  <c r="BQ250" i="1"/>
  <c r="CY203" i="1"/>
  <c r="EP208" i="1"/>
  <c r="EP83" i="1"/>
  <c r="EF83" i="1"/>
  <c r="EM83" i="1"/>
  <c r="CY207" i="1"/>
  <c r="EM207" i="1"/>
  <c r="EP207" i="1"/>
  <c r="BD203" i="1"/>
  <c r="EP247" i="1"/>
  <c r="BP73" i="1"/>
  <c r="DK197" i="1"/>
  <c r="DM197" i="1" s="1"/>
  <c r="EP191" i="1"/>
  <c r="EF191" i="1"/>
  <c r="CY92" i="1"/>
  <c r="EM267" i="1"/>
  <c r="EM92" i="1"/>
  <c r="CY208" i="1"/>
  <c r="EM256" i="1"/>
  <c r="EP99" i="1"/>
  <c r="CY99" i="1"/>
  <c r="EP102" i="1"/>
  <c r="CY229" i="1"/>
  <c r="EF99" i="1"/>
  <c r="EM208" i="1"/>
  <c r="EM104" i="1"/>
  <c r="EM102" i="1"/>
  <c r="EM203" i="1"/>
  <c r="CY247" i="1"/>
  <c r="EP203" i="1"/>
  <c r="EP119" i="1"/>
  <c r="EP72" i="1"/>
  <c r="BP67" i="1"/>
  <c r="EM72" i="1"/>
  <c r="CY72" i="1"/>
  <c r="EF42" i="1"/>
  <c r="BP111" i="1"/>
  <c r="BP125" i="1"/>
  <c r="EM42" i="1"/>
  <c r="BQ111" i="1"/>
  <c r="BQ125" i="1"/>
  <c r="ED60" i="1"/>
  <c r="EP87" i="1"/>
  <c r="EF87" i="1"/>
  <c r="BQ60" i="1"/>
  <c r="EP104" i="1"/>
  <c r="EF104" i="1"/>
  <c r="BP109" i="1"/>
  <c r="BP22" i="1"/>
  <c r="BP301" i="1"/>
  <c r="BQ301" i="1"/>
  <c r="BP20" i="1"/>
  <c r="BQ20" i="1"/>
  <c r="EP306" i="1"/>
  <c r="EF306" i="1"/>
  <c r="EM306" i="1"/>
  <c r="ED291" i="1"/>
  <c r="BP43" i="1"/>
  <c r="BQ43" i="1"/>
  <c r="BP223" i="1"/>
  <c r="BO232" i="1" a="1"/>
  <c r="BO232" i="1" s="1"/>
  <c r="CY102" i="1"/>
  <c r="BO336" i="1" a="1"/>
  <c r="BO336" i="1" s="1"/>
  <c r="BP336" i="1" s="1"/>
  <c r="BO333" i="1" a="1"/>
  <c r="BO333" i="1" s="1"/>
  <c r="ED333" i="1" s="1"/>
  <c r="BO258" i="1" a="1"/>
  <c r="BO258" i="1" s="1"/>
  <c r="BQ258" i="1" s="1"/>
  <c r="BO201" i="1" a="1"/>
  <c r="BO201" i="1" s="1"/>
  <c r="ED201" i="1" s="1"/>
  <c r="BO30" i="1" a="1"/>
  <c r="BO30" i="1" s="1"/>
  <c r="ED30" i="1" s="1"/>
  <c r="BO18" i="1" a="1"/>
  <c r="BO18" i="1" s="1"/>
  <c r="ED18" i="1" s="1"/>
  <c r="BO276" i="1" a="1"/>
  <c r="BO276" i="1" s="1"/>
  <c r="ED276" i="1" s="1"/>
  <c r="BO29" i="1" a="1"/>
  <c r="BO29" i="1" s="1"/>
  <c r="ED29" i="1" s="1"/>
  <c r="BO23" i="1" a="1"/>
  <c r="BO23" i="1" s="1"/>
  <c r="ED23" i="1" s="1"/>
  <c r="BO63" i="1" a="1"/>
  <c r="BO63" i="1" s="1"/>
  <c r="ED63" i="1" s="1"/>
  <c r="BO175" i="1" a="1"/>
  <c r="BO175" i="1" s="1"/>
  <c r="BP175" i="1" s="1"/>
  <c r="BO284" i="1" a="1"/>
  <c r="BO284" i="1" s="1"/>
  <c r="ED284" i="1" s="1"/>
  <c r="BO317" i="1" a="1"/>
  <c r="BO317" i="1" s="1"/>
  <c r="ED317" i="1" s="1"/>
  <c r="BO253" i="1" a="1"/>
  <c r="BO253" i="1" s="1"/>
  <c r="BQ253" i="1" s="1"/>
  <c r="BO37" i="1" a="1"/>
  <c r="BO37" i="1" s="1"/>
  <c r="ED37" i="1" s="1"/>
  <c r="BO124" i="1" a="1"/>
  <c r="BO124" i="1" s="1"/>
  <c r="ED124" i="1" s="1"/>
  <c r="EP147" i="1"/>
  <c r="BO41" i="1" a="1"/>
  <c r="BO41" i="1" s="1"/>
  <c r="ED41" i="1" s="1"/>
  <c r="BO310" i="1" a="1"/>
  <c r="BO310" i="1" s="1"/>
  <c r="ED310" i="1" s="1"/>
  <c r="EF147" i="1"/>
  <c r="ED17" i="1"/>
  <c r="BO17" i="1" a="1"/>
  <c r="BO17" i="1" s="1"/>
  <c r="BP17" i="1" s="1"/>
  <c r="BO81" i="1" a="1"/>
  <c r="BO81" i="1" s="1"/>
  <c r="ED81" i="1" s="1"/>
  <c r="BO65" i="1" a="1"/>
  <c r="BO65" i="1" s="1"/>
  <c r="BQ65" i="1" s="1"/>
  <c r="ED62" i="1"/>
  <c r="BO62" i="1" a="1"/>
  <c r="BO62" i="1" s="1"/>
  <c r="BO205" i="1" a="1"/>
  <c r="BO205" i="1" s="1"/>
  <c r="ED205" i="1" s="1"/>
  <c r="BO39" i="1" a="1"/>
  <c r="BO39" i="1" s="1"/>
  <c r="ED39" i="1" s="1"/>
  <c r="BO24" i="1" a="1"/>
  <c r="BO24" i="1" s="1"/>
  <c r="ED24" i="1" s="1"/>
  <c r="EM147" i="1"/>
  <c r="BO322" i="1" a="1"/>
  <c r="BO322" i="1" s="1"/>
  <c r="ED322" i="1" s="1"/>
  <c r="BO66" i="1" a="1"/>
  <c r="BO66" i="1" s="1"/>
  <c r="BQ66" i="1" s="1"/>
  <c r="BO79" i="1" a="1"/>
  <c r="BO79" i="1" s="1"/>
  <c r="ED79" i="1" s="1"/>
  <c r="BO316" i="1" a="1"/>
  <c r="BO316" i="1" s="1"/>
  <c r="BQ316" i="1" s="1"/>
  <c r="BO307" i="1" a="1"/>
  <c r="BO307" i="1" s="1"/>
  <c r="BO59" i="1" a="1"/>
  <c r="BO59" i="1" s="1"/>
  <c r="BQ59" i="1" s="1"/>
  <c r="BO113" i="1" a="1"/>
  <c r="BO113" i="1" s="1"/>
  <c r="ED113" i="1" s="1"/>
  <c r="BO334" i="1" a="1"/>
  <c r="BO334" i="1" s="1"/>
  <c r="ED334" i="1" s="1"/>
  <c r="BO123" i="1" a="1"/>
  <c r="BO123" i="1" s="1"/>
  <c r="ED123" i="1" s="1"/>
  <c r="BO273" i="1" a="1"/>
  <c r="BO273" i="1" s="1"/>
  <c r="ED273" i="1" s="1"/>
  <c r="BO248" i="1" a="1"/>
  <c r="BO248" i="1" s="1"/>
  <c r="ED248" i="1" s="1"/>
  <c r="BO19" i="1" a="1"/>
  <c r="BO19" i="1" s="1"/>
  <c r="BQ19" i="1" s="1"/>
  <c r="BO159" i="1" a="1"/>
  <c r="BO159" i="1" s="1"/>
  <c r="ED159" i="1" s="1"/>
  <c r="CY42" i="1"/>
  <c r="CY111" i="1"/>
  <c r="EP146" i="1"/>
  <c r="EM146" i="1"/>
  <c r="EP111" i="1"/>
  <c r="BP327" i="1"/>
  <c r="ED327" i="1"/>
  <c r="CM275" i="1"/>
  <c r="CM287" i="1"/>
  <c r="CM342" i="1"/>
  <c r="CM199" i="1"/>
  <c r="CM32" i="1"/>
  <c r="CM145" i="1"/>
  <c r="CM42" i="1"/>
  <c r="CM217" i="1"/>
  <c r="CM278" i="1"/>
  <c r="CM336" i="1"/>
  <c r="CM66" i="1"/>
  <c r="CM108" i="1"/>
  <c r="CM149" i="1"/>
  <c r="CM153" i="1"/>
  <c r="CM282" i="1"/>
  <c r="CM16" i="1"/>
  <c r="CM313" i="1"/>
  <c r="CM208" i="1"/>
  <c r="CM67" i="1"/>
  <c r="CM230" i="1"/>
  <c r="CM311" i="1"/>
  <c r="CM84" i="1"/>
  <c r="CM162" i="1"/>
  <c r="CM127" i="1"/>
  <c r="CM168" i="1"/>
  <c r="CM133" i="1"/>
  <c r="CM46" i="1"/>
  <c r="CM237" i="1"/>
  <c r="CM192" i="1"/>
  <c r="CM150" i="1"/>
  <c r="CM18" i="1"/>
  <c r="CM315" i="1"/>
  <c r="CM163" i="1"/>
  <c r="CM292" i="1"/>
  <c r="CM70" i="1"/>
  <c r="CM288" i="1"/>
  <c r="CM76" i="1"/>
  <c r="CM115" i="1"/>
  <c r="CM90" i="1"/>
  <c r="CM38" i="1"/>
  <c r="CM116" i="1"/>
  <c r="CM86" i="1"/>
  <c r="CM71" i="1"/>
  <c r="CM226" i="1"/>
  <c r="CM324" i="1"/>
  <c r="CM93" i="1"/>
  <c r="CM216" i="1"/>
  <c r="CM50" i="1"/>
  <c r="CM296" i="1"/>
  <c r="CM240" i="1"/>
  <c r="CM307" i="1"/>
  <c r="CM271" i="1"/>
  <c r="CM265" i="1"/>
  <c r="CM104" i="1"/>
  <c r="CM159" i="1"/>
  <c r="CM284" i="1"/>
  <c r="CM155" i="1"/>
  <c r="CM293" i="1"/>
  <c r="CM167" i="1"/>
  <c r="CM323" i="1"/>
  <c r="CM295" i="1"/>
  <c r="CM112" i="1"/>
  <c r="CM174" i="1"/>
  <c r="CM189" i="1"/>
  <c r="CM120" i="1"/>
  <c r="CM193" i="1"/>
  <c r="CM148" i="1"/>
  <c r="CM281" i="1"/>
  <c r="CM184" i="1"/>
  <c r="CM139" i="1"/>
  <c r="CM75" i="1"/>
  <c r="CM290" i="1"/>
  <c r="CM231" i="1"/>
  <c r="CM191" i="1"/>
  <c r="CM196" i="1"/>
  <c r="CM340" i="1"/>
  <c r="CM204" i="1"/>
  <c r="CM36" i="1"/>
  <c r="CM250" i="1"/>
  <c r="CM110" i="1"/>
  <c r="CM60" i="1"/>
  <c r="CM15" i="1"/>
  <c r="CM305" i="1"/>
  <c r="CM244" i="1"/>
  <c r="CM147" i="1"/>
  <c r="CM332" i="1"/>
  <c r="CM221" i="1"/>
  <c r="CM25" i="1"/>
  <c r="CM158" i="1"/>
  <c r="CM99" i="1"/>
  <c r="CM87" i="1"/>
  <c r="CM333" i="1"/>
  <c r="CM135" i="1"/>
  <c r="CM273" i="1"/>
  <c r="CM213" i="1"/>
  <c r="CM73" i="1"/>
  <c r="CM263" i="1"/>
  <c r="CM245" i="1"/>
  <c r="CM267" i="1"/>
  <c r="CM31" i="1"/>
  <c r="CM201" i="1"/>
  <c r="CM171" i="1"/>
  <c r="CM140" i="1"/>
  <c r="CM270" i="1"/>
  <c r="CM98" i="1"/>
  <c r="CM325" i="1"/>
  <c r="CM33" i="1"/>
  <c r="CM146" i="1"/>
  <c r="CM232" i="1"/>
  <c r="CM223" i="1"/>
  <c r="CM169" i="1"/>
  <c r="CM298" i="1"/>
  <c r="CM22" i="1"/>
  <c r="CM279" i="1"/>
  <c r="CM260" i="1"/>
  <c r="CM214" i="1"/>
  <c r="CM200" i="1"/>
  <c r="CM316" i="1"/>
  <c r="CM79" i="1"/>
  <c r="CM186" i="1"/>
  <c r="CM61" i="1"/>
  <c r="CM58" i="1"/>
  <c r="CM100" i="1"/>
  <c r="CM85" i="1"/>
  <c r="CM337" i="1"/>
  <c r="CM82" i="1"/>
  <c r="CM219" i="1"/>
  <c r="CM138" i="1"/>
  <c r="CM165" i="1"/>
  <c r="CM28" i="1"/>
  <c r="CM118" i="1"/>
  <c r="CM143" i="1"/>
  <c r="CM299" i="1"/>
  <c r="CM314" i="1"/>
  <c r="CM130" i="1"/>
  <c r="CM236" i="1"/>
  <c r="CM172" i="1"/>
  <c r="CM190" i="1"/>
  <c r="CM134" i="1"/>
  <c r="CM83" i="1"/>
  <c r="CM215" i="1"/>
  <c r="CM180" i="1"/>
  <c r="CM202" i="1"/>
  <c r="CM198" i="1"/>
  <c r="CM114" i="1"/>
  <c r="CM210" i="1"/>
  <c r="CM246" i="1"/>
  <c r="CM131" i="1"/>
  <c r="CM211" i="1"/>
  <c r="CM124" i="1"/>
  <c r="CM286" i="1"/>
  <c r="CM276" i="1"/>
  <c r="CM91" i="1"/>
  <c r="CM53" i="1"/>
  <c r="CM29" i="1"/>
  <c r="CM176" i="1"/>
  <c r="CM20" i="1"/>
  <c r="CM212" i="1"/>
  <c r="CM242" i="1"/>
  <c r="CM49" i="1"/>
  <c r="CM52" i="1"/>
  <c r="CM283" i="1"/>
  <c r="CM274" i="1"/>
  <c r="CM341" i="1"/>
  <c r="CM177" i="1"/>
  <c r="CM74" i="1"/>
  <c r="CM40" i="1"/>
  <c r="CM229" i="1"/>
  <c r="CM57" i="1"/>
  <c r="CM92" i="1"/>
  <c r="CM103" i="1"/>
  <c r="CM181" i="1"/>
  <c r="CM255" i="1"/>
  <c r="CM321" i="1"/>
  <c r="CM45" i="1"/>
  <c r="CM312" i="1"/>
  <c r="CM96" i="1"/>
  <c r="CM205" i="1"/>
  <c r="CM206" i="1"/>
  <c r="CM160" i="1"/>
  <c r="CM89" i="1"/>
  <c r="CM268" i="1"/>
  <c r="CM222" i="1"/>
  <c r="CM272" i="1"/>
  <c r="CM64" i="1"/>
  <c r="CM136" i="1"/>
  <c r="CM78" i="1"/>
  <c r="CM77" i="1"/>
  <c r="CM129" i="1"/>
  <c r="CM209" i="1"/>
  <c r="CM300" i="1"/>
  <c r="CM48" i="1"/>
  <c r="CM117" i="1"/>
  <c r="CM137" i="1"/>
  <c r="CM187" i="1"/>
  <c r="CM304" i="1"/>
  <c r="CM185" i="1"/>
  <c r="CM102" i="1"/>
  <c r="CM306" i="1"/>
  <c r="CM72" i="1"/>
  <c r="CM121" i="1"/>
  <c r="CM142" i="1"/>
  <c r="CM258" i="1"/>
  <c r="CM188" i="1"/>
  <c r="CM259" i="1"/>
  <c r="CM122" i="1"/>
  <c r="CM297" i="1"/>
  <c r="CM97" i="1"/>
  <c r="CM249" i="1"/>
  <c r="CM319" i="1"/>
  <c r="CM141" i="1"/>
  <c r="CM107" i="1"/>
  <c r="CM294" i="1"/>
  <c r="CM195" i="1"/>
  <c r="CM228" i="1"/>
  <c r="CM55" i="1"/>
  <c r="CM328" i="1"/>
  <c r="CM126" i="1"/>
  <c r="CM152" i="1"/>
  <c r="CM254" i="1"/>
  <c r="CM239" i="1"/>
  <c r="CM264" i="1"/>
  <c r="CM125" i="1"/>
  <c r="CM335" i="1"/>
  <c r="CM227" i="1"/>
  <c r="CM94" i="1"/>
  <c r="CM303" i="1"/>
  <c r="CM256" i="1"/>
  <c r="CM23" i="1"/>
  <c r="CM88" i="1"/>
  <c r="CM234" i="1"/>
  <c r="CM310" i="1"/>
  <c r="CM161" i="1"/>
  <c r="CM164" i="1"/>
  <c r="CM166" i="1"/>
  <c r="CM235" i="1"/>
  <c r="CM277" i="1"/>
  <c r="CM14" i="1"/>
  <c r="CM157" i="1"/>
  <c r="CM51" i="1"/>
  <c r="CM194" i="1"/>
  <c r="CM119" i="1"/>
  <c r="CM302" i="1"/>
  <c r="CM269" i="1"/>
  <c r="CM257" i="1"/>
  <c r="CM320" i="1"/>
  <c r="CM95" i="1"/>
  <c r="CM289" i="1"/>
  <c r="CM144" i="1"/>
  <c r="CM26" i="1"/>
  <c r="CM326" i="1"/>
  <c r="CM80" i="1"/>
  <c r="CM285" i="1"/>
  <c r="CM266" i="1"/>
  <c r="CM329" i="1"/>
  <c r="CM238" i="1"/>
  <c r="CM27" i="1"/>
  <c r="BQ151" i="1"/>
  <c r="ED151" i="1"/>
  <c r="AG20" i="1"/>
  <c r="AC22" i="1"/>
  <c r="BQ233" i="1"/>
  <c r="ED233" i="1"/>
  <c r="ED59" i="1"/>
  <c r="BQ327" i="1"/>
  <c r="BP151" i="1"/>
  <c r="BQ138" i="1"/>
  <c r="BP138" i="1"/>
  <c r="BQ234" i="1"/>
  <c r="BP234" i="1"/>
  <c r="BQ249" i="1"/>
  <c r="BP249" i="1"/>
  <c r="BQ337" i="1"/>
  <c r="BP337" i="1"/>
  <c r="BQ212" i="1"/>
  <c r="BP212" i="1"/>
  <c r="BQ105" i="1"/>
  <c r="BP105" i="1"/>
  <c r="BQ45" i="1"/>
  <c r="BP45" i="1"/>
  <c r="BQ236" i="1"/>
  <c r="BP236" i="1"/>
  <c r="BQ71" i="1"/>
  <c r="BP71" i="1"/>
  <c r="BQ294" i="1"/>
  <c r="BP294" i="1"/>
  <c r="BQ302" i="1"/>
  <c r="BP302" i="1"/>
  <c r="BQ328" i="1"/>
  <c r="BP328" i="1"/>
  <c r="BQ95" i="1"/>
  <c r="BP95" i="1"/>
  <c r="BQ177" i="1"/>
  <c r="BP177" i="1"/>
  <c r="BQ244" i="1"/>
  <c r="BP244" i="1"/>
  <c r="BQ16" i="1"/>
  <c r="BP16" i="1"/>
  <c r="BQ136" i="1"/>
  <c r="BP136" i="1"/>
  <c r="BQ230" i="1"/>
  <c r="BP230" i="1"/>
  <c r="BQ126" i="1"/>
  <c r="BP126" i="1"/>
  <c r="BQ264" i="1"/>
  <c r="BP264" i="1"/>
  <c r="BQ38" i="1"/>
  <c r="BP38" i="1"/>
  <c r="BQ341" i="1"/>
  <c r="BP341" i="1"/>
  <c r="BQ144" i="1"/>
  <c r="BP144" i="1"/>
  <c r="BQ226" i="1"/>
  <c r="BP226" i="1"/>
  <c r="BQ131" i="1"/>
  <c r="BP131" i="1"/>
  <c r="BQ206" i="1"/>
  <c r="BP206" i="1"/>
  <c r="BQ155" i="1"/>
  <c r="BP155" i="1"/>
  <c r="BQ168" i="1"/>
  <c r="BP168" i="1"/>
  <c r="BQ171" i="1"/>
  <c r="BP171" i="1"/>
  <c r="BQ120" i="1"/>
  <c r="BP120" i="1"/>
  <c r="BQ194" i="1"/>
  <c r="BP194" i="1"/>
  <c r="BQ160" i="1"/>
  <c r="BP160" i="1"/>
  <c r="BQ213" i="1"/>
  <c r="BP213" i="1"/>
  <c r="BQ158" i="1"/>
  <c r="BP158" i="1"/>
  <c r="BQ25" i="1"/>
  <c r="BP25" i="1"/>
  <c r="BQ326" i="1"/>
  <c r="BP326" i="1"/>
  <c r="BQ321" i="1"/>
  <c r="BP321" i="1"/>
  <c r="BQ114" i="1"/>
  <c r="BP114" i="1"/>
  <c r="BQ163" i="1"/>
  <c r="BP163" i="1"/>
  <c r="BQ32" i="1"/>
  <c r="BP32" i="1"/>
  <c r="BQ15" i="1"/>
  <c r="BP15" i="1"/>
  <c r="BQ108" i="1"/>
  <c r="BP108" i="1"/>
  <c r="BQ323" i="1"/>
  <c r="BP323" i="1"/>
  <c r="BQ58" i="1"/>
  <c r="BP58" i="1"/>
  <c r="BQ263" i="1"/>
  <c r="BP263" i="1"/>
  <c r="BQ335" i="1"/>
  <c r="BP335" i="1"/>
  <c r="BQ287" i="1"/>
  <c r="BP287" i="1"/>
  <c r="BQ245" i="1"/>
  <c r="BP245" i="1"/>
  <c r="BQ129" i="1"/>
  <c r="BP129" i="1"/>
  <c r="BQ162" i="1"/>
  <c r="BP162" i="1"/>
  <c r="BQ57" i="1"/>
  <c r="BP57" i="1"/>
  <c r="BQ64" i="1"/>
  <c r="BP64" i="1"/>
  <c r="BQ61" i="1"/>
  <c r="BP61" i="1"/>
  <c r="BQ186" i="1"/>
  <c r="BP186" i="1"/>
  <c r="BQ200" i="1"/>
  <c r="BP200" i="1"/>
  <c r="BQ143" i="1"/>
  <c r="BP143" i="1"/>
  <c r="BQ293" i="1"/>
  <c r="BP293" i="1"/>
  <c r="BQ84" i="1"/>
  <c r="BP84" i="1"/>
  <c r="BQ278" i="1"/>
  <c r="BP278" i="1"/>
  <c r="BQ340" i="1"/>
  <c r="BP340" i="1"/>
  <c r="BQ26" i="1"/>
  <c r="BP26" i="1"/>
  <c r="BQ246" i="1"/>
  <c r="BP246" i="1"/>
  <c r="BQ231" i="1"/>
  <c r="BP231" i="1"/>
  <c r="BQ312" i="1"/>
  <c r="BP312" i="1"/>
  <c r="BQ27" i="1"/>
  <c r="BP27" i="1"/>
  <c r="BQ70" i="1"/>
  <c r="BP70" i="1"/>
  <c r="BQ75" i="1"/>
  <c r="BP75" i="1"/>
  <c r="BQ89" i="1"/>
  <c r="BP89" i="1"/>
  <c r="BQ292" i="1"/>
  <c r="BP292" i="1"/>
  <c r="BQ172" i="1"/>
  <c r="BP172" i="1"/>
  <c r="BQ319" i="1"/>
  <c r="BP319" i="1"/>
  <c r="BQ86" i="1"/>
  <c r="BP86" i="1"/>
  <c r="BQ238" i="1"/>
  <c r="BP238" i="1"/>
  <c r="BQ332" i="1"/>
  <c r="BP332" i="1"/>
  <c r="BQ152" i="1"/>
  <c r="BP152" i="1"/>
  <c r="BQ285" i="1"/>
  <c r="BP285" i="1"/>
  <c r="BQ85" i="1"/>
  <c r="BP85" i="1"/>
  <c r="BQ313" i="1"/>
  <c r="BP313" i="1"/>
  <c r="BQ130" i="1"/>
  <c r="BP130" i="1"/>
  <c r="BQ275" i="1"/>
  <c r="BP275" i="1"/>
  <c r="BQ290" i="1"/>
  <c r="BP290" i="1"/>
  <c r="BQ334" i="1"/>
  <c r="BQ14" i="1"/>
  <c r="BP14" i="1"/>
  <c r="BQ214" i="1"/>
  <c r="BP214" i="1"/>
  <c r="BQ50" i="1"/>
  <c r="BP50" i="1"/>
  <c r="BQ297" i="1"/>
  <c r="BP297" i="1"/>
  <c r="BQ55" i="1"/>
  <c r="BP55" i="1"/>
  <c r="BQ196" i="1"/>
  <c r="BP196" i="1"/>
  <c r="BQ81" i="1"/>
  <c r="BQ242" i="1"/>
  <c r="BP242" i="1"/>
  <c r="BQ98" i="1"/>
  <c r="BP98" i="1"/>
  <c r="BQ96" i="1"/>
  <c r="BP96" i="1"/>
  <c r="BQ36" i="1"/>
  <c r="BP36" i="1"/>
  <c r="BQ255" i="1"/>
  <c r="BP255" i="1"/>
  <c r="BQ211" i="1"/>
  <c r="BP211" i="1"/>
  <c r="BQ320" i="1"/>
  <c r="BP320" i="1"/>
  <c r="BQ314" i="1"/>
  <c r="BP314" i="1"/>
  <c r="BQ107" i="1"/>
  <c r="BP107" i="1"/>
  <c r="BQ140" i="1"/>
  <c r="BP140" i="1"/>
  <c r="BQ266" i="1"/>
  <c r="BP266" i="1"/>
  <c r="BQ311" i="1"/>
  <c r="BP311" i="1"/>
  <c r="BQ166" i="1"/>
  <c r="BP166" i="1"/>
  <c r="BQ268" i="1"/>
  <c r="BP268" i="1"/>
  <c r="BQ189" i="1"/>
  <c r="BP189" i="1"/>
  <c r="BQ169" i="1"/>
  <c r="BP169" i="1"/>
  <c r="BQ48" i="1"/>
  <c r="BP48" i="1"/>
  <c r="BQ299" i="1"/>
  <c r="BP299" i="1"/>
  <c r="BQ184" i="1"/>
  <c r="BP184" i="1"/>
  <c r="BQ181" i="1"/>
  <c r="BP181" i="1"/>
  <c r="BQ190" i="1"/>
  <c r="BP190" i="1"/>
  <c r="BQ103" i="1"/>
  <c r="BP103" i="1"/>
  <c r="BQ161" i="1"/>
  <c r="BP161" i="1"/>
  <c r="BQ202" i="1"/>
  <c r="BP202" i="1"/>
  <c r="BQ185" i="1"/>
  <c r="BP185" i="1"/>
  <c r="BQ209" i="1"/>
  <c r="BP209" i="1"/>
  <c r="BQ324" i="1"/>
  <c r="BP324" i="1"/>
  <c r="BQ170" i="1"/>
  <c r="CQ170" i="1" s="1"/>
  <c r="DT170" i="1" s="1"/>
  <c r="BP170" i="1"/>
  <c r="BQ133" i="1"/>
  <c r="BP133" i="1"/>
  <c r="BQ227" i="1"/>
  <c r="BP227" i="1"/>
  <c r="BQ272" i="1"/>
  <c r="BP272" i="1"/>
  <c r="BQ295" i="1"/>
  <c r="BP295" i="1"/>
  <c r="BQ165" i="1"/>
  <c r="BP165" i="1"/>
  <c r="BQ62" i="1"/>
  <c r="BP62" i="1"/>
  <c r="BQ124" i="1"/>
  <c r="BP124" i="1"/>
  <c r="CM132" i="1"/>
  <c r="CM105" i="1"/>
  <c r="ED14" i="1"/>
  <c r="CY113" i="1"/>
  <c r="EM113" i="1"/>
  <c r="EF113" i="1"/>
  <c r="EP113" i="1"/>
  <c r="ED57" i="1"/>
  <c r="ED314" i="1"/>
  <c r="ED58" i="1"/>
  <c r="CY120" i="1"/>
  <c r="EF120" i="1"/>
  <c r="EP120" i="1"/>
  <c r="EM120" i="1"/>
  <c r="CY131" i="1"/>
  <c r="EM131" i="1"/>
  <c r="EF131" i="1"/>
  <c r="EP131" i="1"/>
  <c r="CY337" i="1"/>
  <c r="EM337" i="1"/>
  <c r="EP337" i="1"/>
  <c r="EF337" i="1"/>
  <c r="CY160" i="1"/>
  <c r="EF160" i="1"/>
  <c r="EP160" i="1"/>
  <c r="EM160" i="1"/>
  <c r="ED290" i="1"/>
  <c r="CY186" i="1"/>
  <c r="EP186" i="1"/>
  <c r="EM186" i="1"/>
  <c r="EF186" i="1"/>
  <c r="ED295" i="1"/>
  <c r="EM17" i="1"/>
  <c r="EF17" i="1"/>
  <c r="EP17" i="1"/>
  <c r="ED275" i="1"/>
  <c r="ED26" i="1"/>
  <c r="ED50" i="1"/>
  <c r="EM38" i="1"/>
  <c r="EF38" i="1"/>
  <c r="EP38" i="1"/>
  <c r="ED320" i="1"/>
  <c r="ED161" i="1"/>
  <c r="ED335" i="1"/>
  <c r="CY290" i="1"/>
  <c r="EP290" i="1"/>
  <c r="EF290" i="1"/>
  <c r="EM290" i="1"/>
  <c r="ED287" i="1"/>
  <c r="CY295" i="1"/>
  <c r="EM295" i="1"/>
  <c r="EF295" i="1"/>
  <c r="EP295" i="1"/>
  <c r="CY275" i="1"/>
  <c r="EM275" i="1"/>
  <c r="EP275" i="1"/>
  <c r="EF275" i="1"/>
  <c r="ED136" i="1"/>
  <c r="ED255" i="1"/>
  <c r="CY214" i="1"/>
  <c r="EM214" i="1"/>
  <c r="EF214" i="1"/>
  <c r="EP214" i="1"/>
  <c r="CY81" i="1"/>
  <c r="EM81" i="1"/>
  <c r="EP81" i="1"/>
  <c r="EF81" i="1"/>
  <c r="CY129" i="1"/>
  <c r="EM129" i="1"/>
  <c r="EP129" i="1"/>
  <c r="EF129" i="1"/>
  <c r="CY71" i="1"/>
  <c r="EM71" i="1"/>
  <c r="EF71" i="1"/>
  <c r="EP71" i="1"/>
  <c r="CY123" i="1"/>
  <c r="EM123" i="1"/>
  <c r="EF123" i="1"/>
  <c r="EP123" i="1"/>
  <c r="ED163" i="1"/>
  <c r="CY62" i="1"/>
  <c r="EM62" i="1"/>
  <c r="EF62" i="1"/>
  <c r="EP62" i="1"/>
  <c r="ED108" i="1"/>
  <c r="CY314" i="1"/>
  <c r="EP314" i="1"/>
  <c r="EM314" i="1"/>
  <c r="EF314" i="1"/>
  <c r="ED131" i="1"/>
  <c r="CY335" i="1"/>
  <c r="EM335" i="1"/>
  <c r="EP335" i="1"/>
  <c r="EF335" i="1"/>
  <c r="CY185" i="1"/>
  <c r="EM185" i="1"/>
  <c r="EP185" i="1"/>
  <c r="EF185" i="1"/>
  <c r="ED213" i="1"/>
  <c r="CY287" i="1"/>
  <c r="EM287" i="1"/>
  <c r="EF287" i="1"/>
  <c r="EP287" i="1"/>
  <c r="ED70" i="1"/>
  <c r="EM26" i="1"/>
  <c r="EF26" i="1"/>
  <c r="EP26" i="1"/>
  <c r="CY136" i="1"/>
  <c r="EM136" i="1"/>
  <c r="EP136" i="1"/>
  <c r="EF136" i="1"/>
  <c r="CY255" i="1"/>
  <c r="EM255" i="1"/>
  <c r="EF255" i="1"/>
  <c r="EP255" i="1"/>
  <c r="ED168" i="1"/>
  <c r="CY317" i="1"/>
  <c r="EM317" i="1"/>
  <c r="EP317" i="1"/>
  <c r="EF317" i="1"/>
  <c r="ED214" i="1"/>
  <c r="CY108" i="1"/>
  <c r="EF108" i="1"/>
  <c r="EP108" i="1"/>
  <c r="EM108" i="1"/>
  <c r="ED15" i="1"/>
  <c r="ED38" i="1"/>
  <c r="CY320" i="1"/>
  <c r="EM320" i="1"/>
  <c r="EF320" i="1"/>
  <c r="EP320" i="1"/>
  <c r="ED234" i="1"/>
  <c r="ED64" i="1"/>
  <c r="CY144" i="1"/>
  <c r="EM144" i="1"/>
  <c r="EF144" i="1"/>
  <c r="EP144" i="1"/>
  <c r="CY39" i="1"/>
  <c r="EM39" i="1"/>
  <c r="EF39" i="1"/>
  <c r="EP39" i="1"/>
  <c r="CY161" i="1"/>
  <c r="EP161" i="1"/>
  <c r="EM161" i="1"/>
  <c r="EF161" i="1"/>
  <c r="CY63" i="1"/>
  <c r="EP63" i="1"/>
  <c r="EM63" i="1"/>
  <c r="EF63" i="1"/>
  <c r="ED185" i="1"/>
  <c r="ED292" i="1"/>
  <c r="ED246" i="1"/>
  <c r="CY168" i="1"/>
  <c r="EM168" i="1"/>
  <c r="EF168" i="1"/>
  <c r="EP168" i="1"/>
  <c r="ED231" i="1"/>
  <c r="ED126" i="1"/>
  <c r="ED209" i="1"/>
  <c r="ED114" i="1"/>
  <c r="CY163" i="1"/>
  <c r="EM163" i="1"/>
  <c r="EF163" i="1"/>
  <c r="EP163" i="1"/>
  <c r="CY130" i="1"/>
  <c r="EF130" i="1"/>
  <c r="EP130" i="1"/>
  <c r="EM130" i="1"/>
  <c r="ED278" i="1"/>
  <c r="EM15" i="1"/>
  <c r="EF15" i="1"/>
  <c r="EP15" i="1"/>
  <c r="CY234" i="1"/>
  <c r="EM234" i="1"/>
  <c r="EF234" i="1"/>
  <c r="EP234" i="1"/>
  <c r="CY64" i="1"/>
  <c r="EM64" i="1"/>
  <c r="EF64" i="1"/>
  <c r="EP64" i="1"/>
  <c r="ED144" i="1"/>
  <c r="ED263" i="1"/>
  <c r="CY213" i="1"/>
  <c r="EP213" i="1"/>
  <c r="EM213" i="1"/>
  <c r="EF213" i="1"/>
  <c r="ED140" i="1"/>
  <c r="CY248" i="1"/>
  <c r="EM248" i="1"/>
  <c r="EP248" i="1"/>
  <c r="EF248" i="1"/>
  <c r="ED86" i="1"/>
  <c r="ED189" i="1"/>
  <c r="ED200" i="1"/>
  <c r="CY70" i="1"/>
  <c r="EM70" i="1"/>
  <c r="EP70" i="1"/>
  <c r="EF70" i="1"/>
  <c r="CY292" i="1"/>
  <c r="EM292" i="1"/>
  <c r="EP292" i="1"/>
  <c r="EF292" i="1"/>
  <c r="EM14" i="1"/>
  <c r="EF14" i="1"/>
  <c r="EP14" i="1"/>
  <c r="CY246" i="1"/>
  <c r="EM246" i="1"/>
  <c r="EF246" i="1"/>
  <c r="EP246" i="1"/>
  <c r="CY231" i="1"/>
  <c r="EM231" i="1"/>
  <c r="EF231" i="1"/>
  <c r="EP231" i="1"/>
  <c r="CY138" i="1"/>
  <c r="EF138" i="1"/>
  <c r="EP138" i="1"/>
  <c r="EM138" i="1"/>
  <c r="ED230" i="1"/>
  <c r="CY126" i="1"/>
  <c r="EM126" i="1"/>
  <c r="EF126" i="1"/>
  <c r="EP126" i="1"/>
  <c r="CY114" i="1"/>
  <c r="EM114" i="1"/>
  <c r="EP114" i="1"/>
  <c r="EF114" i="1"/>
  <c r="ED120" i="1"/>
  <c r="ED190" i="1"/>
  <c r="DU197" i="1"/>
  <c r="DQ197" i="1"/>
  <c r="DR197" i="1" s="1"/>
  <c r="EN197" i="1" s="1"/>
  <c r="CY190" i="1"/>
  <c r="EM190" i="1"/>
  <c r="EP190" i="1"/>
  <c r="EF190" i="1"/>
  <c r="ED103" i="1"/>
  <c r="ED55" i="1"/>
  <c r="CY170" i="1"/>
  <c r="EM170" i="1"/>
  <c r="EF170" i="1"/>
  <c r="EP170" i="1"/>
  <c r="CY140" i="1"/>
  <c r="EM140" i="1"/>
  <c r="EP140" i="1"/>
  <c r="EF140" i="1"/>
  <c r="CY322" i="1"/>
  <c r="EM322" i="1"/>
  <c r="EF322" i="1"/>
  <c r="EP322" i="1"/>
  <c r="CY86" i="1"/>
  <c r="EM86" i="1"/>
  <c r="EP86" i="1"/>
  <c r="EF86" i="1"/>
  <c r="CY189" i="1"/>
  <c r="EM189" i="1"/>
  <c r="EP189" i="1"/>
  <c r="EF189" i="1"/>
  <c r="ED138" i="1"/>
  <c r="CY41" i="1"/>
  <c r="EM41" i="1"/>
  <c r="EF41" i="1"/>
  <c r="EP41" i="1"/>
  <c r="ED181" i="1"/>
  <c r="CY297" i="1"/>
  <c r="EM297" i="1"/>
  <c r="EF297" i="1"/>
  <c r="EP297" i="1"/>
  <c r="CY209" i="1"/>
  <c r="EM209" i="1"/>
  <c r="EP209" i="1"/>
  <c r="EF209" i="1"/>
  <c r="ED107" i="1"/>
  <c r="CY263" i="1"/>
  <c r="EM263" i="1"/>
  <c r="EF263" i="1"/>
  <c r="EP263" i="1"/>
  <c r="CY55" i="1"/>
  <c r="EM55" i="1"/>
  <c r="EF55" i="1"/>
  <c r="EP55" i="1"/>
  <c r="ED194" i="1"/>
  <c r="ED133" i="1"/>
  <c r="ED319" i="1"/>
  <c r="ED16" i="1"/>
  <c r="CY200" i="1"/>
  <c r="EM200" i="1"/>
  <c r="EF200" i="1"/>
  <c r="EP200" i="1"/>
  <c r="ED152" i="1"/>
  <c r="ED85" i="1"/>
  <c r="ED313" i="1"/>
  <c r="CY230" i="1"/>
  <c r="EM230" i="1"/>
  <c r="EF230" i="1"/>
  <c r="EP230" i="1"/>
  <c r="CY184" i="1"/>
  <c r="EM184" i="1"/>
  <c r="EF184" i="1"/>
  <c r="EP184" i="1"/>
  <c r="CY181" i="1"/>
  <c r="EM181" i="1"/>
  <c r="EF181" i="1"/>
  <c r="EP181" i="1"/>
  <c r="ED297" i="1"/>
  <c r="ED323" i="1"/>
  <c r="CY107" i="1"/>
  <c r="EM107" i="1"/>
  <c r="EP107" i="1"/>
  <c r="EF107" i="1"/>
  <c r="CY103" i="1"/>
  <c r="EM103" i="1"/>
  <c r="EP103" i="1"/>
  <c r="EF103" i="1"/>
  <c r="ED162" i="1"/>
  <c r="CY194" i="1"/>
  <c r="EM194" i="1"/>
  <c r="EF194" i="1"/>
  <c r="EP194" i="1"/>
  <c r="CY133" i="1"/>
  <c r="EM133" i="1"/>
  <c r="EF133" i="1"/>
  <c r="EP133" i="1"/>
  <c r="ED244" i="1"/>
  <c r="ED227" i="1"/>
  <c r="ED75" i="1"/>
  <c r="CY238" i="1"/>
  <c r="EP238" i="1"/>
  <c r="EF238" i="1"/>
  <c r="EM238" i="1"/>
  <c r="ED105" i="1"/>
  <c r="ED48" i="1"/>
  <c r="ED299" i="1"/>
  <c r="CY152" i="1"/>
  <c r="EM152" i="1"/>
  <c r="EP152" i="1"/>
  <c r="EF152" i="1"/>
  <c r="ED285" i="1"/>
  <c r="CY313" i="1"/>
  <c r="EM313" i="1"/>
  <c r="EF313" i="1"/>
  <c r="EP313" i="1"/>
  <c r="CY206" i="1"/>
  <c r="EP206" i="1"/>
  <c r="EM206" i="1"/>
  <c r="EF206" i="1"/>
  <c r="ED129" i="1"/>
  <c r="ED341" i="1"/>
  <c r="CY323" i="1"/>
  <c r="EM323" i="1"/>
  <c r="EF323" i="1"/>
  <c r="EP323" i="1"/>
  <c r="ED340" i="1"/>
  <c r="ED61" i="1"/>
  <c r="CY319" i="1"/>
  <c r="EP319" i="1"/>
  <c r="EF319" i="1"/>
  <c r="EM319" i="1"/>
  <c r="EF16" i="1"/>
  <c r="EP16" i="1"/>
  <c r="EM16" i="1"/>
  <c r="CY227" i="1"/>
  <c r="EP227" i="1"/>
  <c r="EM227" i="1"/>
  <c r="EF227" i="1"/>
  <c r="CY169" i="1"/>
  <c r="EF169" i="1"/>
  <c r="EM169" i="1"/>
  <c r="EP169" i="1"/>
  <c r="ED238" i="1"/>
  <c r="CY105" i="1"/>
  <c r="EP105" i="1"/>
  <c r="EM105" i="1"/>
  <c r="EF105" i="1"/>
  <c r="CY48" i="1"/>
  <c r="EM48" i="1"/>
  <c r="EF48" i="1"/>
  <c r="EP48" i="1"/>
  <c r="CY299" i="1"/>
  <c r="EM299" i="1"/>
  <c r="EP299" i="1"/>
  <c r="EF299" i="1"/>
  <c r="ED196" i="1"/>
  <c r="CY85" i="1"/>
  <c r="EM85" i="1"/>
  <c r="EF85" i="1"/>
  <c r="EP85" i="1"/>
  <c r="ED326" i="1"/>
  <c r="ED184" i="1"/>
  <c r="ED98" i="1"/>
  <c r="ED302" i="1"/>
  <c r="ED211" i="1"/>
  <c r="ED266" i="1"/>
  <c r="CY340" i="1"/>
  <c r="EM340" i="1"/>
  <c r="EP340" i="1"/>
  <c r="EF340" i="1"/>
  <c r="CY162" i="1"/>
  <c r="EP162" i="1"/>
  <c r="EM162" i="1"/>
  <c r="EF162" i="1"/>
  <c r="CY61" i="1"/>
  <c r="EM61" i="1"/>
  <c r="EP61" i="1"/>
  <c r="EF61" i="1"/>
  <c r="CY244" i="1"/>
  <c r="EM244" i="1"/>
  <c r="EF244" i="1"/>
  <c r="EP244" i="1"/>
  <c r="EM24" i="1"/>
  <c r="EP24" i="1"/>
  <c r="EF24" i="1"/>
  <c r="CY75" i="1"/>
  <c r="EM75" i="1"/>
  <c r="EF75" i="1"/>
  <c r="EP75" i="1"/>
  <c r="CY175" i="1"/>
  <c r="EM175" i="1"/>
  <c r="EP175" i="1"/>
  <c r="EF175" i="1"/>
  <c r="ED169" i="1"/>
  <c r="ED155" i="1"/>
  <c r="ED245" i="1"/>
  <c r="EF285" i="1"/>
  <c r="EP285" i="1"/>
  <c r="CY285" i="1"/>
  <c r="EM285" i="1"/>
  <c r="CY326" i="1"/>
  <c r="EM326" i="1"/>
  <c r="EP326" i="1"/>
  <c r="EF326" i="1"/>
  <c r="ED312" i="1"/>
  <c r="CY302" i="1"/>
  <c r="EM302" i="1"/>
  <c r="EF302" i="1"/>
  <c r="EP302" i="1"/>
  <c r="ED172" i="1"/>
  <c r="ED71" i="1"/>
  <c r="CY278" i="1"/>
  <c r="EM278" i="1"/>
  <c r="EF278" i="1"/>
  <c r="EP278" i="1"/>
  <c r="CY266" i="1"/>
  <c r="EM266" i="1"/>
  <c r="EF266" i="1"/>
  <c r="EP266" i="1"/>
  <c r="DU207" i="1"/>
  <c r="DQ207" i="1"/>
  <c r="DR207" i="1" s="1"/>
  <c r="ED89" i="1"/>
  <c r="ED332" i="1"/>
  <c r="CY155" i="1"/>
  <c r="EM155" i="1"/>
  <c r="EP155" i="1"/>
  <c r="EF155" i="1"/>
  <c r="CY196" i="1"/>
  <c r="EM196" i="1"/>
  <c r="EP196" i="1"/>
  <c r="EF196" i="1"/>
  <c r="ED171" i="1"/>
  <c r="CY98" i="1"/>
  <c r="EM98" i="1"/>
  <c r="EF98" i="1"/>
  <c r="EP98" i="1"/>
  <c r="ED321" i="1"/>
  <c r="ED324" i="1"/>
  <c r="CY57" i="1"/>
  <c r="EM57" i="1"/>
  <c r="EP57" i="1"/>
  <c r="EF57" i="1"/>
  <c r="ED186" i="1"/>
  <c r="CY341" i="1"/>
  <c r="EM341" i="1"/>
  <c r="EF341" i="1"/>
  <c r="EP341" i="1"/>
  <c r="CY211" i="1"/>
  <c r="EM211" i="1"/>
  <c r="EF211" i="1"/>
  <c r="EP211" i="1"/>
  <c r="ED226" i="1"/>
  <c r="ED202" i="1"/>
  <c r="ED166" i="1"/>
  <c r="CY268" i="1"/>
  <c r="EM268" i="1"/>
  <c r="EF268" i="1"/>
  <c r="EP268" i="1"/>
  <c r="CY272" i="1"/>
  <c r="EM272" i="1"/>
  <c r="EP272" i="1"/>
  <c r="EF272" i="1"/>
  <c r="CY89" i="1"/>
  <c r="EM89" i="1"/>
  <c r="EF89" i="1"/>
  <c r="EP89" i="1"/>
  <c r="CY245" i="1"/>
  <c r="EM245" i="1"/>
  <c r="EP245" i="1"/>
  <c r="EF245" i="1"/>
  <c r="ED293" i="1"/>
  <c r="CY171" i="1"/>
  <c r="EM171" i="1"/>
  <c r="EF171" i="1"/>
  <c r="EP171" i="1"/>
  <c r="CY312" i="1"/>
  <c r="EM312" i="1"/>
  <c r="EF312" i="1"/>
  <c r="EP312" i="1"/>
  <c r="CY321" i="1"/>
  <c r="EM321" i="1"/>
  <c r="EF321" i="1"/>
  <c r="EP321" i="1"/>
  <c r="ED294" i="1"/>
  <c r="CY324" i="1"/>
  <c r="EM324" i="1"/>
  <c r="EP324" i="1"/>
  <c r="EF324" i="1"/>
  <c r="CY249" i="1"/>
  <c r="EM249" i="1"/>
  <c r="EP249" i="1"/>
  <c r="EF249" i="1"/>
  <c r="CY84" i="1"/>
  <c r="EF84" i="1"/>
  <c r="EM84" i="1"/>
  <c r="EP84" i="1"/>
  <c r="CY226" i="1"/>
  <c r="EM226" i="1"/>
  <c r="EF226" i="1"/>
  <c r="EP226" i="1"/>
  <c r="CY202" i="1"/>
  <c r="EM202" i="1"/>
  <c r="EF202" i="1"/>
  <c r="EP202" i="1"/>
  <c r="ED177" i="1"/>
  <c r="ED311" i="1"/>
  <c r="ED158" i="1"/>
  <c r="ED268" i="1"/>
  <c r="CY212" i="1"/>
  <c r="EF212" i="1"/>
  <c r="EM212" i="1"/>
  <c r="EP212" i="1"/>
  <c r="CY332" i="1"/>
  <c r="EM332" i="1"/>
  <c r="EF332" i="1"/>
  <c r="EP332" i="1"/>
  <c r="ED45" i="1"/>
  <c r="ED25" i="1"/>
  <c r="ED165" i="1"/>
  <c r="CY65" i="1"/>
  <c r="EM65" i="1"/>
  <c r="EF65" i="1"/>
  <c r="EP65" i="1"/>
  <c r="ED96" i="1"/>
  <c r="CY328" i="1"/>
  <c r="EP328" i="1"/>
  <c r="EM328" i="1"/>
  <c r="EF328" i="1"/>
  <c r="CY58" i="1"/>
  <c r="EM58" i="1"/>
  <c r="EF58" i="1"/>
  <c r="EP58" i="1"/>
  <c r="ED84" i="1"/>
  <c r="ED95" i="1"/>
  <c r="ED249" i="1"/>
  <c r="CY177" i="1"/>
  <c r="EM177" i="1"/>
  <c r="EP177" i="1"/>
  <c r="EF177" i="1"/>
  <c r="CY311" i="1"/>
  <c r="EM311" i="1"/>
  <c r="EF311" i="1"/>
  <c r="EP311" i="1"/>
  <c r="CY172" i="1"/>
  <c r="EP172" i="1"/>
  <c r="EM172" i="1"/>
  <c r="EF172" i="1"/>
  <c r="CY158" i="1"/>
  <c r="EM158" i="1"/>
  <c r="EF158" i="1"/>
  <c r="EP158" i="1"/>
  <c r="CY166" i="1"/>
  <c r="EM166" i="1"/>
  <c r="EP166" i="1"/>
  <c r="EF166" i="1"/>
  <c r="ED272" i="1"/>
  <c r="CY293" i="1"/>
  <c r="EM293" i="1"/>
  <c r="EF293" i="1"/>
  <c r="EP293" i="1"/>
  <c r="CY236" i="1"/>
  <c r="EM236" i="1"/>
  <c r="EP236" i="1"/>
  <c r="EF236" i="1"/>
  <c r="ED242" i="1"/>
  <c r="CY165" i="1"/>
  <c r="EP165" i="1"/>
  <c r="EM165" i="1"/>
  <c r="EF165" i="1"/>
  <c r="CY294" i="1"/>
  <c r="EM294" i="1"/>
  <c r="EF294" i="1"/>
  <c r="EP294" i="1"/>
  <c r="CY96" i="1"/>
  <c r="EF96" i="1"/>
  <c r="EP96" i="1"/>
  <c r="EM96" i="1"/>
  <c r="ED130" i="1"/>
  <c r="CY95" i="1"/>
  <c r="EM95" i="1"/>
  <c r="EF95" i="1"/>
  <c r="EP95" i="1"/>
  <c r="ED337" i="1"/>
  <c r="ED160" i="1"/>
  <c r="CY334" i="1"/>
  <c r="EM334" i="1"/>
  <c r="EF334" i="1"/>
  <c r="EP334" i="1"/>
  <c r="ED206" i="1"/>
  <c r="DU203" i="1"/>
  <c r="DQ203" i="1"/>
  <c r="DR203" i="1" s="1"/>
  <c r="EN203" i="1" s="1"/>
  <c r="ED212" i="1"/>
  <c r="CY45" i="1"/>
  <c r="EP45" i="1"/>
  <c r="EM45" i="1"/>
  <c r="EF45" i="1"/>
  <c r="ED236" i="1"/>
  <c r="CY242" i="1"/>
  <c r="EM242" i="1"/>
  <c r="EF242" i="1"/>
  <c r="EP242" i="1"/>
  <c r="EM25" i="1"/>
  <c r="EP25" i="1"/>
  <c r="EF25" i="1"/>
  <c r="CY50" i="1"/>
  <c r="EM50" i="1"/>
  <c r="EF50" i="1"/>
  <c r="EP50" i="1"/>
  <c r="ED328" i="1"/>
  <c r="CW7" i="1"/>
  <c r="EM13" i="1"/>
  <c r="EC20" i="1"/>
  <c r="EC19" i="1"/>
  <c r="EC18" i="1"/>
  <c r="EI26" i="1"/>
  <c r="EP13" i="1"/>
  <c r="EF13" i="1"/>
  <c r="CE13" i="1"/>
  <c r="CF13" i="1" s="1"/>
  <c r="BP13" i="1"/>
  <c r="BQ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BQ37" i="1" l="1"/>
  <c r="BP334" i="1"/>
  <c r="DJ203" i="1"/>
  <c r="DK203" i="1" s="1"/>
  <c r="DM203" i="1" s="1"/>
  <c r="DO203" i="1"/>
  <c r="BD207" i="1"/>
  <c r="DO207" i="1" s="1"/>
  <c r="BP39" i="1"/>
  <c r="BQ248" i="1"/>
  <c r="BP310" i="1"/>
  <c r="BQ175" i="1"/>
  <c r="BP29" i="1"/>
  <c r="BP30" i="1"/>
  <c r="BQ29" i="1"/>
  <c r="BQ317" i="1"/>
  <c r="BQ17" i="1"/>
  <c r="BP333" i="1"/>
  <c r="BQ24" i="1"/>
  <c r="BP81" i="1"/>
  <c r="BP273" i="1"/>
  <c r="BP66" i="1"/>
  <c r="BP113" i="1"/>
  <c r="BQ113" i="1"/>
  <c r="BQ273" i="1"/>
  <c r="BQ30" i="1"/>
  <c r="BP317" i="1"/>
  <c r="BQ63" i="1"/>
  <c r="BQ322" i="1"/>
  <c r="ED66" i="1"/>
  <c r="BP41" i="1"/>
  <c r="BP24" i="1"/>
  <c r="BQ201" i="1"/>
  <c r="BQ205" i="1"/>
  <c r="BQ159" i="1"/>
  <c r="BP37" i="1"/>
  <c r="BQ310" i="1"/>
  <c r="BQ41" i="1"/>
  <c r="BQ39" i="1"/>
  <c r="BQ276" i="1"/>
  <c r="BP205" i="1"/>
  <c r="BP201" i="1"/>
  <c r="BP59" i="1"/>
  <c r="BQ284" i="1"/>
  <c r="BQ79" i="1"/>
  <c r="ED175" i="1"/>
  <c r="BP284" i="1"/>
  <c r="BP79" i="1"/>
  <c r="BP23" i="1"/>
  <c r="BP248" i="1"/>
  <c r="BP322" i="1"/>
  <c r="BP63" i="1"/>
  <c r="ED19" i="1"/>
  <c r="BP19" i="1"/>
  <c r="ED65" i="1"/>
  <c r="ED253" i="1"/>
  <c r="BQ18" i="1"/>
  <c r="BP123" i="1"/>
  <c r="BQ23" i="1"/>
  <c r="BP316" i="1"/>
  <c r="ED316" i="1"/>
  <c r="BQ123" i="1"/>
  <c r="BP276" i="1"/>
  <c r="ED258" i="1"/>
  <c r="BP258" i="1"/>
  <c r="BP18" i="1"/>
  <c r="BP253" i="1"/>
  <c r="BQ333" i="1"/>
  <c r="ED336" i="1"/>
  <c r="BQ336" i="1"/>
  <c r="BP65" i="1"/>
  <c r="BQ307" i="1"/>
  <c r="ED307" i="1"/>
  <c r="ED232" i="1"/>
  <c r="BQ232" i="1"/>
  <c r="BP159" i="1"/>
  <c r="BP307" i="1"/>
  <c r="BP232" i="1"/>
  <c r="CF14" i="1"/>
  <c r="CH14" i="1" s="1"/>
  <c r="CO14" i="1" s="1"/>
  <c r="CF15" i="1"/>
  <c r="CH15" i="1" s="1"/>
  <c r="CO15" i="1" s="1"/>
  <c r="AG22" i="1"/>
  <c r="AC23" i="1"/>
  <c r="BQ176" i="1"/>
  <c r="BP176" i="1"/>
  <c r="ED176" i="1"/>
  <c r="DZ207" i="1"/>
  <c r="CZ207" i="1" s="1"/>
  <c r="EN207" i="1"/>
  <c r="DZ197" i="1"/>
  <c r="CZ197" i="1" s="1"/>
  <c r="DQ170" i="1"/>
  <c r="DR170" i="1" s="1"/>
  <c r="DU170" i="1"/>
  <c r="DZ203" i="1"/>
  <c r="CZ203" i="1" s="1"/>
  <c r="EI27" i="1"/>
  <c r="EC23" i="1"/>
  <c r="EC22" i="1"/>
  <c r="CG13" i="1"/>
  <c r="CH13" i="1" s="1"/>
  <c r="CJ13" i="1"/>
  <c r="ED13" i="1" s="1"/>
  <c r="AG13" i="1"/>
  <c r="DJ207" i="1" l="1"/>
  <c r="DK207" i="1" s="1"/>
  <c r="DM207" i="1" s="1"/>
  <c r="BD7" i="1"/>
  <c r="BQ7" i="1"/>
  <c r="CF16" i="1"/>
  <c r="CH16" i="1" s="1"/>
  <c r="CO16" i="1" s="1"/>
  <c r="AG23" i="1"/>
  <c r="CG23" i="1"/>
  <c r="AC24" i="1"/>
  <c r="DZ170" i="1"/>
  <c r="CZ170" i="1" s="1"/>
  <c r="EN170" i="1"/>
  <c r="EC24" i="1"/>
  <c r="EI28" i="1"/>
  <c r="CF18" i="1" l="1"/>
  <c r="CH18" i="1" s="1"/>
  <c r="CO18" i="1" s="1"/>
  <c r="AG24" i="1"/>
  <c r="AC25" i="1"/>
  <c r="D19" i="15"/>
  <c r="EI29" i="1"/>
  <c r="EC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CF23" i="1" l="1"/>
  <c r="CF26" i="1" s="1"/>
  <c r="AG25" i="1"/>
  <c r="AC26" i="1"/>
  <c r="EI30" i="1"/>
  <c r="EC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CE7" i="1"/>
  <c r="BZ7" i="1"/>
  <c r="CF105" i="1" l="1"/>
  <c r="CF112" i="1" s="1"/>
  <c r="CH23" i="1"/>
  <c r="CO23" i="1" s="1"/>
  <c r="AG26" i="1"/>
  <c r="CG26" i="1"/>
  <c r="CH26" i="1" s="1"/>
  <c r="CO26" i="1" s="1"/>
  <c r="AC27" i="1"/>
  <c r="CF131" i="1"/>
  <c r="CF139" i="1" s="1"/>
  <c r="EI31" i="1"/>
  <c r="EC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AG27" i="1" l="1"/>
  <c r="AC28" i="1"/>
  <c r="EC28" i="1"/>
  <c r="EI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ES194" i="1" s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ES195" i="1" s="1"/>
  <c r="X18" i="1"/>
  <c r="BS18" i="1" s="1"/>
  <c r="BT18" i="1" s="1"/>
  <c r="X22" i="1"/>
  <c r="BS22" i="1" s="1"/>
  <c r="BT22" i="1" s="1"/>
  <c r="X15" i="1"/>
  <c r="BS15" i="1" s="1"/>
  <c r="BT15" i="1" s="1"/>
  <c r="X20" i="1"/>
  <c r="BS20" i="1" s="1"/>
  <c r="BT20" i="1" s="1"/>
  <c r="X16" i="1"/>
  <c r="BS16" i="1" s="1"/>
  <c r="BT16" i="1" s="1"/>
  <c r="X19" i="1"/>
  <c r="BS19" i="1" s="1"/>
  <c r="BT19" i="1" s="1"/>
  <c r="X17" i="1"/>
  <c r="BS17" i="1" s="1"/>
  <c r="BT17" i="1" s="1"/>
  <c r="X14" i="1"/>
  <c r="BS14" i="1" s="1"/>
  <c r="BT14" i="1" s="1"/>
  <c r="X23" i="1"/>
  <c r="BS23" i="1" s="1"/>
  <c r="BT23" i="1" s="1"/>
  <c r="ES314" i="1"/>
  <c r="ES233" i="1"/>
  <c r="ES234" i="1"/>
  <c r="EI33" i="1"/>
  <c r="ES302" i="1"/>
  <c r="ES295" i="1"/>
  <c r="ES168" i="1"/>
  <c r="ES158" i="1"/>
  <c r="ES163" i="1"/>
  <c r="ES343" i="1"/>
  <c r="ES26" i="1"/>
  <c r="ES25" i="1"/>
  <c r="ES254" i="1"/>
  <c r="ES262" i="1"/>
  <c r="ES66" i="1"/>
  <c r="ES61" i="1"/>
  <c r="ES148" i="1"/>
  <c r="ES137" i="1"/>
  <c r="ES85" i="1"/>
  <c r="ES73" i="1"/>
  <c r="ES90" i="1"/>
  <c r="EC29" i="1"/>
  <c r="ES125" i="1"/>
  <c r="ES109" i="1"/>
  <c r="ES119" i="1"/>
  <c r="ES124" i="1"/>
  <c r="ES117" i="1"/>
  <c r="ES110" i="1"/>
  <c r="ES126" i="1"/>
  <c r="ES19" i="1"/>
  <c r="ES346" i="1"/>
  <c r="ES345" i="1"/>
  <c r="ES277" i="1"/>
  <c r="ES275" i="1"/>
  <c r="ES278" i="1"/>
  <c r="ES213" i="1"/>
  <c r="ES211" i="1"/>
  <c r="ES54" i="1"/>
  <c r="ES49" i="1"/>
  <c r="ES57" i="1"/>
  <c r="ES48" i="1"/>
  <c r="ES53" i="1"/>
  <c r="ES56" i="1"/>
  <c r="ES51" i="1"/>
  <c r="ES52" i="1"/>
  <c r="ES181" i="1"/>
  <c r="ES182" i="1"/>
  <c r="ES251" i="1"/>
  <c r="ES249" i="1"/>
  <c r="ES247" i="1"/>
  <c r="ES42" i="1"/>
  <c r="ES44" i="1"/>
  <c r="ES37" i="1"/>
  <c r="ES40" i="1"/>
  <c r="ES39" i="1"/>
  <c r="ES43" i="1"/>
  <c r="ES38" i="1"/>
  <c r="ES338" i="1"/>
  <c r="ES336" i="1"/>
  <c r="ES333" i="1"/>
  <c r="ES335" i="1"/>
  <c r="ES337" i="1"/>
  <c r="ES332" i="1"/>
  <c r="ES334" i="1"/>
  <c r="ES339" i="1"/>
  <c r="ES406" i="1"/>
  <c r="ES401" i="1"/>
  <c r="ES321" i="1"/>
  <c r="ES282" i="1"/>
  <c r="ES218" i="1"/>
  <c r="ES223" i="1"/>
  <c r="ES153" i="1"/>
  <c r="ES139" i="1"/>
  <c r="ES144" i="1"/>
  <c r="ES103" i="1"/>
  <c r="ES97" i="1"/>
  <c r="ES36" i="1"/>
  <c r="ES91" i="1"/>
  <c r="ES118" i="1"/>
  <c r="ES226" i="1"/>
  <c r="ES313" i="1"/>
  <c r="ES69" i="1"/>
  <c r="ES178" i="1"/>
  <c r="ES316" i="1"/>
  <c r="ES391" i="1"/>
  <c r="ES267" i="1"/>
  <c r="ES370" i="1"/>
  <c r="ES386" i="1"/>
  <c r="ES78" i="1"/>
  <c r="ES175" i="1"/>
  <c r="ES293" i="1"/>
  <c r="ES305" i="1"/>
  <c r="ES311" i="1"/>
  <c r="ES17" i="1"/>
  <c r="ES239" i="1"/>
  <c r="ES280" i="1"/>
  <c r="ES342" i="1"/>
  <c r="ES154" i="1"/>
  <c r="ES367" i="1"/>
  <c r="ES390" i="1"/>
  <c r="ES404" i="1"/>
  <c r="ES80" i="1"/>
  <c r="ES166" i="1"/>
  <c r="ES319" i="1"/>
  <c r="ES330" i="1"/>
  <c r="ES99" i="1"/>
  <c r="ES100" i="1"/>
  <c r="ES136" i="1"/>
  <c r="ES210" i="1"/>
  <c r="ES294" i="1"/>
  <c r="ES27" i="1"/>
  <c r="ES62" i="1"/>
  <c r="ES191" i="1"/>
  <c r="ES242" i="1"/>
  <c r="ES304" i="1"/>
  <c r="ES361" i="1"/>
  <c r="ES382" i="1"/>
  <c r="ES88" i="1"/>
  <c r="ES84" i="1"/>
  <c r="ES106" i="1"/>
  <c r="ES217" i="1"/>
  <c r="ES231" i="1"/>
  <c r="ES22" i="1"/>
  <c r="ES150" i="1"/>
  <c r="ES151" i="1"/>
  <c r="ES173" i="1"/>
  <c r="ES271" i="1"/>
  <c r="ES297" i="1"/>
  <c r="ES326" i="1"/>
  <c r="ES377" i="1"/>
  <c r="ES147" i="1"/>
  <c r="ES359" i="1"/>
  <c r="ES95" i="1"/>
  <c r="ES81" i="1"/>
  <c r="ES122" i="1"/>
  <c r="ES155" i="1"/>
  <c r="ES227" i="1"/>
  <c r="ES269" i="1"/>
  <c r="ES318" i="1"/>
  <c r="ES353" i="1"/>
  <c r="ES128" i="1"/>
  <c r="ES220" i="1"/>
  <c r="ES75" i="1"/>
  <c r="ES115" i="1"/>
  <c r="ES281" i="1"/>
  <c r="ES372" i="1"/>
  <c r="ES389" i="1"/>
  <c r="ES307" i="1"/>
  <c r="ES207" i="1"/>
  <c r="ES279" i="1"/>
  <c r="ES135" i="1"/>
  <c r="ES331" i="1"/>
  <c r="ES238" i="1"/>
  <c r="ES384" i="1"/>
  <c r="ES354" i="1"/>
  <c r="ES140" i="1"/>
  <c r="ES162" i="1"/>
  <c r="ES292" i="1"/>
  <c r="ES28" i="1"/>
  <c r="ES104" i="1"/>
  <c r="ES107" i="1"/>
  <c r="ES363" i="1"/>
  <c r="ES260" i="1"/>
  <c r="ES403" i="1"/>
  <c r="ES360" i="1"/>
  <c r="ES14" i="1"/>
  <c r="ES399" i="1"/>
  <c r="ES232" i="1"/>
  <c r="ES352" i="1"/>
  <c r="ES164" i="1"/>
  <c r="ES323" i="1"/>
  <c r="ES198" i="1"/>
  <c r="ES340" i="1"/>
  <c r="ES161" i="1"/>
  <c r="ES369" i="1"/>
  <c r="ES398" i="1"/>
  <c r="ES397" i="1"/>
  <c r="ES252" i="1"/>
  <c r="ES131" i="1"/>
  <c r="ES407" i="1"/>
  <c r="ES265" i="1"/>
  <c r="ES214" i="1"/>
  <c r="ES101" i="1"/>
  <c r="ES18" i="1"/>
  <c r="ES24" i="1"/>
  <c r="ES373" i="1"/>
  <c r="ES82" i="1"/>
  <c r="ES317" i="1"/>
  <c r="ES169" i="1"/>
  <c r="ES291" i="1"/>
  <c r="ES230" i="1"/>
  <c r="ES108" i="1"/>
  <c r="ES411" i="1"/>
  <c r="ES94" i="1"/>
  <c r="ES120" i="1"/>
  <c r="ES170" i="1"/>
  <c r="ES112" i="1"/>
  <c r="ES74" i="1"/>
  <c r="ES255" i="1"/>
  <c r="ES310" i="1"/>
  <c r="ES237" i="1"/>
  <c r="ES222" i="1"/>
  <c r="ES132" i="1"/>
  <c r="ES256" i="1"/>
  <c r="ES385" i="1"/>
  <c r="ES408" i="1"/>
  <c r="ES356" i="1"/>
  <c r="ES215" i="1"/>
  <c r="ES375" i="1"/>
  <c r="ES58" i="1"/>
  <c r="ES228" i="1"/>
  <c r="ES263" i="1"/>
  <c r="ES20" i="1"/>
  <c r="ES328" i="1"/>
  <c r="ES379" i="1"/>
  <c r="ES402" i="1"/>
  <c r="ES123" i="1"/>
  <c r="ES341" i="1"/>
  <c r="ES257" i="1"/>
  <c r="ES145" i="1"/>
  <c r="ES300" i="1"/>
  <c r="ES176" i="1"/>
  <c r="ES327" i="1"/>
  <c r="ES259" i="1"/>
  <c r="ES272" i="1"/>
  <c r="ES146" i="1"/>
  <c r="ES261" i="1"/>
  <c r="ES358" i="1"/>
  <c r="ES298" i="1"/>
  <c r="ES142" i="1"/>
  <c r="ES368" i="1"/>
  <c r="ES395" i="1"/>
  <c r="ES348" i="1"/>
  <c r="ES303" i="1"/>
  <c r="ES179" i="1"/>
  <c r="ES50" i="1"/>
  <c r="ES32" i="1"/>
  <c r="ES31" i="1"/>
  <c r="ES160" i="1"/>
  <c r="ES229" i="1"/>
  <c r="ES287" i="1"/>
  <c r="ES133" i="1"/>
  <c r="ES116" i="1"/>
  <c r="ES152" i="1"/>
  <c r="ES114" i="1"/>
  <c r="ES76" i="1"/>
  <c r="ES253" i="1"/>
  <c r="ES412" i="1"/>
  <c r="ES388" i="1"/>
  <c r="ES245" i="1"/>
  <c r="ES219" i="1"/>
  <c r="ES67" i="1"/>
  <c r="ES394" i="1"/>
  <c r="ES355" i="1"/>
  <c r="ES197" i="1"/>
  <c r="ES240" i="1"/>
  <c r="ES87" i="1"/>
  <c r="ES362" i="1"/>
  <c r="ES301" i="1"/>
  <c r="ES70" i="1"/>
  <c r="ES248" i="1"/>
  <c r="ES77" i="1"/>
  <c r="ES409" i="1"/>
  <c r="ES357" i="1"/>
  <c r="ES221" i="1"/>
  <c r="ES93" i="1"/>
  <c r="ES83" i="1"/>
  <c r="ES392" i="1"/>
  <c r="ES156" i="1"/>
  <c r="ES141" i="1"/>
  <c r="ES309" i="1"/>
  <c r="ES250" i="1"/>
  <c r="ES396" i="1"/>
  <c r="ES350" i="1"/>
  <c r="ES285" i="1"/>
  <c r="ES111" i="1"/>
  <c r="ES55" i="1"/>
  <c r="ES344" i="1"/>
  <c r="ES60" i="1"/>
  <c r="ES34" i="1"/>
  <c r="ES273" i="1"/>
  <c r="ES127" i="1"/>
  <c r="ES79" i="1"/>
  <c r="ES68" i="1"/>
  <c r="ES374" i="1"/>
  <c r="ES236" i="1"/>
  <c r="ES270" i="1"/>
  <c r="ES290" i="1"/>
  <c r="ES47" i="1"/>
  <c r="ES410" i="1"/>
  <c r="ES322" i="1"/>
  <c r="ES306" i="1"/>
  <c r="ES63" i="1"/>
  <c r="ES65" i="1"/>
  <c r="ES138" i="1"/>
  <c r="ES134" i="1"/>
  <c r="ES143" i="1"/>
  <c r="ES276" i="1"/>
  <c r="ES315" i="1"/>
  <c r="ES45" i="1"/>
  <c r="ES296" i="1"/>
  <c r="ES378" i="1"/>
  <c r="ES320" i="1"/>
  <c r="ES183" i="1"/>
  <c r="ES98" i="1"/>
  <c r="ES86" i="1"/>
  <c r="ES216" i="1"/>
  <c r="ES129" i="1"/>
  <c r="ES286" i="1"/>
  <c r="ES203" i="1"/>
  <c r="ES33" i="1"/>
  <c r="ES351" i="1"/>
  <c r="ES274" i="1"/>
  <c r="ES16" i="1"/>
  <c r="ES371" i="1"/>
  <c r="ES387" i="1"/>
  <c r="ES167" i="1"/>
  <c r="ES349" i="1"/>
  <c r="ES308" i="1"/>
  <c r="ES159" i="1"/>
  <c r="ES324" i="1"/>
  <c r="ES41" i="1"/>
  <c r="ES224" i="1"/>
  <c r="ES171" i="1"/>
  <c r="ES366" i="1"/>
  <c r="ES180" i="1"/>
  <c r="ES71" i="1"/>
  <c r="ES268" i="1"/>
  <c r="ES381" i="1"/>
  <c r="ES209" i="1"/>
  <c r="ES113" i="1"/>
  <c r="ES347" i="1"/>
  <c r="ES325" i="1"/>
  <c r="ES204" i="1"/>
  <c r="ES225" i="1"/>
  <c r="ES235" i="1"/>
  <c r="ES105" i="1"/>
  <c r="ES15" i="1"/>
  <c r="ES266" i="1"/>
  <c r="ES177" i="1"/>
  <c r="ES380" i="1"/>
  <c r="ES165" i="1"/>
  <c r="ES72" i="1"/>
  <c r="ES241" i="1"/>
  <c r="ES299" i="1"/>
  <c r="ES393" i="1"/>
  <c r="ES405" i="1"/>
  <c r="ES21" i="1"/>
  <c r="ES188" i="1"/>
  <c r="ES23" i="1"/>
  <c r="ES212" i="1"/>
  <c r="ES46" i="1"/>
  <c r="ES244" i="1"/>
  <c r="ES172" i="1"/>
  <c r="ES400" i="1"/>
  <c r="ES246" i="1"/>
  <c r="ES96" i="1"/>
  <c r="ES35" i="1"/>
  <c r="ES283" i="1"/>
  <c r="ES243" i="1"/>
  <c r="ES284" i="1"/>
  <c r="ES89" i="1"/>
  <c r="ES64" i="1"/>
  <c r="ES29" i="1"/>
  <c r="ES200" i="1"/>
  <c r="ES376" i="1"/>
  <c r="ES365" i="1"/>
  <c r="ES312" i="1"/>
  <c r="ES264" i="1"/>
  <c r="ES258" i="1"/>
  <c r="ES121" i="1"/>
  <c r="ES364" i="1"/>
  <c r="ES383" i="1"/>
  <c r="ES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BS33" i="1" s="1"/>
  <c r="BT33" i="1" s="1"/>
  <c r="W202" i="1" l="1"/>
  <c r="DH202" i="1"/>
  <c r="W196" i="1"/>
  <c r="DH196" i="1"/>
  <c r="W190" i="1"/>
  <c r="DH190" i="1"/>
  <c r="W204" i="1"/>
  <c r="DH204" i="1"/>
  <c r="W194" i="1"/>
  <c r="DH194" i="1"/>
  <c r="W195" i="1"/>
  <c r="EE195" i="1" s="1"/>
  <c r="DH195" i="1"/>
  <c r="W188" i="1"/>
  <c r="DH188" i="1"/>
  <c r="W201" i="1"/>
  <c r="EE201" i="1" s="1"/>
  <c r="DH201" i="1"/>
  <c r="W186" i="1"/>
  <c r="DH186" i="1"/>
  <c r="W187" i="1"/>
  <c r="DH187" i="1"/>
  <c r="W208" i="1"/>
  <c r="DH208" i="1"/>
  <c r="W203" i="1"/>
  <c r="DH203" i="1"/>
  <c r="DF203" i="1" s="1"/>
  <c r="W198" i="1"/>
  <c r="DH198" i="1"/>
  <c r="W185" i="1"/>
  <c r="EE185" i="1" s="1"/>
  <c r="DH185" i="1"/>
  <c r="W184" i="1"/>
  <c r="DH184" i="1"/>
  <c r="W207" i="1"/>
  <c r="DH207" i="1"/>
  <c r="DF207" i="1" s="1"/>
  <c r="W199" i="1"/>
  <c r="DH199" i="1"/>
  <c r="W200" i="1"/>
  <c r="DH200" i="1"/>
  <c r="W193" i="1"/>
  <c r="EE193" i="1" s="1"/>
  <c r="DH193" i="1"/>
  <c r="W206" i="1"/>
  <c r="DH206" i="1"/>
  <c r="W191" i="1"/>
  <c r="DH191" i="1"/>
  <c r="W192" i="1"/>
  <c r="EE192" i="1" s="1"/>
  <c r="DH192" i="1"/>
  <c r="W205" i="1"/>
  <c r="DH205" i="1"/>
  <c r="W197" i="1"/>
  <c r="EE197" i="1" s="1"/>
  <c r="DH197" i="1"/>
  <c r="DF197" i="1" s="1"/>
  <c r="W13" i="1"/>
  <c r="X13" i="1" s="1"/>
  <c r="DH13" i="1"/>
  <c r="W189" i="1"/>
  <c r="EE189" i="1" s="1"/>
  <c r="DH189" i="1"/>
  <c r="ES187" i="1"/>
  <c r="ES196" i="1"/>
  <c r="ES189" i="1"/>
  <c r="ES190" i="1"/>
  <c r="ES201" i="1"/>
  <c r="ES192" i="1"/>
  <c r="ES208" i="1"/>
  <c r="ES199" i="1"/>
  <c r="ES184" i="1"/>
  <c r="ES186" i="1"/>
  <c r="ES202" i="1"/>
  <c r="ES185" i="1"/>
  <c r="ES193" i="1"/>
  <c r="AG29" i="1"/>
  <c r="AC30" i="1"/>
  <c r="ES206" i="1"/>
  <c r="BV33" i="1"/>
  <c r="BX33" i="1"/>
  <c r="BU33" i="1"/>
  <c r="BX23" i="1"/>
  <c r="BV23" i="1"/>
  <c r="BU23" i="1"/>
  <c r="BX14" i="1"/>
  <c r="BV14" i="1"/>
  <c r="BU14" i="1"/>
  <c r="BX17" i="1"/>
  <c r="BV17" i="1"/>
  <c r="BU17" i="1"/>
  <c r="BU19" i="1"/>
  <c r="BV19" i="1"/>
  <c r="BX19" i="1"/>
  <c r="BV16" i="1"/>
  <c r="BX16" i="1"/>
  <c r="BU16" i="1"/>
  <c r="BX20" i="1"/>
  <c r="BU20" i="1"/>
  <c r="BV20" i="1"/>
  <c r="BU15" i="1"/>
  <c r="BX15" i="1"/>
  <c r="BV15" i="1"/>
  <c r="BU22" i="1"/>
  <c r="BV22" i="1"/>
  <c r="BX22" i="1"/>
  <c r="BV18" i="1"/>
  <c r="BX18" i="1"/>
  <c r="BU18" i="1"/>
  <c r="X29" i="1"/>
  <c r="BS29" i="1" s="1"/>
  <c r="BT29" i="1" s="1"/>
  <c r="X25" i="1"/>
  <c r="BS25" i="1" s="1"/>
  <c r="BT25" i="1" s="1"/>
  <c r="X27" i="1"/>
  <c r="BS27" i="1" s="1"/>
  <c r="BT27" i="1" s="1"/>
  <c r="X28" i="1"/>
  <c r="BS28" i="1" s="1"/>
  <c r="BT28" i="1" s="1"/>
  <c r="X26" i="1"/>
  <c r="BS26" i="1" s="1"/>
  <c r="BT26" i="1" s="1"/>
  <c r="X24" i="1"/>
  <c r="BS24" i="1" s="1"/>
  <c r="BT24" i="1" s="1"/>
  <c r="X32" i="1"/>
  <c r="BS32" i="1" s="1"/>
  <c r="BT32" i="1" s="1"/>
  <c r="X30" i="1"/>
  <c r="BS30" i="1" s="1"/>
  <c r="BT30" i="1" s="1"/>
  <c r="X31" i="1"/>
  <c r="BS31" i="1" s="1"/>
  <c r="BT31" i="1" s="1"/>
  <c r="X36" i="1"/>
  <c r="BS36" i="1" s="1"/>
  <c r="BT36" i="1" s="1"/>
  <c r="ES13" i="1"/>
  <c r="EE205" i="1"/>
  <c r="EE149" i="1"/>
  <c r="EE30" i="1"/>
  <c r="EE329" i="1"/>
  <c r="EE289" i="1"/>
  <c r="EE115" i="1"/>
  <c r="EE120" i="1"/>
  <c r="EE190" i="1"/>
  <c r="EE90" i="1"/>
  <c r="EE73" i="1"/>
  <c r="EE95" i="1"/>
  <c r="EE151" i="1"/>
  <c r="EE134" i="1"/>
  <c r="EE176" i="1"/>
  <c r="EE161" i="1"/>
  <c r="EE292" i="1"/>
  <c r="EE324" i="1"/>
  <c r="EE102" i="1"/>
  <c r="EE177" i="1"/>
  <c r="EE157" i="1"/>
  <c r="ES30" i="1"/>
  <c r="EE181" i="1"/>
  <c r="EE210" i="1"/>
  <c r="EE287" i="1"/>
  <c r="EE110" i="1"/>
  <c r="EE125" i="1"/>
  <c r="EE186" i="1"/>
  <c r="EE77" i="1"/>
  <c r="EE96" i="1"/>
  <c r="EE147" i="1"/>
  <c r="EE256" i="1"/>
  <c r="EE31" i="1"/>
  <c r="EE172" i="1"/>
  <c r="EE305" i="1"/>
  <c r="EE291" i="1"/>
  <c r="EE237" i="1"/>
  <c r="EE327" i="1"/>
  <c r="EE130" i="1"/>
  <c r="EE174" i="1"/>
  <c r="EE233" i="1"/>
  <c r="ES130" i="1"/>
  <c r="EE52" i="1"/>
  <c r="EE217" i="1"/>
  <c r="EE272" i="1"/>
  <c r="EE117" i="1"/>
  <c r="EE206" i="1"/>
  <c r="EC30" i="1"/>
  <c r="EE98" i="1"/>
  <c r="EE76" i="1"/>
  <c r="EE143" i="1"/>
  <c r="EE155" i="1"/>
  <c r="EE255" i="1"/>
  <c r="EE221" i="1"/>
  <c r="EE28" i="1"/>
  <c r="EG28" i="1" s="1"/>
  <c r="EO28" i="1" s="1"/>
  <c r="EE167" i="1"/>
  <c r="EE300" i="1"/>
  <c r="EE229" i="1"/>
  <c r="EE317" i="1"/>
  <c r="EE109" i="1"/>
  <c r="EE85" i="1"/>
  <c r="EE59" i="1"/>
  <c r="EE302" i="1"/>
  <c r="ES174" i="1"/>
  <c r="ES205" i="1"/>
  <c r="EE334" i="1"/>
  <c r="EE246" i="1"/>
  <c r="EE51" i="1"/>
  <c r="EE209" i="1"/>
  <c r="EE284" i="1"/>
  <c r="EE281" i="1"/>
  <c r="EE19" i="1"/>
  <c r="EG19" i="1" s="1"/>
  <c r="EO19" i="1" s="1"/>
  <c r="EE113" i="1"/>
  <c r="EE208" i="1"/>
  <c r="EE203" i="1"/>
  <c r="EE82" i="1"/>
  <c r="EE99" i="1"/>
  <c r="EE140" i="1"/>
  <c r="EE260" i="1"/>
  <c r="EE24" i="1"/>
  <c r="EG24" i="1" s="1"/>
  <c r="EO24" i="1" s="1"/>
  <c r="EE170" i="1"/>
  <c r="EE311" i="1"/>
  <c r="EE297" i="1"/>
  <c r="EE316" i="1"/>
  <c r="EE92" i="1"/>
  <c r="EE332" i="1"/>
  <c r="EE247" i="1"/>
  <c r="EE215" i="1"/>
  <c r="EE268" i="1"/>
  <c r="EE271" i="1"/>
  <c r="EE124" i="1"/>
  <c r="EE196" i="1"/>
  <c r="EE104" i="1"/>
  <c r="EE88" i="1"/>
  <c r="EE153" i="1"/>
  <c r="EE258" i="1"/>
  <c r="EE171" i="1"/>
  <c r="EE298" i="1"/>
  <c r="EE293" i="1"/>
  <c r="EE238" i="1"/>
  <c r="EE325" i="1"/>
  <c r="EE42" i="1"/>
  <c r="ES149" i="1"/>
  <c r="EE337" i="1"/>
  <c r="EE45" i="1"/>
  <c r="EE248" i="1"/>
  <c r="EE55" i="1"/>
  <c r="EE212" i="1"/>
  <c r="EE269" i="1"/>
  <c r="EE270" i="1"/>
  <c r="EE20" i="1"/>
  <c r="EG20" i="1" s="1"/>
  <c r="EO20" i="1" s="1"/>
  <c r="DH20" i="1"/>
  <c r="EE111" i="1"/>
  <c r="EE207" i="1"/>
  <c r="EE79" i="1"/>
  <c r="EE107" i="1"/>
  <c r="EE133" i="1"/>
  <c r="EE67" i="1"/>
  <c r="EE259" i="1"/>
  <c r="EE223" i="1"/>
  <c r="EE162" i="1"/>
  <c r="EE304" i="1"/>
  <c r="EE307" i="1"/>
  <c r="EE236" i="1"/>
  <c r="EE320" i="1"/>
  <c r="EE335" i="1"/>
  <c r="EE250" i="1"/>
  <c r="EE53" i="1"/>
  <c r="EE218" i="1"/>
  <c r="EE279" i="1"/>
  <c r="EE267" i="1"/>
  <c r="EE17" i="1"/>
  <c r="EG17" i="1" s="1"/>
  <c r="EO17" i="1" s="1"/>
  <c r="EE122" i="1"/>
  <c r="EE184" i="1"/>
  <c r="EE188" i="1"/>
  <c r="EE84" i="1"/>
  <c r="EE137" i="1"/>
  <c r="EE61" i="1"/>
  <c r="EE257" i="1"/>
  <c r="EE222" i="1"/>
  <c r="EE160" i="1"/>
  <c r="EE310" i="1"/>
  <c r="EI36" i="1"/>
  <c r="EE230" i="1"/>
  <c r="EE318" i="1"/>
  <c r="EE333" i="1"/>
  <c r="EE38" i="1"/>
  <c r="EE245" i="1"/>
  <c r="EE50" i="1"/>
  <c r="EE211" i="1"/>
  <c r="EE273" i="1"/>
  <c r="EE22" i="1"/>
  <c r="EG22" i="1" s="1"/>
  <c r="EO22" i="1" s="1"/>
  <c r="EE127" i="1"/>
  <c r="EE191" i="1"/>
  <c r="EE199" i="1"/>
  <c r="EE86" i="1"/>
  <c r="EE83" i="1"/>
  <c r="EE148" i="1"/>
  <c r="EE66" i="1"/>
  <c r="EE36" i="1"/>
  <c r="EE164" i="1"/>
  <c r="EE296" i="1"/>
  <c r="EE232" i="1"/>
  <c r="EE288" i="1"/>
  <c r="EE336" i="1"/>
  <c r="EE43" i="1"/>
  <c r="EE48" i="1"/>
  <c r="EE213" i="1"/>
  <c r="EE266" i="1"/>
  <c r="EE274" i="1"/>
  <c r="EE14" i="1"/>
  <c r="EG14" i="1" s="1"/>
  <c r="EO14" i="1" s="1"/>
  <c r="EE112" i="1"/>
  <c r="EE198" i="1"/>
  <c r="EE91" i="1"/>
  <c r="EE97" i="1"/>
  <c r="EE144" i="1"/>
  <c r="EE152" i="1"/>
  <c r="EE62" i="1"/>
  <c r="EE254" i="1"/>
  <c r="EE25" i="1"/>
  <c r="EG25" i="1" s="1"/>
  <c r="EO25" i="1" s="1"/>
  <c r="EE342" i="1"/>
  <c r="EE169" i="1"/>
  <c r="EE306" i="1"/>
  <c r="EE231" i="1"/>
  <c r="EE242" i="1"/>
  <c r="EE315" i="1"/>
  <c r="EE46" i="1"/>
  <c r="EE244" i="1"/>
  <c r="EE57" i="1"/>
  <c r="EE219" i="1"/>
  <c r="EE285" i="1"/>
  <c r="EE264" i="1"/>
  <c r="EE16" i="1"/>
  <c r="EG16" i="1" s="1"/>
  <c r="EO16" i="1" s="1"/>
  <c r="EE116" i="1"/>
  <c r="EE200" i="1"/>
  <c r="EE75" i="1"/>
  <c r="EE81" i="1"/>
  <c r="EE145" i="1"/>
  <c r="EE131" i="1"/>
  <c r="EE58" i="1"/>
  <c r="EE26" i="1"/>
  <c r="EG26" i="1" s="1"/>
  <c r="EO26" i="1" s="1"/>
  <c r="EE301" i="1"/>
  <c r="EE240" i="1"/>
  <c r="EE239" i="1"/>
  <c r="EE326" i="1"/>
  <c r="ES288" i="1"/>
  <c r="EE39" i="1"/>
  <c r="EE249" i="1"/>
  <c r="EE49" i="1"/>
  <c r="EE216" i="1"/>
  <c r="EE283" i="1"/>
  <c r="EE265" i="1"/>
  <c r="EE23" i="1"/>
  <c r="EG23" i="1" s="1"/>
  <c r="EO23" i="1" s="1"/>
  <c r="EE121" i="1"/>
  <c r="EE187" i="1"/>
  <c r="EE93" i="1"/>
  <c r="EE78" i="1"/>
  <c r="EE142" i="1"/>
  <c r="EE141" i="1"/>
  <c r="EE64" i="1"/>
  <c r="EE253" i="1"/>
  <c r="EE27" i="1"/>
  <c r="EG27" i="1" s="1"/>
  <c r="EO27" i="1" s="1"/>
  <c r="EE340" i="1"/>
  <c r="EE166" i="1"/>
  <c r="EE290" i="1"/>
  <c r="EE228" i="1"/>
  <c r="EE313" i="1"/>
  <c r="ES92" i="1"/>
  <c r="EE40" i="1"/>
  <c r="EE282" i="1"/>
  <c r="EE286" i="1"/>
  <c r="EE15" i="1"/>
  <c r="EG15" i="1" s="1"/>
  <c r="EO15" i="1" s="1"/>
  <c r="EE119" i="1"/>
  <c r="EE202" i="1"/>
  <c r="EE103" i="1"/>
  <c r="EE105" i="1"/>
  <c r="EE146" i="1"/>
  <c r="EE136" i="1"/>
  <c r="EE70" i="1"/>
  <c r="EE263" i="1"/>
  <c r="EE32" i="1"/>
  <c r="EE341" i="1"/>
  <c r="EE159" i="1"/>
  <c r="EE299" i="1"/>
  <c r="EE227" i="1"/>
  <c r="EE323" i="1"/>
  <c r="EE322" i="1"/>
  <c r="ES329" i="1"/>
  <c r="EE41" i="1"/>
  <c r="EE214" i="1"/>
  <c r="EE278" i="1"/>
  <c r="EE276" i="1"/>
  <c r="EE18" i="1"/>
  <c r="EG18" i="1" s="1"/>
  <c r="EO18" i="1" s="1"/>
  <c r="EE123" i="1"/>
  <c r="EE80" i="1"/>
  <c r="EE108" i="1"/>
  <c r="EE72" i="1"/>
  <c r="EE150" i="1"/>
  <c r="EE60" i="1"/>
  <c r="EE29" i="1"/>
  <c r="EG29" i="1" s="1"/>
  <c r="EO29" i="1" s="1"/>
  <c r="EE165" i="1"/>
  <c r="EE294" i="1"/>
  <c r="EE235" i="1"/>
  <c r="EE319" i="1"/>
  <c r="EE312" i="1"/>
  <c r="ES102" i="1"/>
  <c r="EE37" i="1"/>
  <c r="EE275" i="1"/>
  <c r="EE114" i="1"/>
  <c r="EE129" i="1"/>
  <c r="EE204" i="1"/>
  <c r="EE94" i="1"/>
  <c r="EE89" i="1"/>
  <c r="EE71" i="1"/>
  <c r="EE135" i="1"/>
  <c r="EE132" i="1"/>
  <c r="EE63" i="1"/>
  <c r="EE33" i="1"/>
  <c r="EE158" i="1"/>
  <c r="EE295" i="1"/>
  <c r="EE226" i="1"/>
  <c r="EE321" i="1"/>
  <c r="EE328" i="1"/>
  <c r="EE126" i="1"/>
  <c r="ES59" i="1"/>
  <c r="ES157" i="1"/>
  <c r="EE180" i="1"/>
  <c r="EE277" i="1"/>
  <c r="EE118" i="1"/>
  <c r="EE194" i="1"/>
  <c r="EE87" i="1"/>
  <c r="EE74" i="1"/>
  <c r="EE100" i="1"/>
  <c r="EE138" i="1"/>
  <c r="EE139" i="1"/>
  <c r="EE65" i="1"/>
  <c r="EE175" i="1"/>
  <c r="EE163" i="1"/>
  <c r="EE168" i="1"/>
  <c r="EE303" i="1"/>
  <c r="EE234" i="1"/>
  <c r="EE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EE13" i="1"/>
  <c r="EG13" i="1" s="1"/>
  <c r="EO13" i="1" s="1"/>
  <c r="M33" i="7"/>
  <c r="P10" i="15"/>
  <c r="M22" i="7"/>
  <c r="AG30" i="1" l="1"/>
  <c r="AC31" i="1"/>
  <c r="BV25" i="1"/>
  <c r="BX25" i="1"/>
  <c r="BU25" i="1"/>
  <c r="BX29" i="1"/>
  <c r="BU29" i="1"/>
  <c r="BV29" i="1"/>
  <c r="BX36" i="1"/>
  <c r="BV36" i="1"/>
  <c r="BU36" i="1"/>
  <c r="BV31" i="1"/>
  <c r="BX31" i="1"/>
  <c r="BU31" i="1"/>
  <c r="BU30" i="1"/>
  <c r="BX30" i="1"/>
  <c r="BV30" i="1"/>
  <c r="BX32" i="1"/>
  <c r="BU32" i="1"/>
  <c r="BV32" i="1"/>
  <c r="BX24" i="1"/>
  <c r="BV24" i="1"/>
  <c r="BU24" i="1"/>
  <c r="BX26" i="1"/>
  <c r="BV26" i="1"/>
  <c r="BU26" i="1"/>
  <c r="BX28" i="1"/>
  <c r="BV28" i="1"/>
  <c r="BU28" i="1"/>
  <c r="BV27" i="1"/>
  <c r="BX27" i="1"/>
  <c r="BU27" i="1"/>
  <c r="X41" i="1"/>
  <c r="BS41" i="1" s="1"/>
  <c r="BT41" i="1" s="1"/>
  <c r="X42" i="1"/>
  <c r="BS42" i="1" s="1"/>
  <c r="BT42" i="1" s="1"/>
  <c r="X37" i="1"/>
  <c r="BS37" i="1" s="1"/>
  <c r="BT37" i="1" s="1"/>
  <c r="X43" i="1"/>
  <c r="BS43" i="1" s="1"/>
  <c r="BT43" i="1" s="1"/>
  <c r="X45" i="1"/>
  <c r="BS45" i="1" s="1"/>
  <c r="BT45" i="1" s="1"/>
  <c r="X39" i="1"/>
  <c r="BS39" i="1" s="1"/>
  <c r="BT39" i="1" s="1"/>
  <c r="X46" i="1"/>
  <c r="BS46" i="1" s="1"/>
  <c r="BT46" i="1" s="1"/>
  <c r="X40" i="1"/>
  <c r="BS40" i="1" s="1"/>
  <c r="BT40" i="1" s="1"/>
  <c r="X38" i="1"/>
  <c r="BS38" i="1" s="1"/>
  <c r="BT38" i="1" s="1"/>
  <c r="EG30" i="1"/>
  <c r="EO30" i="1" s="1"/>
  <c r="ER47" i="1"/>
  <c r="ER44" i="1"/>
  <c r="EY35" i="1"/>
  <c r="ER35" i="1"/>
  <c r="EJ14" i="1"/>
  <c r="EJ23" i="1"/>
  <c r="EJ25" i="1"/>
  <c r="EJ22" i="1"/>
  <c r="EC31" i="1"/>
  <c r="EG31" i="1" s="1"/>
  <c r="EO31" i="1" s="1"/>
  <c r="EJ33" i="1"/>
  <c r="EI37" i="1"/>
  <c r="EY34" i="1"/>
  <c r="ER34" i="1"/>
  <c r="EJ27" i="1"/>
  <c r="EY21" i="1"/>
  <c r="ER21" i="1"/>
  <c r="EJ36" i="1"/>
  <c r="EJ17" i="1"/>
  <c r="EJ30" i="1"/>
  <c r="EJ15" i="1"/>
  <c r="EJ16" i="1"/>
  <c r="EJ19" i="1"/>
  <c r="EJ18" i="1"/>
  <c r="EJ26" i="1"/>
  <c r="EJ32" i="1"/>
  <c r="EJ24" i="1"/>
  <c r="EJ31" i="1"/>
  <c r="DJ20" i="1"/>
  <c r="DF20" i="1"/>
  <c r="EJ29" i="1"/>
  <c r="EJ20" i="1"/>
  <c r="EJ28" i="1"/>
  <c r="EJ13" i="1"/>
  <c r="BS13" i="1"/>
  <c r="BT13" i="1" s="1"/>
  <c r="P11" i="15"/>
  <c r="AG31" i="1" l="1"/>
  <c r="AC32" i="1"/>
  <c r="BV43" i="1"/>
  <c r="BX43" i="1"/>
  <c r="BU43" i="1"/>
  <c r="BX37" i="1"/>
  <c r="BV37" i="1"/>
  <c r="BU37" i="1"/>
  <c r="BX42" i="1"/>
  <c r="BV42" i="1"/>
  <c r="BU42" i="1"/>
  <c r="ER42" i="1" s="1"/>
  <c r="BU38" i="1"/>
  <c r="ER38" i="1" s="1"/>
  <c r="BV38" i="1"/>
  <c r="BX38" i="1"/>
  <c r="BX41" i="1"/>
  <c r="BV41" i="1"/>
  <c r="BU41" i="1"/>
  <c r="BX40" i="1"/>
  <c r="BU40" i="1"/>
  <c r="ER40" i="1" s="1"/>
  <c r="BV40" i="1"/>
  <c r="BU46" i="1"/>
  <c r="ER46" i="1" s="1"/>
  <c r="BX46" i="1"/>
  <c r="BV46" i="1"/>
  <c r="BV39" i="1"/>
  <c r="BX39" i="1"/>
  <c r="BU39" i="1"/>
  <c r="BU45" i="1"/>
  <c r="ER45" i="1" s="1"/>
  <c r="BX45" i="1"/>
  <c r="BV45" i="1"/>
  <c r="EJ37" i="1"/>
  <c r="X57" i="1"/>
  <c r="BS57" i="1" s="1"/>
  <c r="BT57" i="1" s="1"/>
  <c r="X50" i="1"/>
  <c r="BS50" i="1" s="1"/>
  <c r="BT50" i="1" s="1"/>
  <c r="X55" i="1"/>
  <c r="BS55" i="1" s="1"/>
  <c r="BT55" i="1" s="1"/>
  <c r="X51" i="1"/>
  <c r="BS51" i="1" s="1"/>
  <c r="BT51" i="1" s="1"/>
  <c r="X48" i="1"/>
  <c r="BS48" i="1" s="1"/>
  <c r="BT48" i="1" s="1"/>
  <c r="X53" i="1"/>
  <c r="BS53" i="1" s="1"/>
  <c r="BT53" i="1" s="1"/>
  <c r="X49" i="1"/>
  <c r="BS49" i="1" s="1"/>
  <c r="BT49" i="1" s="1"/>
  <c r="X52" i="1"/>
  <c r="BS52" i="1" s="1"/>
  <c r="BT52" i="1" s="1"/>
  <c r="EJ40" i="1"/>
  <c r="EJ38" i="1"/>
  <c r="EY47" i="1"/>
  <c r="EJ41" i="1"/>
  <c r="EJ42" i="1"/>
  <c r="EJ46" i="1"/>
  <c r="EJ45" i="1"/>
  <c r="EJ39" i="1"/>
  <c r="EY44" i="1"/>
  <c r="EJ43" i="1"/>
  <c r="ER27" i="1"/>
  <c r="ER16" i="1"/>
  <c r="ER36" i="1"/>
  <c r="ER31" i="1"/>
  <c r="ER26" i="1"/>
  <c r="ER14" i="1"/>
  <c r="ER29" i="1"/>
  <c r="ER15" i="1"/>
  <c r="ER22" i="1"/>
  <c r="EI38" i="1"/>
  <c r="EC32" i="1"/>
  <c r="EG32" i="1" s="1"/>
  <c r="EO32" i="1" s="1"/>
  <c r="ER32" i="1"/>
  <c r="ER25" i="1"/>
  <c r="ER18" i="1"/>
  <c r="ER23" i="1"/>
  <c r="ER20" i="1"/>
  <c r="ER33" i="1"/>
  <c r="ER28" i="1"/>
  <c r="BX13" i="1"/>
  <c r="BV13" i="1"/>
  <c r="BU13" i="1"/>
  <c r="P12" i="15"/>
  <c r="AG32" i="1" l="1"/>
  <c r="AC33" i="1"/>
  <c r="BX53" i="1"/>
  <c r="BV53" i="1"/>
  <c r="BU53" i="1"/>
  <c r="BX48" i="1"/>
  <c r="BV48" i="1"/>
  <c r="BU48" i="1"/>
  <c r="BV51" i="1"/>
  <c r="BU51" i="1"/>
  <c r="BX51" i="1"/>
  <c r="BX55" i="1"/>
  <c r="BV55" i="1"/>
  <c r="BU55" i="1"/>
  <c r="BU50" i="1"/>
  <c r="BX50" i="1"/>
  <c r="BV50" i="1"/>
  <c r="BU52" i="1"/>
  <c r="BX52" i="1"/>
  <c r="BV52" i="1"/>
  <c r="BU57" i="1"/>
  <c r="BX57" i="1"/>
  <c r="BV57" i="1"/>
  <c r="BX49" i="1"/>
  <c r="BV49" i="1"/>
  <c r="BU49" i="1"/>
  <c r="X65" i="1"/>
  <c r="BS65" i="1" s="1"/>
  <c r="BT65" i="1" s="1"/>
  <c r="X58" i="1"/>
  <c r="BS58" i="1" s="1"/>
  <c r="BT58" i="1" s="1"/>
  <c r="X59" i="1"/>
  <c r="BS59" i="1" s="1"/>
  <c r="BT59" i="1" s="1"/>
  <c r="X64" i="1"/>
  <c r="BS64" i="1" s="1"/>
  <c r="BT64" i="1" s="1"/>
  <c r="X66" i="1"/>
  <c r="BS66" i="1" s="1"/>
  <c r="BT66" i="1" s="1"/>
  <c r="X67" i="1"/>
  <c r="BS67" i="1" s="1"/>
  <c r="BT67" i="1" s="1"/>
  <c r="X63" i="1"/>
  <c r="BS63" i="1" s="1"/>
  <c r="BT63" i="1" s="1"/>
  <c r="X62" i="1"/>
  <c r="BS62" i="1" s="1"/>
  <c r="BT62" i="1" s="1"/>
  <c r="X60" i="1"/>
  <c r="BS60" i="1" s="1"/>
  <c r="BT60" i="1" s="1"/>
  <c r="X61" i="1"/>
  <c r="BS61" i="1" s="1"/>
  <c r="BT61" i="1" s="1"/>
  <c r="X70" i="1"/>
  <c r="BS70" i="1" s="1"/>
  <c r="BT70" i="1" s="1"/>
  <c r="EJ55" i="1"/>
  <c r="ER54" i="1"/>
  <c r="EY54" i="1"/>
  <c r="EJ48" i="1"/>
  <c r="ER56" i="1"/>
  <c r="EY56" i="1"/>
  <c r="EJ49" i="1"/>
  <c r="EJ50" i="1"/>
  <c r="EJ53" i="1"/>
  <c r="EJ51" i="1"/>
  <c r="EJ52" i="1"/>
  <c r="EJ57" i="1"/>
  <c r="EI39" i="1"/>
  <c r="EC33" i="1"/>
  <c r="EG33" i="1" s="1"/>
  <c r="EO33" i="1" s="1"/>
  <c r="P13" i="15"/>
  <c r="AG33" i="1" l="1"/>
  <c r="AC36" i="1"/>
  <c r="BX60" i="1"/>
  <c r="BV60" i="1"/>
  <c r="BU60" i="1"/>
  <c r="BV62" i="1"/>
  <c r="BX62" i="1"/>
  <c r="BU62" i="1"/>
  <c r="BX58" i="1"/>
  <c r="BV58" i="1"/>
  <c r="BU58" i="1"/>
  <c r="BX70" i="1"/>
  <c r="BV70" i="1"/>
  <c r="BU70" i="1"/>
  <c r="BU65" i="1"/>
  <c r="BX65" i="1"/>
  <c r="BV65" i="1"/>
  <c r="BU61" i="1"/>
  <c r="BV61" i="1"/>
  <c r="BX61" i="1"/>
  <c r="BX63" i="1"/>
  <c r="BV63" i="1"/>
  <c r="BU63" i="1"/>
  <c r="BU67" i="1"/>
  <c r="BX67" i="1"/>
  <c r="BV67" i="1"/>
  <c r="BX66" i="1"/>
  <c r="BU66" i="1"/>
  <c r="BV66" i="1"/>
  <c r="BX64" i="1"/>
  <c r="BV64" i="1"/>
  <c r="BU64" i="1"/>
  <c r="BV59" i="1"/>
  <c r="BU59" i="1"/>
  <c r="BX59" i="1"/>
  <c r="X96" i="1"/>
  <c r="BS96" i="1" s="1"/>
  <c r="BT96" i="1" s="1"/>
  <c r="X79" i="1"/>
  <c r="BS79" i="1" s="1"/>
  <c r="BT79" i="1" s="1"/>
  <c r="X97" i="1"/>
  <c r="BS97" i="1" s="1"/>
  <c r="BT97" i="1" s="1"/>
  <c r="X91" i="1"/>
  <c r="BS91" i="1" s="1"/>
  <c r="BT91" i="1" s="1"/>
  <c r="X107" i="1"/>
  <c r="BS107" i="1" s="1"/>
  <c r="BT107" i="1" s="1"/>
  <c r="X72" i="1"/>
  <c r="BS72" i="1" s="1"/>
  <c r="BT72" i="1" s="1"/>
  <c r="X95" i="1"/>
  <c r="BS95" i="1" s="1"/>
  <c r="BT95" i="1" s="1"/>
  <c r="X82" i="1"/>
  <c r="BS82" i="1" s="1"/>
  <c r="BT82" i="1" s="1"/>
  <c r="X104" i="1"/>
  <c r="BS104" i="1" s="1"/>
  <c r="BT104" i="1" s="1"/>
  <c r="X78" i="1"/>
  <c r="BS78" i="1" s="1"/>
  <c r="BT78" i="1" s="1"/>
  <c r="X99" i="1"/>
  <c r="BS99" i="1" s="1"/>
  <c r="BT99" i="1" s="1"/>
  <c r="X102" i="1"/>
  <c r="BS102" i="1" s="1"/>
  <c r="BT102" i="1" s="1"/>
  <c r="X105" i="1"/>
  <c r="BS105" i="1" s="1"/>
  <c r="BT105" i="1" s="1"/>
  <c r="X94" i="1"/>
  <c r="BS94" i="1" s="1"/>
  <c r="BT94" i="1" s="1"/>
  <c r="X89" i="1"/>
  <c r="BS89" i="1" s="1"/>
  <c r="BT89" i="1" s="1"/>
  <c r="X84" i="1"/>
  <c r="BS84" i="1" s="1"/>
  <c r="BT84" i="1" s="1"/>
  <c r="X81" i="1"/>
  <c r="BS81" i="1" s="1"/>
  <c r="BT81" i="1" s="1"/>
  <c r="X75" i="1"/>
  <c r="BS75" i="1" s="1"/>
  <c r="BT75" i="1" s="1"/>
  <c r="X86" i="1"/>
  <c r="BS86" i="1" s="1"/>
  <c r="BT86" i="1" s="1"/>
  <c r="X76" i="1"/>
  <c r="BS76" i="1" s="1"/>
  <c r="BT76" i="1" s="1"/>
  <c r="X77" i="1"/>
  <c r="BS77" i="1" s="1"/>
  <c r="BT77" i="1" s="1"/>
  <c r="X73" i="1"/>
  <c r="BS73" i="1" s="1"/>
  <c r="BT73" i="1" s="1"/>
  <c r="X74" i="1"/>
  <c r="BS74" i="1" s="1"/>
  <c r="BT74" i="1" s="1"/>
  <c r="X103" i="1"/>
  <c r="BS103" i="1" s="1"/>
  <c r="BT103" i="1" s="1"/>
  <c r="X80" i="1"/>
  <c r="BS80" i="1" s="1"/>
  <c r="BT80" i="1" s="1"/>
  <c r="X71" i="1"/>
  <c r="BS71" i="1" s="1"/>
  <c r="BT71" i="1" s="1"/>
  <c r="X90" i="1"/>
  <c r="BS90" i="1" s="1"/>
  <c r="BT90" i="1" s="1"/>
  <c r="X100" i="1"/>
  <c r="BS100" i="1" s="1"/>
  <c r="BT100" i="1" s="1"/>
  <c r="X88" i="1"/>
  <c r="BS88" i="1" s="1"/>
  <c r="BT88" i="1" s="1"/>
  <c r="X108" i="1"/>
  <c r="BS108" i="1" s="1"/>
  <c r="BT108" i="1" s="1"/>
  <c r="X92" i="1"/>
  <c r="BS92" i="1" s="1"/>
  <c r="BT92" i="1" s="1"/>
  <c r="X83" i="1"/>
  <c r="BS83" i="1" s="1"/>
  <c r="BT83" i="1" s="1"/>
  <c r="X87" i="1"/>
  <c r="BS87" i="1" s="1"/>
  <c r="BT87" i="1" s="1"/>
  <c r="X98" i="1"/>
  <c r="BS98" i="1" s="1"/>
  <c r="BT98" i="1" s="1"/>
  <c r="X93" i="1"/>
  <c r="BS93" i="1" s="1"/>
  <c r="BT93" i="1" s="1"/>
  <c r="X85" i="1"/>
  <c r="BS85" i="1" s="1"/>
  <c r="BT85" i="1" s="1"/>
  <c r="EJ60" i="1"/>
  <c r="EJ70" i="1"/>
  <c r="ER50" i="1"/>
  <c r="ER53" i="1"/>
  <c r="ER49" i="1"/>
  <c r="EJ64" i="1"/>
  <c r="ER51" i="1"/>
  <c r="EJ62" i="1"/>
  <c r="EJ63" i="1"/>
  <c r="EJ66" i="1"/>
  <c r="ER48" i="1"/>
  <c r="ER69" i="1"/>
  <c r="EY69" i="1"/>
  <c r="EJ59" i="1"/>
  <c r="EJ58" i="1"/>
  <c r="EY68" i="1"/>
  <c r="ER68" i="1"/>
  <c r="EJ67" i="1"/>
  <c r="ER57" i="1"/>
  <c r="ER52" i="1"/>
  <c r="EJ65" i="1"/>
  <c r="EJ61" i="1"/>
  <c r="ER55" i="1"/>
  <c r="EI40" i="1"/>
  <c r="EC36" i="1"/>
  <c r="EG36" i="1" s="1"/>
  <c r="EO36" i="1" s="1"/>
  <c r="P14" i="15"/>
  <c r="AG36" i="1" l="1"/>
  <c r="AC37" i="1"/>
  <c r="BX73" i="1"/>
  <c r="BV73" i="1"/>
  <c r="BU73" i="1"/>
  <c r="BV98" i="1"/>
  <c r="BX98" i="1"/>
  <c r="BU98" i="1"/>
  <c r="BU75" i="1"/>
  <c r="BX75" i="1"/>
  <c r="BV75" i="1"/>
  <c r="BV81" i="1"/>
  <c r="BX81" i="1"/>
  <c r="BU81" i="1"/>
  <c r="BU96" i="1"/>
  <c r="BV96" i="1"/>
  <c r="BX96" i="1"/>
  <c r="BV83" i="1"/>
  <c r="BX83" i="1"/>
  <c r="BU83" i="1"/>
  <c r="BV84" i="1"/>
  <c r="BU84" i="1"/>
  <c r="BX84" i="1"/>
  <c r="BX92" i="1"/>
  <c r="BV92" i="1"/>
  <c r="BU92" i="1"/>
  <c r="BX89" i="1"/>
  <c r="BV89" i="1"/>
  <c r="BU89" i="1"/>
  <c r="BU85" i="1"/>
  <c r="BX85" i="1"/>
  <c r="BV85" i="1"/>
  <c r="BV105" i="1"/>
  <c r="BU105" i="1"/>
  <c r="BX105" i="1"/>
  <c r="BX74" i="1"/>
  <c r="BU74" i="1"/>
  <c r="BV74" i="1"/>
  <c r="BX93" i="1"/>
  <c r="BV93" i="1"/>
  <c r="BU93" i="1"/>
  <c r="BV88" i="1"/>
  <c r="BX88" i="1"/>
  <c r="BU88" i="1"/>
  <c r="BU77" i="1"/>
  <c r="BV77" i="1"/>
  <c r="BX77" i="1"/>
  <c r="BX108" i="1"/>
  <c r="BU108" i="1"/>
  <c r="BV108" i="1"/>
  <c r="BU94" i="1"/>
  <c r="BX94" i="1"/>
  <c r="BV94" i="1"/>
  <c r="BX100" i="1"/>
  <c r="BV100" i="1"/>
  <c r="BU100" i="1"/>
  <c r="BX102" i="1"/>
  <c r="BV102" i="1"/>
  <c r="BU102" i="1"/>
  <c r="BX90" i="1"/>
  <c r="BV90" i="1"/>
  <c r="BU90" i="1"/>
  <c r="BX99" i="1"/>
  <c r="BV99" i="1"/>
  <c r="BU99" i="1"/>
  <c r="BX71" i="1"/>
  <c r="BU71" i="1"/>
  <c r="BV71" i="1"/>
  <c r="BX78" i="1"/>
  <c r="BU78" i="1"/>
  <c r="BV78" i="1"/>
  <c r="BU80" i="1"/>
  <c r="BX80" i="1"/>
  <c r="BV80" i="1"/>
  <c r="BV104" i="1"/>
  <c r="BX104" i="1"/>
  <c r="BU104" i="1"/>
  <c r="BV82" i="1"/>
  <c r="BX82" i="1"/>
  <c r="BU82" i="1"/>
  <c r="BX95" i="1"/>
  <c r="BV95" i="1"/>
  <c r="BU95" i="1"/>
  <c r="BV72" i="1"/>
  <c r="BX72" i="1"/>
  <c r="BU72" i="1"/>
  <c r="BV107" i="1"/>
  <c r="BX107" i="1"/>
  <c r="BU107" i="1"/>
  <c r="BV103" i="1"/>
  <c r="BX103" i="1"/>
  <c r="BU103" i="1"/>
  <c r="BX91" i="1"/>
  <c r="BU91" i="1"/>
  <c r="BV91" i="1"/>
  <c r="BX97" i="1"/>
  <c r="BV97" i="1"/>
  <c r="BU97" i="1"/>
  <c r="BU76" i="1"/>
  <c r="BX76" i="1"/>
  <c r="BV76" i="1"/>
  <c r="BX79" i="1"/>
  <c r="BV79" i="1"/>
  <c r="BU79" i="1"/>
  <c r="BU87" i="1"/>
  <c r="BV87" i="1"/>
  <c r="BX87" i="1"/>
  <c r="BX86" i="1"/>
  <c r="BU86" i="1"/>
  <c r="BV86" i="1"/>
  <c r="X117" i="1"/>
  <c r="BS117" i="1" s="1"/>
  <c r="BT117" i="1" s="1"/>
  <c r="X118" i="1"/>
  <c r="BS118" i="1" s="1"/>
  <c r="BT118" i="1" s="1"/>
  <c r="X115" i="1"/>
  <c r="BS115" i="1" s="1"/>
  <c r="BT115" i="1" s="1"/>
  <c r="X122" i="1"/>
  <c r="BS122" i="1" s="1"/>
  <c r="BT122" i="1" s="1"/>
  <c r="X113" i="1"/>
  <c r="BS113" i="1" s="1"/>
  <c r="BT113" i="1" s="1"/>
  <c r="X119" i="1"/>
  <c r="BS119" i="1" s="1"/>
  <c r="BT119" i="1" s="1"/>
  <c r="X125" i="1"/>
  <c r="BS125" i="1" s="1"/>
  <c r="BT125" i="1" s="1"/>
  <c r="X126" i="1"/>
  <c r="BS126" i="1" s="1"/>
  <c r="BT126" i="1" s="1"/>
  <c r="X123" i="1"/>
  <c r="BS123" i="1" s="1"/>
  <c r="BT123" i="1" s="1"/>
  <c r="X121" i="1"/>
  <c r="BS121" i="1" s="1"/>
  <c r="BT121" i="1" s="1"/>
  <c r="X112" i="1"/>
  <c r="BS112" i="1" s="1"/>
  <c r="BT112" i="1" s="1"/>
  <c r="X114" i="1"/>
  <c r="BS114" i="1" s="1"/>
  <c r="BT114" i="1" s="1"/>
  <c r="X116" i="1"/>
  <c r="BS116" i="1" s="1"/>
  <c r="BT116" i="1" s="1"/>
  <c r="X111" i="1"/>
  <c r="BS111" i="1" s="1"/>
  <c r="BT111" i="1" s="1"/>
  <c r="X129" i="1"/>
  <c r="BS129" i="1" s="1"/>
  <c r="BT129" i="1" s="1"/>
  <c r="X120" i="1"/>
  <c r="BS120" i="1" s="1"/>
  <c r="BT120" i="1" s="1"/>
  <c r="X110" i="1"/>
  <c r="BS110" i="1" s="1"/>
  <c r="BT110" i="1" s="1"/>
  <c r="X124" i="1"/>
  <c r="BS124" i="1" s="1"/>
  <c r="BT124" i="1" s="1"/>
  <c r="X109" i="1"/>
  <c r="BS109" i="1" s="1"/>
  <c r="BT109" i="1" s="1"/>
  <c r="X127" i="1"/>
  <c r="BS127" i="1" s="1"/>
  <c r="BT127" i="1" s="1"/>
  <c r="EJ82" i="1"/>
  <c r="EJ103" i="1"/>
  <c r="EJ98" i="1"/>
  <c r="EJ88" i="1"/>
  <c r="EJ81" i="1"/>
  <c r="EJ80" i="1"/>
  <c r="ER64" i="1"/>
  <c r="ER66" i="1"/>
  <c r="EJ85" i="1"/>
  <c r="ER67" i="1"/>
  <c r="EJ104" i="1"/>
  <c r="EJ94" i="1"/>
  <c r="EJ91" i="1"/>
  <c r="EJ102" i="1"/>
  <c r="EJ74" i="1"/>
  <c r="EJ73" i="1"/>
  <c r="EJ75" i="1"/>
  <c r="EJ76" i="1"/>
  <c r="EJ107" i="1"/>
  <c r="EJ78" i="1"/>
  <c r="EJ71" i="1"/>
  <c r="EY106" i="1"/>
  <c r="ER106" i="1"/>
  <c r="EJ83" i="1"/>
  <c r="ER58" i="1"/>
  <c r="EJ93" i="1"/>
  <c r="EJ79" i="1"/>
  <c r="EJ77" i="1"/>
  <c r="EJ100" i="1"/>
  <c r="EJ108" i="1"/>
  <c r="EJ72" i="1"/>
  <c r="EJ89" i="1"/>
  <c r="EJ105" i="1"/>
  <c r="EJ86" i="1"/>
  <c r="EJ87" i="1"/>
  <c r="EJ92" i="1"/>
  <c r="ER61" i="1"/>
  <c r="ER101" i="1"/>
  <c r="EY101" i="1"/>
  <c r="EJ95" i="1"/>
  <c r="ER70" i="1"/>
  <c r="EJ99" i="1"/>
  <c r="EJ90" i="1"/>
  <c r="EJ97" i="1"/>
  <c r="EJ84" i="1"/>
  <c r="EJ96" i="1"/>
  <c r="ER60" i="1"/>
  <c r="EI41" i="1"/>
  <c r="EC37" i="1"/>
  <c r="EG37" i="1" s="1"/>
  <c r="EO37" i="1" s="1"/>
  <c r="P15" i="15"/>
  <c r="AG37" i="1" l="1"/>
  <c r="AC38" i="1"/>
  <c r="BV114" i="1"/>
  <c r="BU114" i="1"/>
  <c r="BX114" i="1"/>
  <c r="BX113" i="1"/>
  <c r="BV113" i="1"/>
  <c r="BU113" i="1"/>
  <c r="BX127" i="1"/>
  <c r="BV127" i="1"/>
  <c r="BU127" i="1"/>
  <c r="BX122" i="1"/>
  <c r="BU122" i="1"/>
  <c r="BV122" i="1"/>
  <c r="BX116" i="1"/>
  <c r="BV116" i="1"/>
  <c r="BU116" i="1"/>
  <c r="BU112" i="1"/>
  <c r="BV112" i="1"/>
  <c r="BX112" i="1"/>
  <c r="BV119" i="1"/>
  <c r="BX119" i="1"/>
  <c r="BU119" i="1"/>
  <c r="BX115" i="1"/>
  <c r="BV115" i="1"/>
  <c r="BU115" i="1"/>
  <c r="BU118" i="1"/>
  <c r="BX118" i="1"/>
  <c r="BV118" i="1"/>
  <c r="BX117" i="1"/>
  <c r="BV117" i="1"/>
  <c r="BU117" i="1"/>
  <c r="BX120" i="1"/>
  <c r="BV120" i="1"/>
  <c r="BU120" i="1"/>
  <c r="BV109" i="1"/>
  <c r="BX109" i="1"/>
  <c r="BU109" i="1"/>
  <c r="BX124" i="1"/>
  <c r="BV124" i="1"/>
  <c r="BU124" i="1"/>
  <c r="BX110" i="1"/>
  <c r="BV110" i="1"/>
  <c r="BU110" i="1"/>
  <c r="BV129" i="1"/>
  <c r="BU129" i="1"/>
  <c r="BX129" i="1"/>
  <c r="BX111" i="1"/>
  <c r="BU111" i="1"/>
  <c r="BV111" i="1"/>
  <c r="BU121" i="1"/>
  <c r="BV121" i="1"/>
  <c r="BX121" i="1"/>
  <c r="BX123" i="1"/>
  <c r="BV123" i="1"/>
  <c r="BU123" i="1"/>
  <c r="BU126" i="1"/>
  <c r="BX126" i="1"/>
  <c r="BV126" i="1"/>
  <c r="BX125" i="1"/>
  <c r="BU125" i="1"/>
  <c r="BV125" i="1"/>
  <c r="X141" i="1"/>
  <c r="BS141" i="1" s="1"/>
  <c r="BT141" i="1" s="1"/>
  <c r="X138" i="1"/>
  <c r="BS138" i="1" s="1"/>
  <c r="BT138" i="1" s="1"/>
  <c r="X137" i="1"/>
  <c r="BS137" i="1" s="1"/>
  <c r="BT137" i="1" s="1"/>
  <c r="X153" i="1"/>
  <c r="BS153" i="1" s="1"/>
  <c r="BT153" i="1" s="1"/>
  <c r="X149" i="1"/>
  <c r="BS149" i="1" s="1"/>
  <c r="BT149" i="1" s="1"/>
  <c r="X155" i="1"/>
  <c r="BS155" i="1" s="1"/>
  <c r="BT155" i="1" s="1"/>
  <c r="X143" i="1"/>
  <c r="BS143" i="1" s="1"/>
  <c r="BT143" i="1" s="1"/>
  <c r="X145" i="1"/>
  <c r="BS145" i="1" s="1"/>
  <c r="BT145" i="1" s="1"/>
  <c r="X133" i="1"/>
  <c r="BS133" i="1" s="1"/>
  <c r="BT133" i="1" s="1"/>
  <c r="X144" i="1"/>
  <c r="BS144" i="1" s="1"/>
  <c r="BT144" i="1" s="1"/>
  <c r="X150" i="1"/>
  <c r="BS150" i="1" s="1"/>
  <c r="BT150" i="1" s="1"/>
  <c r="X147" i="1"/>
  <c r="BS147" i="1" s="1"/>
  <c r="BT147" i="1" s="1"/>
  <c r="X139" i="1"/>
  <c r="BS139" i="1" s="1"/>
  <c r="BT139" i="1" s="1"/>
  <c r="X140" i="1"/>
  <c r="BS140" i="1" s="1"/>
  <c r="BT140" i="1" s="1"/>
  <c r="X134" i="1"/>
  <c r="BS134" i="1" s="1"/>
  <c r="BT134" i="1" s="1"/>
  <c r="X131" i="1"/>
  <c r="BS131" i="1" s="1"/>
  <c r="BT131" i="1" s="1"/>
  <c r="X152" i="1"/>
  <c r="BS152" i="1" s="1"/>
  <c r="BT152" i="1" s="1"/>
  <c r="X151" i="1"/>
  <c r="BS151" i="1" s="1"/>
  <c r="BT151" i="1" s="1"/>
  <c r="X146" i="1"/>
  <c r="BS146" i="1" s="1"/>
  <c r="BT146" i="1" s="1"/>
  <c r="X132" i="1"/>
  <c r="BS132" i="1" s="1"/>
  <c r="BT132" i="1" s="1"/>
  <c r="X130" i="1"/>
  <c r="BS130" i="1" s="1"/>
  <c r="BT130" i="1" s="1"/>
  <c r="X148" i="1"/>
  <c r="BS148" i="1" s="1"/>
  <c r="BT148" i="1" s="1"/>
  <c r="X135" i="1"/>
  <c r="BS135" i="1" s="1"/>
  <c r="BT135" i="1" s="1"/>
  <c r="X142" i="1"/>
  <c r="BS142" i="1" s="1"/>
  <c r="BT142" i="1" s="1"/>
  <c r="X136" i="1"/>
  <c r="BS136" i="1" s="1"/>
  <c r="BT136" i="1" s="1"/>
  <c r="EJ117" i="1"/>
  <c r="ER72" i="1"/>
  <c r="ER74" i="1"/>
  <c r="ER102" i="1"/>
  <c r="EJ110" i="1"/>
  <c r="EJ123" i="1"/>
  <c r="ER97" i="1"/>
  <c r="EJ120" i="1"/>
  <c r="ER100" i="1"/>
  <c r="ER71" i="1"/>
  <c r="ER91" i="1"/>
  <c r="EJ112" i="1"/>
  <c r="ER80" i="1"/>
  <c r="ER89" i="1"/>
  <c r="EJ124" i="1"/>
  <c r="ER77" i="1"/>
  <c r="ER78" i="1"/>
  <c r="ER94" i="1"/>
  <c r="ER105" i="1"/>
  <c r="EJ121" i="1"/>
  <c r="ER108" i="1"/>
  <c r="ER92" i="1"/>
  <c r="EJ115" i="1"/>
  <c r="ER79" i="1"/>
  <c r="ER107" i="1"/>
  <c r="ER104" i="1"/>
  <c r="ER90" i="1"/>
  <c r="ER76" i="1"/>
  <c r="ER88" i="1"/>
  <c r="ER95" i="1"/>
  <c r="ER87" i="1"/>
  <c r="EJ114" i="1"/>
  <c r="EJ129" i="1"/>
  <c r="ER93" i="1"/>
  <c r="EJ109" i="1"/>
  <c r="EJ122" i="1"/>
  <c r="ER98" i="1"/>
  <c r="ER84" i="1"/>
  <c r="EJ125" i="1"/>
  <c r="ER99" i="1"/>
  <c r="ER86" i="1"/>
  <c r="EJ116" i="1"/>
  <c r="EJ113" i="1"/>
  <c r="ER75" i="1"/>
  <c r="ER103" i="1"/>
  <c r="EJ111" i="1"/>
  <c r="EJ118" i="1"/>
  <c r="ER73" i="1"/>
  <c r="ER85" i="1"/>
  <c r="ER128" i="1"/>
  <c r="EY128" i="1"/>
  <c r="EJ126" i="1"/>
  <c r="ER82" i="1"/>
  <c r="EJ127" i="1"/>
  <c r="ER96" i="1"/>
  <c r="EJ119" i="1"/>
  <c r="ER83" i="1"/>
  <c r="EC38" i="1"/>
  <c r="EG38" i="1" s="1"/>
  <c r="EO38" i="1" s="1"/>
  <c r="EI42" i="1"/>
  <c r="P16" i="15"/>
  <c r="AG38" i="1" l="1"/>
  <c r="AC39" i="1"/>
  <c r="BV153" i="1"/>
  <c r="BU153" i="1"/>
  <c r="BX153" i="1"/>
  <c r="BU151" i="1"/>
  <c r="BX151" i="1"/>
  <c r="BV151" i="1"/>
  <c r="BV138" i="1"/>
  <c r="BX138" i="1"/>
  <c r="BU138" i="1"/>
  <c r="BX132" i="1"/>
  <c r="BU132" i="1"/>
  <c r="BV132" i="1"/>
  <c r="BV137" i="1"/>
  <c r="BX137" i="1"/>
  <c r="BU137" i="1"/>
  <c r="BU141" i="1"/>
  <c r="BX141" i="1"/>
  <c r="BV141" i="1"/>
  <c r="BV146" i="1"/>
  <c r="BU146" i="1"/>
  <c r="BX146" i="1"/>
  <c r="BX152" i="1"/>
  <c r="BU152" i="1"/>
  <c r="BV152" i="1"/>
  <c r="BV131" i="1"/>
  <c r="BX131" i="1"/>
  <c r="BU131" i="1"/>
  <c r="BV134" i="1"/>
  <c r="BX134" i="1"/>
  <c r="BU134" i="1"/>
  <c r="BV140" i="1"/>
  <c r="BX140" i="1"/>
  <c r="BU140" i="1"/>
  <c r="BV139" i="1"/>
  <c r="BX139" i="1"/>
  <c r="BU139" i="1"/>
  <c r="BU147" i="1"/>
  <c r="BX147" i="1"/>
  <c r="BV147" i="1"/>
  <c r="BX150" i="1"/>
  <c r="BV150" i="1"/>
  <c r="BU150" i="1"/>
  <c r="BX144" i="1"/>
  <c r="BV144" i="1"/>
  <c r="BU144" i="1"/>
  <c r="BV136" i="1"/>
  <c r="BU136" i="1"/>
  <c r="BX136" i="1"/>
  <c r="BX133" i="1"/>
  <c r="BV133" i="1"/>
  <c r="BU133" i="1"/>
  <c r="BX142" i="1"/>
  <c r="BV142" i="1"/>
  <c r="BU142" i="1"/>
  <c r="BV145" i="1"/>
  <c r="BX145" i="1"/>
  <c r="BU145" i="1"/>
  <c r="BX135" i="1"/>
  <c r="BV135" i="1"/>
  <c r="BU135" i="1"/>
  <c r="BV143" i="1"/>
  <c r="BX143" i="1"/>
  <c r="BU143" i="1"/>
  <c r="BX148" i="1"/>
  <c r="BV148" i="1"/>
  <c r="BU148" i="1"/>
  <c r="BX155" i="1"/>
  <c r="BV155" i="1"/>
  <c r="BU155" i="1"/>
  <c r="BX130" i="1"/>
  <c r="BV130" i="1"/>
  <c r="BU130" i="1"/>
  <c r="BV149" i="1"/>
  <c r="BU149" i="1"/>
  <c r="BX149" i="1"/>
  <c r="X166" i="1"/>
  <c r="BS166" i="1" s="1"/>
  <c r="BT166" i="1" s="1"/>
  <c r="X174" i="1"/>
  <c r="BS174" i="1" s="1"/>
  <c r="BT174" i="1" s="1"/>
  <c r="X171" i="1"/>
  <c r="BS171" i="1" s="1"/>
  <c r="BT171" i="1" s="1"/>
  <c r="X168" i="1"/>
  <c r="BS168" i="1" s="1"/>
  <c r="BT168" i="1" s="1"/>
  <c r="X159" i="1"/>
  <c r="BS159" i="1" s="1"/>
  <c r="BT159" i="1" s="1"/>
  <c r="X160" i="1"/>
  <c r="BS160" i="1" s="1"/>
  <c r="BT160" i="1" s="1"/>
  <c r="X169" i="1"/>
  <c r="BS169" i="1" s="1"/>
  <c r="BT169" i="1" s="1"/>
  <c r="X172" i="1"/>
  <c r="BS172" i="1" s="1"/>
  <c r="BT172" i="1" s="1"/>
  <c r="X165" i="1"/>
  <c r="BS165" i="1" s="1"/>
  <c r="BT165" i="1" s="1"/>
  <c r="X161" i="1"/>
  <c r="BS161" i="1" s="1"/>
  <c r="BT161" i="1" s="1"/>
  <c r="X170" i="1"/>
  <c r="BS170" i="1" s="1"/>
  <c r="BT170" i="1" s="1"/>
  <c r="X162" i="1"/>
  <c r="BS162" i="1" s="1"/>
  <c r="BT162" i="1" s="1"/>
  <c r="X164" i="1"/>
  <c r="BS164" i="1" s="1"/>
  <c r="BT164" i="1" s="1"/>
  <c r="X158" i="1"/>
  <c r="BS158" i="1" s="1"/>
  <c r="BT158" i="1" s="1"/>
  <c r="X157" i="1"/>
  <c r="BS157" i="1" s="1"/>
  <c r="BT157" i="1" s="1"/>
  <c r="X163" i="1"/>
  <c r="BS163" i="1" s="1"/>
  <c r="BT163" i="1" s="1"/>
  <c r="X167" i="1"/>
  <c r="BS167" i="1" s="1"/>
  <c r="BT167" i="1" s="1"/>
  <c r="EJ142" i="1"/>
  <c r="EJ148" i="1"/>
  <c r="ER115" i="1"/>
  <c r="ER112" i="1"/>
  <c r="EJ155" i="1"/>
  <c r="ER118" i="1"/>
  <c r="EJ135" i="1"/>
  <c r="ER119" i="1"/>
  <c r="EJ139" i="1"/>
  <c r="ER110" i="1"/>
  <c r="ER129" i="1"/>
  <c r="EJ150" i="1"/>
  <c r="EJ143" i="1"/>
  <c r="EJ147" i="1"/>
  <c r="EJ138" i="1"/>
  <c r="ER125" i="1"/>
  <c r="EJ134" i="1"/>
  <c r="EJ131" i="1"/>
  <c r="ER114" i="1"/>
  <c r="EJ146" i="1"/>
  <c r="EJ141" i="1"/>
  <c r="EJ137" i="1"/>
  <c r="EJ153" i="1"/>
  <c r="EJ140" i="1"/>
  <c r="EY154" i="1"/>
  <c r="ER154" i="1"/>
  <c r="ER127" i="1"/>
  <c r="EY156" i="1"/>
  <c r="ER156" i="1"/>
  <c r="ER124" i="1"/>
  <c r="ER126" i="1"/>
  <c r="EJ144" i="1"/>
  <c r="EJ136" i="1"/>
  <c r="EJ133" i="1"/>
  <c r="EJ130" i="1"/>
  <c r="ER121" i="1"/>
  <c r="EJ151" i="1"/>
  <c r="ER120" i="1"/>
  <c r="EJ132" i="1"/>
  <c r="ER116" i="1"/>
  <c r="ER122" i="1"/>
  <c r="ER117" i="1"/>
  <c r="EJ152" i="1"/>
  <c r="EJ145" i="1"/>
  <c r="EJ149" i="1"/>
  <c r="EC39" i="1"/>
  <c r="EG39" i="1" s="1"/>
  <c r="EO39" i="1" s="1"/>
  <c r="EI43" i="1"/>
  <c r="P17" i="15"/>
  <c r="AT7" i="1"/>
  <c r="AG39" i="1" l="1"/>
  <c r="AC40" i="1"/>
  <c r="BX169" i="1"/>
  <c r="BU169" i="1"/>
  <c r="BV169" i="1"/>
  <c r="BU159" i="1"/>
  <c r="BV159" i="1"/>
  <c r="BX159" i="1"/>
  <c r="BX168" i="1"/>
  <c r="BU168" i="1"/>
  <c r="BV168" i="1"/>
  <c r="BV171" i="1"/>
  <c r="BX171" i="1"/>
  <c r="BU171" i="1"/>
  <c r="BX167" i="1"/>
  <c r="BV167" i="1"/>
  <c r="BU167" i="1"/>
  <c r="BX166" i="1"/>
  <c r="BU166" i="1"/>
  <c r="BV166" i="1"/>
  <c r="BV165" i="1"/>
  <c r="BU165" i="1"/>
  <c r="BX165" i="1"/>
  <c r="BX174" i="1"/>
  <c r="BV174" i="1"/>
  <c r="BU174" i="1"/>
  <c r="BX163" i="1"/>
  <c r="BV163" i="1"/>
  <c r="BU163" i="1"/>
  <c r="BX157" i="1"/>
  <c r="BU157" i="1"/>
  <c r="BV157" i="1"/>
  <c r="BX164" i="1"/>
  <c r="BV164" i="1"/>
  <c r="BU164" i="1"/>
  <c r="BX158" i="1"/>
  <c r="BU158" i="1"/>
  <c r="BV158" i="1"/>
  <c r="BV162" i="1"/>
  <c r="BU162" i="1"/>
  <c r="BX162" i="1"/>
  <c r="BX170" i="1"/>
  <c r="BV170" i="1"/>
  <c r="BU170" i="1"/>
  <c r="BV172" i="1"/>
  <c r="BX172" i="1"/>
  <c r="BU172" i="1"/>
  <c r="BX161" i="1"/>
  <c r="BV161" i="1"/>
  <c r="BU161" i="1"/>
  <c r="BV160" i="1"/>
  <c r="BX160" i="1"/>
  <c r="BU160" i="1"/>
  <c r="X175" i="1"/>
  <c r="BS175" i="1" s="1"/>
  <c r="BT175" i="1" s="1"/>
  <c r="X177" i="1"/>
  <c r="BS177" i="1" s="1"/>
  <c r="BT177" i="1" s="1"/>
  <c r="X176" i="1"/>
  <c r="BS176" i="1" s="1"/>
  <c r="BT176" i="1" s="1"/>
  <c r="EJ165" i="1"/>
  <c r="EJ169" i="1"/>
  <c r="ER137" i="1"/>
  <c r="ER138" i="1"/>
  <c r="EJ174" i="1"/>
  <c r="ER155" i="1"/>
  <c r="EJ157" i="1"/>
  <c r="ER141" i="1"/>
  <c r="ER147" i="1"/>
  <c r="EJ162" i="1"/>
  <c r="EJ166" i="1"/>
  <c r="ER139" i="1"/>
  <c r="EJ172" i="1"/>
  <c r="EJ171" i="1"/>
  <c r="ER133" i="1"/>
  <c r="ER150" i="1"/>
  <c r="EJ161" i="1"/>
  <c r="ER130" i="1"/>
  <c r="EJ168" i="1"/>
  <c r="ER135" i="1"/>
  <c r="ER149" i="1"/>
  <c r="EY173" i="1"/>
  <c r="ER173" i="1"/>
  <c r="ER148" i="1"/>
  <c r="ER131" i="1"/>
  <c r="EJ163" i="1"/>
  <c r="ER146" i="1"/>
  <c r="ER132" i="1"/>
  <c r="ER145" i="1"/>
  <c r="ER144" i="1"/>
  <c r="EJ164" i="1"/>
  <c r="EJ158" i="1"/>
  <c r="ER136" i="1"/>
  <c r="ER152" i="1"/>
  <c r="ER140" i="1"/>
  <c r="ER134" i="1"/>
  <c r="EJ167" i="1"/>
  <c r="EJ170" i="1"/>
  <c r="EW170" i="1" s="1"/>
  <c r="EJ159" i="1"/>
  <c r="ER143" i="1"/>
  <c r="ER153" i="1"/>
  <c r="EJ160" i="1"/>
  <c r="ER142" i="1"/>
  <c r="EC40" i="1"/>
  <c r="EG40" i="1" s="1"/>
  <c r="EO40" i="1" s="1"/>
  <c r="EI45" i="1"/>
  <c r="P18" i="15"/>
  <c r="AG40" i="1" l="1"/>
  <c r="AC41" i="1"/>
  <c r="BX176" i="1"/>
  <c r="BV176" i="1"/>
  <c r="BU176" i="1"/>
  <c r="BV175" i="1"/>
  <c r="BX175" i="1"/>
  <c r="BU175" i="1"/>
  <c r="BX177" i="1"/>
  <c r="BV177" i="1"/>
  <c r="BU177" i="1"/>
  <c r="X181" i="1"/>
  <c r="BS181" i="1" s="1"/>
  <c r="BT181" i="1" s="1"/>
  <c r="X180" i="1"/>
  <c r="BS180" i="1" s="1"/>
  <c r="BT180" i="1" s="1"/>
  <c r="ER157" i="1"/>
  <c r="ER170" i="1"/>
  <c r="ER172" i="1"/>
  <c r="EJ176" i="1"/>
  <c r="ER166" i="1"/>
  <c r="ER174" i="1"/>
  <c r="ER168" i="1"/>
  <c r="ER179" i="1"/>
  <c r="EY179" i="1"/>
  <c r="ER167" i="1"/>
  <c r="ER161" i="1"/>
  <c r="EJ177" i="1"/>
  <c r="ER162" i="1"/>
  <c r="ER158" i="1"/>
  <c r="ER159" i="1"/>
  <c r="ER163" i="1"/>
  <c r="ER164" i="1"/>
  <c r="ER169" i="1"/>
  <c r="ER178" i="1"/>
  <c r="EY178" i="1"/>
  <c r="EJ175" i="1"/>
  <c r="ER160" i="1"/>
  <c r="ER171" i="1"/>
  <c r="ER165" i="1"/>
  <c r="EC41" i="1"/>
  <c r="EG41" i="1" s="1"/>
  <c r="EO41" i="1" s="1"/>
  <c r="EI46" i="1"/>
  <c r="P19" i="15"/>
  <c r="AG41" i="1" l="1"/>
  <c r="AC42" i="1"/>
  <c r="BX180" i="1"/>
  <c r="BV180" i="1"/>
  <c r="BU180" i="1"/>
  <c r="BU181" i="1"/>
  <c r="BX181" i="1"/>
  <c r="BV181" i="1"/>
  <c r="X197" i="1"/>
  <c r="BS197" i="1" s="1"/>
  <c r="BT197" i="1" s="1"/>
  <c r="X192" i="1"/>
  <c r="BS192" i="1" s="1"/>
  <c r="BT192" i="1" s="1"/>
  <c r="X199" i="1"/>
  <c r="BS199" i="1" s="1"/>
  <c r="BT199" i="1" s="1"/>
  <c r="X191" i="1"/>
  <c r="BS191" i="1" s="1"/>
  <c r="BT191" i="1" s="1"/>
  <c r="X201" i="1"/>
  <c r="BS201" i="1" s="1"/>
  <c r="BT201" i="1" s="1"/>
  <c r="X202" i="1"/>
  <c r="BS202" i="1" s="1"/>
  <c r="BT202" i="1" s="1"/>
  <c r="X195" i="1"/>
  <c r="BS195" i="1" s="1"/>
  <c r="BT195" i="1" s="1"/>
  <c r="X194" i="1"/>
  <c r="BS194" i="1" s="1"/>
  <c r="BT194" i="1" s="1"/>
  <c r="X208" i="1"/>
  <c r="BS208" i="1" s="1"/>
  <c r="BT208" i="1" s="1"/>
  <c r="X189" i="1"/>
  <c r="BS189" i="1" s="1"/>
  <c r="BT189" i="1" s="1"/>
  <c r="X198" i="1"/>
  <c r="BS198" i="1" s="1"/>
  <c r="BT198" i="1" s="1"/>
  <c r="X187" i="1"/>
  <c r="BS187" i="1" s="1"/>
  <c r="BT187" i="1" s="1"/>
  <c r="X204" i="1"/>
  <c r="BS204" i="1" s="1"/>
  <c r="BT204" i="1" s="1"/>
  <c r="X200" i="1"/>
  <c r="BS200" i="1" s="1"/>
  <c r="BT200" i="1" s="1"/>
  <c r="X188" i="1"/>
  <c r="BS188" i="1" s="1"/>
  <c r="BT188" i="1" s="1"/>
  <c r="X193" i="1"/>
  <c r="BS193" i="1" s="1"/>
  <c r="BT193" i="1" s="1"/>
  <c r="X190" i="1"/>
  <c r="BS190" i="1" s="1"/>
  <c r="BT190" i="1" s="1"/>
  <c r="X205" i="1"/>
  <c r="BS205" i="1" s="1"/>
  <c r="BT205" i="1" s="1"/>
  <c r="X184" i="1"/>
  <c r="BS184" i="1" s="1"/>
  <c r="BT184" i="1" s="1"/>
  <c r="X203" i="1"/>
  <c r="BS203" i="1" s="1"/>
  <c r="BT203" i="1" s="1"/>
  <c r="X185" i="1"/>
  <c r="BS185" i="1" s="1"/>
  <c r="BT185" i="1" s="1"/>
  <c r="X207" i="1"/>
  <c r="BS207" i="1" s="1"/>
  <c r="BT207" i="1" s="1"/>
  <c r="X196" i="1"/>
  <c r="BS196" i="1" s="1"/>
  <c r="BT196" i="1" s="1"/>
  <c r="X206" i="1"/>
  <c r="BS206" i="1" s="1"/>
  <c r="BT206" i="1" s="1"/>
  <c r="X186" i="1"/>
  <c r="BS186" i="1" s="1"/>
  <c r="BT186" i="1" s="1"/>
  <c r="ER176" i="1"/>
  <c r="EY183" i="1"/>
  <c r="ER183" i="1"/>
  <c r="EJ181" i="1"/>
  <c r="EJ180" i="1"/>
  <c r="ER177" i="1"/>
  <c r="EY182" i="1"/>
  <c r="ER182" i="1"/>
  <c r="EC42" i="1"/>
  <c r="EG42" i="1" s="1"/>
  <c r="EO42" i="1" s="1"/>
  <c r="EI48" i="1"/>
  <c r="P20" i="15"/>
  <c r="AG42" i="1" l="1"/>
  <c r="AC43" i="1"/>
  <c r="BX187" i="1"/>
  <c r="BV187" i="1"/>
  <c r="BU187" i="1"/>
  <c r="BX198" i="1"/>
  <c r="BV198" i="1"/>
  <c r="BU198" i="1"/>
  <c r="BV189" i="1"/>
  <c r="BX189" i="1"/>
  <c r="BU189" i="1"/>
  <c r="BX208" i="1"/>
  <c r="BU208" i="1"/>
  <c r="BV208" i="1"/>
  <c r="BV206" i="1"/>
  <c r="BX206" i="1"/>
  <c r="BU206" i="1"/>
  <c r="BV185" i="1"/>
  <c r="BX185" i="1"/>
  <c r="BU185" i="1"/>
  <c r="BU186" i="1"/>
  <c r="BV186" i="1"/>
  <c r="BX186" i="1"/>
  <c r="BU194" i="1"/>
  <c r="BX194" i="1"/>
  <c r="BV194" i="1"/>
  <c r="BX196" i="1"/>
  <c r="BU196" i="1"/>
  <c r="BV196" i="1"/>
  <c r="BU195" i="1"/>
  <c r="BV195" i="1"/>
  <c r="BX195" i="1"/>
  <c r="BX207" i="1"/>
  <c r="BU207" i="1"/>
  <c r="BV207" i="1"/>
  <c r="BV202" i="1"/>
  <c r="BU202" i="1"/>
  <c r="BX202" i="1"/>
  <c r="BU201" i="1"/>
  <c r="BX201" i="1"/>
  <c r="BV201" i="1"/>
  <c r="BU191" i="1"/>
  <c r="BX191" i="1"/>
  <c r="BV191" i="1"/>
  <c r="BV199" i="1"/>
  <c r="BX199" i="1"/>
  <c r="BU199" i="1"/>
  <c r="BV205" i="1"/>
  <c r="BU205" i="1"/>
  <c r="BX205" i="1"/>
  <c r="BX192" i="1"/>
  <c r="BV192" i="1"/>
  <c r="BU192" i="1"/>
  <c r="BV197" i="1"/>
  <c r="BX197" i="1"/>
  <c r="BU197" i="1"/>
  <c r="BV193" i="1"/>
  <c r="BU193" i="1"/>
  <c r="BX193" i="1"/>
  <c r="BX184" i="1"/>
  <c r="BV184" i="1"/>
  <c r="BU184" i="1"/>
  <c r="BV200" i="1"/>
  <c r="BX200" i="1"/>
  <c r="BU200" i="1"/>
  <c r="BX203" i="1"/>
  <c r="BV203" i="1"/>
  <c r="BU203" i="1"/>
  <c r="BX190" i="1"/>
  <c r="BV190" i="1"/>
  <c r="BU190" i="1"/>
  <c r="BX188" i="1"/>
  <c r="BV188" i="1"/>
  <c r="BU188" i="1"/>
  <c r="BV204" i="1"/>
  <c r="BU204" i="1"/>
  <c r="BX204" i="1"/>
  <c r="X214" i="1"/>
  <c r="BS214" i="1" s="1"/>
  <c r="BT214" i="1" s="1"/>
  <c r="X211" i="1"/>
  <c r="BS211" i="1" s="1"/>
  <c r="BT211" i="1" s="1"/>
  <c r="X210" i="1"/>
  <c r="BS210" i="1" s="1"/>
  <c r="BT210" i="1" s="1"/>
  <c r="X215" i="1"/>
  <c r="BS215" i="1" s="1"/>
  <c r="BT215" i="1" s="1"/>
  <c r="X213" i="1"/>
  <c r="BS213" i="1" s="1"/>
  <c r="BT213" i="1" s="1"/>
  <c r="X217" i="1"/>
  <c r="BS217" i="1" s="1"/>
  <c r="BT217" i="1" s="1"/>
  <c r="X216" i="1"/>
  <c r="BS216" i="1" s="1"/>
  <c r="BT216" i="1" s="1"/>
  <c r="X219" i="1"/>
  <c r="BS219" i="1" s="1"/>
  <c r="BT219" i="1" s="1"/>
  <c r="X212" i="1"/>
  <c r="BS212" i="1" s="1"/>
  <c r="BT212" i="1" s="1"/>
  <c r="X218" i="1"/>
  <c r="BS218" i="1" s="1"/>
  <c r="BT218" i="1" s="1"/>
  <c r="X209" i="1"/>
  <c r="BS209" i="1" s="1"/>
  <c r="BT209" i="1" s="1"/>
  <c r="EJ203" i="1"/>
  <c r="EW203" i="1" s="1"/>
  <c r="EJ202" i="1"/>
  <c r="EJ208" i="1"/>
  <c r="EJ193" i="1"/>
  <c r="EJ200" i="1"/>
  <c r="EJ195" i="1"/>
  <c r="EJ205" i="1"/>
  <c r="EJ194" i="1"/>
  <c r="EJ206" i="1"/>
  <c r="EJ192" i="1"/>
  <c r="ER180" i="1"/>
  <c r="EJ190" i="1"/>
  <c r="EJ207" i="1"/>
  <c r="EW207" i="1" s="1"/>
  <c r="EJ189" i="1"/>
  <c r="EJ187" i="1"/>
  <c r="EJ197" i="1"/>
  <c r="EW197" i="1" s="1"/>
  <c r="EJ185" i="1"/>
  <c r="EJ186" i="1"/>
  <c r="EJ204" i="1"/>
  <c r="EJ184" i="1"/>
  <c r="EJ198" i="1"/>
  <c r="EJ201" i="1"/>
  <c r="EJ196" i="1"/>
  <c r="ER181" i="1"/>
  <c r="EJ191" i="1"/>
  <c r="EJ199" i="1"/>
  <c r="EJ188" i="1"/>
  <c r="EI49" i="1"/>
  <c r="EC43" i="1"/>
  <c r="EG43" i="1" s="1"/>
  <c r="EO43" i="1" s="1"/>
  <c r="P21" i="15"/>
  <c r="AG43" i="1" l="1"/>
  <c r="AC45" i="1"/>
  <c r="BX218" i="1"/>
  <c r="BU218" i="1"/>
  <c r="BV218" i="1"/>
  <c r="BV216" i="1"/>
  <c r="BX216" i="1"/>
  <c r="BU216" i="1"/>
  <c r="BX217" i="1"/>
  <c r="BV217" i="1"/>
  <c r="BU217" i="1"/>
  <c r="BU213" i="1"/>
  <c r="BX213" i="1"/>
  <c r="BV213" i="1"/>
  <c r="BX215" i="1"/>
  <c r="BU215" i="1"/>
  <c r="BV215" i="1"/>
  <c r="BX210" i="1"/>
  <c r="BV210" i="1"/>
  <c r="BU210" i="1"/>
  <c r="BX211" i="1"/>
  <c r="BV211" i="1"/>
  <c r="BU211" i="1"/>
  <c r="BV214" i="1"/>
  <c r="BU214" i="1"/>
  <c r="BX214" i="1"/>
  <c r="BV209" i="1"/>
  <c r="BX209" i="1"/>
  <c r="BU209" i="1"/>
  <c r="BU212" i="1"/>
  <c r="BX212" i="1"/>
  <c r="BV212" i="1"/>
  <c r="BX219" i="1"/>
  <c r="BV219" i="1"/>
  <c r="BU219" i="1"/>
  <c r="X222" i="1"/>
  <c r="BS222" i="1" s="1"/>
  <c r="BT222" i="1" s="1"/>
  <c r="X223" i="1"/>
  <c r="BS223" i="1" s="1"/>
  <c r="BT223" i="1" s="1"/>
  <c r="X221" i="1"/>
  <c r="BS221" i="1" s="1"/>
  <c r="BT221" i="1" s="1"/>
  <c r="ER194" i="1"/>
  <c r="ER205" i="1"/>
  <c r="ER195" i="1"/>
  <c r="ER201" i="1"/>
  <c r="ER200" i="1"/>
  <c r="EJ215" i="1"/>
  <c r="ER190" i="1"/>
  <c r="ER196" i="1"/>
  <c r="EJ209" i="1"/>
  <c r="ER193" i="1"/>
  <c r="EJ210" i="1"/>
  <c r="ER198" i="1"/>
  <c r="ER184" i="1"/>
  <c r="EJ214" i="1"/>
  <c r="ER189" i="1"/>
  <c r="EJ216" i="1"/>
  <c r="ER204" i="1"/>
  <c r="EJ218" i="1"/>
  <c r="ER208" i="1"/>
  <c r="EJ211" i="1"/>
  <c r="EJ219" i="1"/>
  <c r="ER186" i="1"/>
  <c r="ER199" i="1"/>
  <c r="EJ212" i="1"/>
  <c r="ER192" i="1"/>
  <c r="ER202" i="1"/>
  <c r="ER197" i="1"/>
  <c r="EJ213" i="1"/>
  <c r="ER207" i="1"/>
  <c r="EY220" i="1"/>
  <c r="ER220" i="1"/>
  <c r="ER185" i="1"/>
  <c r="ER187" i="1"/>
  <c r="EJ217" i="1"/>
  <c r="ER188" i="1"/>
  <c r="ER191" i="1"/>
  <c r="ER206" i="1"/>
  <c r="ER203" i="1"/>
  <c r="EC45" i="1"/>
  <c r="EG45" i="1" s="1"/>
  <c r="EO45" i="1" s="1"/>
  <c r="EI50" i="1"/>
  <c r="P22" i="15"/>
  <c r="AG45" i="1" l="1"/>
  <c r="AC46" i="1"/>
  <c r="BU222" i="1"/>
  <c r="BX222" i="1"/>
  <c r="BV222" i="1"/>
  <c r="BU221" i="1"/>
  <c r="BX221" i="1"/>
  <c r="BV221" i="1"/>
  <c r="BV223" i="1"/>
  <c r="BX223" i="1"/>
  <c r="BU223" i="1"/>
  <c r="X238" i="1"/>
  <c r="BS238" i="1" s="1"/>
  <c r="BT238" i="1" s="1"/>
  <c r="X228" i="1"/>
  <c r="BS228" i="1" s="1"/>
  <c r="BT228" i="1" s="1"/>
  <c r="X229" i="1"/>
  <c r="BS229" i="1" s="1"/>
  <c r="BT229" i="1" s="1"/>
  <c r="X237" i="1"/>
  <c r="BS237" i="1" s="1"/>
  <c r="BT237" i="1" s="1"/>
  <c r="X240" i="1"/>
  <c r="BS240" i="1" s="1"/>
  <c r="BT240" i="1" s="1"/>
  <c r="X230" i="1"/>
  <c r="BS230" i="1" s="1"/>
  <c r="BT230" i="1" s="1"/>
  <c r="X234" i="1"/>
  <c r="BS234" i="1" s="1"/>
  <c r="BT234" i="1" s="1"/>
  <c r="X226" i="1"/>
  <c r="BS226" i="1" s="1"/>
  <c r="BT226" i="1" s="1"/>
  <c r="X231" i="1"/>
  <c r="BS231" i="1" s="1"/>
  <c r="BT231" i="1" s="1"/>
  <c r="X242" i="1"/>
  <c r="BS242" i="1" s="1"/>
  <c r="BT242" i="1" s="1"/>
  <c r="X232" i="1"/>
  <c r="BS232" i="1" s="1"/>
  <c r="BT232" i="1" s="1"/>
  <c r="X233" i="1"/>
  <c r="BS233" i="1" s="1"/>
  <c r="BT233" i="1" s="1"/>
  <c r="X227" i="1"/>
  <c r="BS227" i="1" s="1"/>
  <c r="BT227" i="1" s="1"/>
  <c r="X235" i="1"/>
  <c r="BS235" i="1" s="1"/>
  <c r="BT235" i="1" s="1"/>
  <c r="X239" i="1"/>
  <c r="BS239" i="1" s="1"/>
  <c r="BT239" i="1" s="1"/>
  <c r="X236" i="1"/>
  <c r="BS236" i="1" s="1"/>
  <c r="BT236" i="1" s="1"/>
  <c r="ER216" i="1"/>
  <c r="ER209" i="1"/>
  <c r="ER211" i="1"/>
  <c r="ER215" i="1"/>
  <c r="ER217" i="1"/>
  <c r="ER212" i="1"/>
  <c r="EJ222" i="1"/>
  <c r="ER213" i="1"/>
  <c r="EY225" i="1"/>
  <c r="ER225" i="1"/>
  <c r="ER214" i="1"/>
  <c r="ER210" i="1"/>
  <c r="EJ221" i="1"/>
  <c r="ER219" i="1"/>
  <c r="EJ223" i="1"/>
  <c r="EY224" i="1"/>
  <c r="ER224" i="1"/>
  <c r="EI51" i="1"/>
  <c r="EC46" i="1"/>
  <c r="EG46" i="1" s="1"/>
  <c r="EO46" i="1" s="1"/>
  <c r="P23" i="15"/>
  <c r="AG46" i="1" l="1"/>
  <c r="AC48" i="1"/>
  <c r="BU233" i="1"/>
  <c r="BV233" i="1"/>
  <c r="BX233" i="1"/>
  <c r="BU242" i="1"/>
  <c r="BX242" i="1"/>
  <c r="BV242" i="1"/>
  <c r="BX231" i="1"/>
  <c r="BV231" i="1"/>
  <c r="BU231" i="1"/>
  <c r="BV226" i="1"/>
  <c r="BX226" i="1"/>
  <c r="BU226" i="1"/>
  <c r="BX234" i="1"/>
  <c r="BV234" i="1"/>
  <c r="BU234" i="1"/>
  <c r="BX230" i="1"/>
  <c r="BU230" i="1"/>
  <c r="BV230" i="1"/>
  <c r="BX240" i="1"/>
  <c r="BV240" i="1"/>
  <c r="BU240" i="1"/>
  <c r="BU237" i="1"/>
  <c r="BX237" i="1"/>
  <c r="BV237" i="1"/>
  <c r="BX229" i="1"/>
  <c r="BV229" i="1"/>
  <c r="BU229" i="1"/>
  <c r="BU228" i="1"/>
  <c r="BX228" i="1"/>
  <c r="BV228" i="1"/>
  <c r="BX238" i="1"/>
  <c r="BV238" i="1"/>
  <c r="BU238" i="1"/>
  <c r="BV236" i="1"/>
  <c r="BX236" i="1"/>
  <c r="BU236" i="1"/>
  <c r="BV239" i="1"/>
  <c r="BX239" i="1"/>
  <c r="BU239" i="1"/>
  <c r="BU227" i="1"/>
  <c r="BV227" i="1"/>
  <c r="BX227" i="1"/>
  <c r="BX235" i="1"/>
  <c r="BU235" i="1"/>
  <c r="BV235" i="1"/>
  <c r="BV232" i="1"/>
  <c r="BX232" i="1"/>
  <c r="BU232" i="1"/>
  <c r="X245" i="1"/>
  <c r="BS245" i="1" s="1"/>
  <c r="BT245" i="1" s="1"/>
  <c r="X246" i="1"/>
  <c r="BS246" i="1" s="1"/>
  <c r="BT246" i="1" s="1"/>
  <c r="X249" i="1"/>
  <c r="BS249" i="1" s="1"/>
  <c r="BT249" i="1" s="1"/>
  <c r="X250" i="1"/>
  <c r="BS250" i="1" s="1"/>
  <c r="BT250" i="1" s="1"/>
  <c r="X248" i="1"/>
  <c r="BS248" i="1" s="1"/>
  <c r="BT248" i="1" s="1"/>
  <c r="X244" i="1"/>
  <c r="BS244" i="1" s="1"/>
  <c r="BT244" i="1" s="1"/>
  <c r="X247" i="1"/>
  <c r="BS247" i="1" s="1"/>
  <c r="BT247" i="1" s="1"/>
  <c r="EJ232" i="1"/>
  <c r="EJ242" i="1"/>
  <c r="EJ227" i="1"/>
  <c r="ER223" i="1"/>
  <c r="EJ233" i="1"/>
  <c r="EJ228" i="1"/>
  <c r="ER222" i="1"/>
  <c r="EJ236" i="1"/>
  <c r="EJ231" i="1"/>
  <c r="EJ239" i="1"/>
  <c r="ER221" i="1"/>
  <c r="EJ229" i="1"/>
  <c r="EJ237" i="1"/>
  <c r="EY241" i="1"/>
  <c r="ER241" i="1"/>
  <c r="EJ230" i="1"/>
  <c r="EY243" i="1"/>
  <c r="ER243" i="1"/>
  <c r="EJ226" i="1"/>
  <c r="EJ235" i="1"/>
  <c r="EJ238" i="1"/>
  <c r="EJ234" i="1"/>
  <c r="EJ240" i="1"/>
  <c r="P24" i="15"/>
  <c r="EC48" i="1"/>
  <c r="EG48" i="1" s="1"/>
  <c r="EO48" i="1" s="1"/>
  <c r="EI52" i="1"/>
  <c r="AG48" i="1" l="1"/>
  <c r="AC49" i="1"/>
  <c r="BX244" i="1"/>
  <c r="BV244" i="1"/>
  <c r="BU244" i="1"/>
  <c r="BU245" i="1"/>
  <c r="BX245" i="1"/>
  <c r="BV245" i="1"/>
  <c r="BU247" i="1"/>
  <c r="BX247" i="1"/>
  <c r="BV247" i="1"/>
  <c r="BU246" i="1"/>
  <c r="BV246" i="1"/>
  <c r="BX246" i="1"/>
  <c r="BX248" i="1"/>
  <c r="BV248" i="1"/>
  <c r="BU248" i="1"/>
  <c r="BU250" i="1"/>
  <c r="BX250" i="1"/>
  <c r="BV250" i="1"/>
  <c r="BU249" i="1"/>
  <c r="BX249" i="1"/>
  <c r="BV249" i="1"/>
  <c r="X258" i="1"/>
  <c r="BS258" i="1" s="1"/>
  <c r="BT258" i="1" s="1"/>
  <c r="X259" i="1"/>
  <c r="BS259" i="1" s="1"/>
  <c r="BT259" i="1" s="1"/>
  <c r="X254" i="1"/>
  <c r="BS254" i="1" s="1"/>
  <c r="BT254" i="1" s="1"/>
  <c r="X263" i="1"/>
  <c r="BS263" i="1" s="1"/>
  <c r="BT263" i="1" s="1"/>
  <c r="X257" i="1"/>
  <c r="BS257" i="1" s="1"/>
  <c r="BT257" i="1" s="1"/>
  <c r="X256" i="1"/>
  <c r="BS256" i="1" s="1"/>
  <c r="BT256" i="1" s="1"/>
  <c r="X255" i="1"/>
  <c r="BS255" i="1" s="1"/>
  <c r="BT255" i="1" s="1"/>
  <c r="X253" i="1"/>
  <c r="BS253" i="1" s="1"/>
  <c r="BT253" i="1" s="1"/>
  <c r="X260" i="1"/>
  <c r="BS260" i="1" s="1"/>
  <c r="BT260" i="1" s="1"/>
  <c r="EY252" i="1"/>
  <c r="ER252" i="1"/>
  <c r="EJ249" i="1"/>
  <c r="EJ245" i="1"/>
  <c r="EJ246" i="1"/>
  <c r="EJ250" i="1"/>
  <c r="ER236" i="1"/>
  <c r="ER240" i="1"/>
  <c r="ER239" i="1"/>
  <c r="EJ247" i="1"/>
  <c r="ER228" i="1"/>
  <c r="ER237" i="1"/>
  <c r="ER238" i="1"/>
  <c r="ER229" i="1"/>
  <c r="ER227" i="1"/>
  <c r="ER234" i="1"/>
  <c r="ER235" i="1"/>
  <c r="ER242" i="1"/>
  <c r="ER230" i="1"/>
  <c r="ER251" i="1"/>
  <c r="EY251" i="1"/>
  <c r="ER232" i="1"/>
  <c r="ER231" i="1"/>
  <c r="P25" i="15"/>
  <c r="EJ244" i="1"/>
  <c r="ER226" i="1"/>
  <c r="EJ248" i="1"/>
  <c r="EI53" i="1"/>
  <c r="EC49" i="1"/>
  <c r="EG49" i="1" s="1"/>
  <c r="EO49" i="1" s="1"/>
  <c r="AG49" i="1" l="1"/>
  <c r="AC50" i="1"/>
  <c r="BX257" i="1"/>
  <c r="BU257" i="1"/>
  <c r="BV257" i="1"/>
  <c r="BV260" i="1"/>
  <c r="BU260" i="1"/>
  <c r="BX260" i="1"/>
  <c r="BV253" i="1"/>
  <c r="BU253" i="1"/>
  <c r="BX253" i="1"/>
  <c r="BU255" i="1"/>
  <c r="BX255" i="1"/>
  <c r="BV255" i="1"/>
  <c r="BU256" i="1"/>
  <c r="BV256" i="1"/>
  <c r="BX256" i="1"/>
  <c r="BV263" i="1"/>
  <c r="BX263" i="1"/>
  <c r="BU263" i="1"/>
  <c r="BX254" i="1"/>
  <c r="BU254" i="1"/>
  <c r="BV254" i="1"/>
  <c r="BV259" i="1"/>
  <c r="BX259" i="1"/>
  <c r="BU259" i="1"/>
  <c r="BX258" i="1"/>
  <c r="BV258" i="1"/>
  <c r="BU258" i="1"/>
  <c r="P26" i="15"/>
  <c r="P27" i="15" s="1"/>
  <c r="X265" i="1"/>
  <c r="BS265" i="1" s="1"/>
  <c r="BT265" i="1" s="1"/>
  <c r="X287" i="1"/>
  <c r="BS287" i="1" s="1"/>
  <c r="BT287" i="1" s="1"/>
  <c r="X266" i="1"/>
  <c r="BS266" i="1" s="1"/>
  <c r="BT266" i="1" s="1"/>
  <c r="X276" i="1"/>
  <c r="BS276" i="1" s="1"/>
  <c r="BT276" i="1" s="1"/>
  <c r="X281" i="1"/>
  <c r="BS281" i="1" s="1"/>
  <c r="BT281" i="1" s="1"/>
  <c r="X285" i="1"/>
  <c r="BS285" i="1" s="1"/>
  <c r="BT285" i="1" s="1"/>
  <c r="X277" i="1"/>
  <c r="BS277" i="1" s="1"/>
  <c r="BT277" i="1" s="1"/>
  <c r="X264" i="1"/>
  <c r="BS264" i="1" s="1"/>
  <c r="BT264" i="1" s="1"/>
  <c r="X270" i="1"/>
  <c r="BS270" i="1" s="1"/>
  <c r="BT270" i="1" s="1"/>
  <c r="X289" i="1"/>
  <c r="BS289" i="1" s="1"/>
  <c r="BT289" i="1" s="1"/>
  <c r="X272" i="1"/>
  <c r="BS272" i="1" s="1"/>
  <c r="BT272" i="1" s="1"/>
  <c r="X284" i="1"/>
  <c r="BS284" i="1" s="1"/>
  <c r="BT284" i="1" s="1"/>
  <c r="X288" i="1"/>
  <c r="BS288" i="1" s="1"/>
  <c r="BT288" i="1" s="1"/>
  <c r="X269" i="1"/>
  <c r="BS269" i="1" s="1"/>
  <c r="BT269" i="1" s="1"/>
  <c r="X271" i="1"/>
  <c r="BS271" i="1" s="1"/>
  <c r="BT271" i="1" s="1"/>
  <c r="X283" i="1"/>
  <c r="BS283" i="1" s="1"/>
  <c r="BT283" i="1" s="1"/>
  <c r="X274" i="1"/>
  <c r="BS274" i="1" s="1"/>
  <c r="BT274" i="1" s="1"/>
  <c r="X275" i="1"/>
  <c r="BS275" i="1" s="1"/>
  <c r="BT275" i="1" s="1"/>
  <c r="X273" i="1"/>
  <c r="BS273" i="1" s="1"/>
  <c r="BT273" i="1" s="1"/>
  <c r="X286" i="1"/>
  <c r="BS286" i="1" s="1"/>
  <c r="BT286" i="1" s="1"/>
  <c r="X282" i="1"/>
  <c r="BS282" i="1" s="1"/>
  <c r="BT282" i="1" s="1"/>
  <c r="X267" i="1"/>
  <c r="BS267" i="1" s="1"/>
  <c r="BT267" i="1" s="1"/>
  <c r="X279" i="1"/>
  <c r="BS279" i="1" s="1"/>
  <c r="BT279" i="1" s="1"/>
  <c r="X268" i="1"/>
  <c r="BS268" i="1" s="1"/>
  <c r="BT268" i="1" s="1"/>
  <c r="X278" i="1"/>
  <c r="BS278" i="1" s="1"/>
  <c r="BT278" i="1" s="1"/>
  <c r="EY262" i="1"/>
  <c r="ER262" i="1"/>
  <c r="EJ257" i="1"/>
  <c r="EJ258" i="1"/>
  <c r="ER244" i="1"/>
  <c r="ER250" i="1"/>
  <c r="EJ263" i="1"/>
  <c r="ER246" i="1"/>
  <c r="EJ259" i="1"/>
  <c r="EJ260" i="1"/>
  <c r="ER245" i="1"/>
  <c r="EJ255" i="1"/>
  <c r="ER249" i="1"/>
  <c r="EY261" i="1"/>
  <c r="ER261" i="1"/>
  <c r="EJ254" i="1"/>
  <c r="EJ256" i="1"/>
  <c r="EJ253" i="1"/>
  <c r="EC50" i="1"/>
  <c r="EG50" i="1" s="1"/>
  <c r="EO50" i="1" s="1"/>
  <c r="EI55" i="1"/>
  <c r="AG50" i="1" l="1"/>
  <c r="AC51" i="1"/>
  <c r="BV278" i="1"/>
  <c r="BU278" i="1"/>
  <c r="BX278" i="1"/>
  <c r="BX277" i="1"/>
  <c r="BV277" i="1"/>
  <c r="BU277" i="1"/>
  <c r="BX282" i="1"/>
  <c r="BV282" i="1"/>
  <c r="BU282" i="1"/>
  <c r="BU286" i="1"/>
  <c r="BV286" i="1"/>
  <c r="BX286" i="1"/>
  <c r="BV276" i="1"/>
  <c r="BX276" i="1"/>
  <c r="BU276" i="1"/>
  <c r="BU273" i="1"/>
  <c r="BV273" i="1"/>
  <c r="BX273" i="1"/>
  <c r="BX266" i="1"/>
  <c r="BV266" i="1"/>
  <c r="BU266" i="1"/>
  <c r="BX275" i="1"/>
  <c r="BV275" i="1"/>
  <c r="BU275" i="1"/>
  <c r="BU287" i="1"/>
  <c r="BX287" i="1"/>
  <c r="BV287" i="1"/>
  <c r="BV265" i="1"/>
  <c r="BU265" i="1"/>
  <c r="BX265" i="1"/>
  <c r="BX283" i="1"/>
  <c r="BV283" i="1"/>
  <c r="BU283" i="1"/>
  <c r="BX274" i="1"/>
  <c r="BU274" i="1"/>
  <c r="BV274" i="1"/>
  <c r="BU271" i="1"/>
  <c r="BV271" i="1"/>
  <c r="BX271" i="1"/>
  <c r="BV269" i="1"/>
  <c r="BU269" i="1"/>
  <c r="BX269" i="1"/>
  <c r="BX288" i="1"/>
  <c r="BV288" i="1"/>
  <c r="BU288" i="1"/>
  <c r="BV284" i="1"/>
  <c r="BX284" i="1"/>
  <c r="BU284" i="1"/>
  <c r="BX272" i="1"/>
  <c r="BV272" i="1"/>
  <c r="BU272" i="1"/>
  <c r="BV289" i="1"/>
  <c r="BU289" i="1"/>
  <c r="BX289" i="1"/>
  <c r="BU270" i="1"/>
  <c r="BX270" i="1"/>
  <c r="BV270" i="1"/>
  <c r="BX268" i="1"/>
  <c r="BV268" i="1"/>
  <c r="BU268" i="1"/>
  <c r="BV264" i="1"/>
  <c r="BU264" i="1"/>
  <c r="BX264" i="1"/>
  <c r="BX267" i="1"/>
  <c r="BU267" i="1"/>
  <c r="BV267" i="1"/>
  <c r="BU285" i="1"/>
  <c r="BV285" i="1"/>
  <c r="BX285" i="1"/>
  <c r="BX279" i="1"/>
  <c r="BV279" i="1"/>
  <c r="BU279" i="1"/>
  <c r="BV281" i="1"/>
  <c r="BX281" i="1"/>
  <c r="BU281" i="1"/>
  <c r="X325" i="1"/>
  <c r="BS325" i="1" s="1"/>
  <c r="BT325" i="1" s="1"/>
  <c r="X319" i="1"/>
  <c r="BS319" i="1" s="1"/>
  <c r="BT319" i="1" s="1"/>
  <c r="X317" i="1"/>
  <c r="BS317" i="1" s="1"/>
  <c r="BT317" i="1" s="1"/>
  <c r="X320" i="1"/>
  <c r="BS320" i="1" s="1"/>
  <c r="BT320" i="1" s="1"/>
  <c r="X313" i="1"/>
  <c r="BS313" i="1" s="1"/>
  <c r="BT313" i="1" s="1"/>
  <c r="X315" i="1"/>
  <c r="BS315" i="1" s="1"/>
  <c r="BT315" i="1" s="1"/>
  <c r="X327" i="1"/>
  <c r="BS327" i="1" s="1"/>
  <c r="BT327" i="1" s="1"/>
  <c r="X314" i="1"/>
  <c r="BS314" i="1" s="1"/>
  <c r="BT314" i="1" s="1"/>
  <c r="X326" i="1"/>
  <c r="BS326" i="1" s="1"/>
  <c r="BT326" i="1" s="1"/>
  <c r="X321" i="1"/>
  <c r="BS321" i="1" s="1"/>
  <c r="BT321" i="1" s="1"/>
  <c r="X323" i="1"/>
  <c r="BS323" i="1" s="1"/>
  <c r="BT323" i="1" s="1"/>
  <c r="X329" i="1"/>
  <c r="BS329" i="1" s="1"/>
  <c r="BT329" i="1" s="1"/>
  <c r="X316" i="1"/>
  <c r="BS316" i="1" s="1"/>
  <c r="BT316" i="1" s="1"/>
  <c r="X318" i="1"/>
  <c r="BS318" i="1" s="1"/>
  <c r="BT318" i="1" s="1"/>
  <c r="X328" i="1"/>
  <c r="BS328" i="1" s="1"/>
  <c r="BT328" i="1" s="1"/>
  <c r="X312" i="1"/>
  <c r="BS312" i="1" s="1"/>
  <c r="BT312" i="1" s="1"/>
  <c r="X322" i="1"/>
  <c r="BS322" i="1" s="1"/>
  <c r="BT322" i="1" s="1"/>
  <c r="X324" i="1"/>
  <c r="BS324" i="1" s="1"/>
  <c r="BT324" i="1" s="1"/>
  <c r="X295" i="1"/>
  <c r="BS295" i="1" s="1"/>
  <c r="BT295" i="1" s="1"/>
  <c r="X301" i="1"/>
  <c r="BS301" i="1" s="1"/>
  <c r="BT301" i="1" s="1"/>
  <c r="X299" i="1"/>
  <c r="BS299" i="1" s="1"/>
  <c r="BT299" i="1" s="1"/>
  <c r="X292" i="1"/>
  <c r="X298" i="1"/>
  <c r="X300" i="1"/>
  <c r="BS300" i="1" s="1"/>
  <c r="BT300" i="1" s="1"/>
  <c r="X310" i="1"/>
  <c r="X290" i="1"/>
  <c r="BS290" i="1" s="1"/>
  <c r="BT290" i="1" s="1"/>
  <c r="X296" i="1"/>
  <c r="BS296" i="1" s="1"/>
  <c r="BT296" i="1" s="1"/>
  <c r="X311" i="1"/>
  <c r="X304" i="1"/>
  <c r="BS304" i="1" s="1"/>
  <c r="BT304" i="1" s="1"/>
  <c r="X302" i="1"/>
  <c r="X293" i="1"/>
  <c r="BS293" i="1" s="1"/>
  <c r="BT293" i="1" s="1"/>
  <c r="X306" i="1"/>
  <c r="X297" i="1"/>
  <c r="BS297" i="1" s="1"/>
  <c r="BT297" i="1" s="1"/>
  <c r="X305" i="1"/>
  <c r="X291" i="1"/>
  <c r="X294" i="1"/>
  <c r="X307" i="1"/>
  <c r="BS307" i="1" s="1"/>
  <c r="BT307" i="1" s="1"/>
  <c r="X303" i="1"/>
  <c r="BS303" i="1" s="1"/>
  <c r="BT303" i="1" s="1"/>
  <c r="ER308" i="1"/>
  <c r="EY308" i="1"/>
  <c r="EJ274" i="1"/>
  <c r="ER260" i="1"/>
  <c r="ER257" i="1"/>
  <c r="ER309" i="1"/>
  <c r="EY309" i="1"/>
  <c r="ER258" i="1"/>
  <c r="EJ281" i="1"/>
  <c r="ER259" i="1"/>
  <c r="EJ288" i="1"/>
  <c r="EJ273" i="1"/>
  <c r="EJ287" i="1"/>
  <c r="EJ283" i="1"/>
  <c r="ER254" i="1"/>
  <c r="EJ286" i="1"/>
  <c r="EJ282" i="1"/>
  <c r="EJ289" i="1"/>
  <c r="EJ279" i="1"/>
  <c r="EJ285" i="1"/>
  <c r="ER263" i="1"/>
  <c r="ER280" i="1"/>
  <c r="EY280" i="1"/>
  <c r="ER256" i="1"/>
  <c r="EJ270" i="1"/>
  <c r="ER255" i="1"/>
  <c r="EJ272" i="1"/>
  <c r="EJ275" i="1"/>
  <c r="EJ277" i="1"/>
  <c r="EJ271" i="1"/>
  <c r="EJ265" i="1"/>
  <c r="EJ276" i="1"/>
  <c r="EJ278" i="1"/>
  <c r="EJ267" i="1"/>
  <c r="EJ264" i="1"/>
  <c r="EJ284" i="1"/>
  <c r="EJ266" i="1"/>
  <c r="EJ268" i="1"/>
  <c r="EJ269" i="1"/>
  <c r="EI57" i="1"/>
  <c r="EC51" i="1"/>
  <c r="EG51" i="1" s="1"/>
  <c r="EO51" i="1" s="1"/>
  <c r="P28" i="15"/>
  <c r="AG51" i="1" l="1"/>
  <c r="AC52" i="1"/>
  <c r="BV303" i="1"/>
  <c r="BX303" i="1"/>
  <c r="BU303" i="1"/>
  <c r="ER303" i="1" s="1"/>
  <c r="EJ292" i="1"/>
  <c r="BS292" i="1"/>
  <c r="BT292" i="1" s="1"/>
  <c r="BX307" i="1"/>
  <c r="BV307" i="1"/>
  <c r="BU307" i="1"/>
  <c r="ER307" i="1" s="1"/>
  <c r="BV299" i="1"/>
  <c r="BU299" i="1"/>
  <c r="ER299" i="1" s="1"/>
  <c r="BX299" i="1"/>
  <c r="BU313" i="1"/>
  <c r="BV313" i="1"/>
  <c r="BX313" i="1"/>
  <c r="BX301" i="1"/>
  <c r="BU301" i="1"/>
  <c r="BV301" i="1"/>
  <c r="BU320" i="1"/>
  <c r="BV320" i="1"/>
  <c r="BX320" i="1"/>
  <c r="BU317" i="1"/>
  <c r="BV317" i="1"/>
  <c r="BX317" i="1"/>
  <c r="EJ305" i="1"/>
  <c r="BS305" i="1"/>
  <c r="BT305" i="1" s="1"/>
  <c r="BU324" i="1"/>
  <c r="BX324" i="1"/>
  <c r="BV324" i="1"/>
  <c r="BV319" i="1"/>
  <c r="BU319" i="1"/>
  <c r="BX319" i="1"/>
  <c r="EJ302" i="1"/>
  <c r="BS302" i="1"/>
  <c r="BT302" i="1" s="1"/>
  <c r="EJ294" i="1"/>
  <c r="BS294" i="1"/>
  <c r="BT294" i="1" s="1"/>
  <c r="EJ291" i="1"/>
  <c r="BS291" i="1"/>
  <c r="BT291" i="1" s="1"/>
  <c r="BX297" i="1"/>
  <c r="BU297" i="1"/>
  <c r="ER297" i="1" s="1"/>
  <c r="BV297" i="1"/>
  <c r="BX322" i="1"/>
  <c r="BV322" i="1"/>
  <c r="BU322" i="1"/>
  <c r="BU325" i="1"/>
  <c r="BV325" i="1"/>
  <c r="BX325" i="1"/>
  <c r="BV318" i="1"/>
  <c r="BX318" i="1"/>
  <c r="BU318" i="1"/>
  <c r="BX295" i="1"/>
  <c r="BU295" i="1"/>
  <c r="ER295" i="1" s="1"/>
  <c r="BV295" i="1"/>
  <c r="EJ306" i="1"/>
  <c r="BS306" i="1"/>
  <c r="BT306" i="1" s="1"/>
  <c r="BX312" i="1"/>
  <c r="BV312" i="1"/>
  <c r="BU312" i="1"/>
  <c r="BU293" i="1"/>
  <c r="ER293" i="1" s="1"/>
  <c r="BX293" i="1"/>
  <c r="BV293" i="1"/>
  <c r="BX328" i="1"/>
  <c r="BV328" i="1"/>
  <c r="BU328" i="1"/>
  <c r="BX304" i="1"/>
  <c r="BU304" i="1"/>
  <c r="ER304" i="1" s="1"/>
  <c r="BV304" i="1"/>
  <c r="BV316" i="1"/>
  <c r="BU316" i="1"/>
  <c r="BX316" i="1"/>
  <c r="BV329" i="1"/>
  <c r="BU329" i="1"/>
  <c r="BX329" i="1"/>
  <c r="BX323" i="1"/>
  <c r="BV323" i="1"/>
  <c r="BU323" i="1"/>
  <c r="EJ311" i="1"/>
  <c r="BS311" i="1"/>
  <c r="BT311" i="1" s="1"/>
  <c r="BU290" i="1"/>
  <c r="ER290" i="1" s="1"/>
  <c r="BX290" i="1"/>
  <c r="BV290" i="1"/>
  <c r="BV296" i="1"/>
  <c r="BU296" i="1"/>
  <c r="ER296" i="1" s="1"/>
  <c r="BX296" i="1"/>
  <c r="BU321" i="1"/>
  <c r="BV321" i="1"/>
  <c r="BX321" i="1"/>
  <c r="EJ310" i="1"/>
  <c r="BS310" i="1"/>
  <c r="BT310" i="1" s="1"/>
  <c r="BV326" i="1"/>
  <c r="BU326" i="1"/>
  <c r="BX326" i="1"/>
  <c r="BV300" i="1"/>
  <c r="BX300" i="1"/>
  <c r="BU300" i="1"/>
  <c r="ER300" i="1" s="1"/>
  <c r="BV314" i="1"/>
  <c r="BU314" i="1"/>
  <c r="BX314" i="1"/>
  <c r="EJ298" i="1"/>
  <c r="BS298" i="1"/>
  <c r="BT298" i="1" s="1"/>
  <c r="BX327" i="1"/>
  <c r="BV327" i="1"/>
  <c r="BU327" i="1"/>
  <c r="BV315" i="1"/>
  <c r="BX315" i="1"/>
  <c r="BU315" i="1"/>
  <c r="EJ307" i="1"/>
  <c r="EJ299" i="1"/>
  <c r="EJ301" i="1"/>
  <c r="EJ304" i="1"/>
  <c r="EJ295" i="1"/>
  <c r="EJ300" i="1"/>
  <c r="EJ290" i="1"/>
  <c r="EJ297" i="1"/>
  <c r="EJ303" i="1"/>
  <c r="X335" i="1"/>
  <c r="BS335" i="1" s="1"/>
  <c r="BT335" i="1" s="1"/>
  <c r="X334" i="1"/>
  <c r="BS334" i="1" s="1"/>
  <c r="BT334" i="1" s="1"/>
  <c r="X337" i="1"/>
  <c r="BS337" i="1" s="1"/>
  <c r="BT337" i="1" s="1"/>
  <c r="X333" i="1"/>
  <c r="BS333" i="1" s="1"/>
  <c r="BT333" i="1" s="1"/>
  <c r="X332" i="1"/>
  <c r="BS332" i="1" s="1"/>
  <c r="BT332" i="1" s="1"/>
  <c r="X336" i="1"/>
  <c r="BS336" i="1" s="1"/>
  <c r="BT336" i="1" s="1"/>
  <c r="EJ293" i="1"/>
  <c r="EJ296" i="1"/>
  <c r="ER268" i="1"/>
  <c r="EJ329" i="1"/>
  <c r="ER331" i="1"/>
  <c r="EY331" i="1"/>
  <c r="ER276" i="1"/>
  <c r="ER265" i="1"/>
  <c r="EJ322" i="1"/>
  <c r="ER287" i="1"/>
  <c r="ER286" i="1"/>
  <c r="EJ318" i="1"/>
  <c r="EJ323" i="1"/>
  <c r="ER272" i="1"/>
  <c r="EJ312" i="1"/>
  <c r="ER281" i="1"/>
  <c r="ER266" i="1"/>
  <c r="EJ315" i="1"/>
  <c r="ER277" i="1"/>
  <c r="EJ324" i="1"/>
  <c r="EJ320" i="1"/>
  <c r="ER273" i="1"/>
  <c r="ER274" i="1"/>
  <c r="ER267" i="1"/>
  <c r="ER270" i="1"/>
  <c r="EJ313" i="1"/>
  <c r="EJ319" i="1"/>
  <c r="ER279" i="1"/>
  <c r="EJ325" i="1"/>
  <c r="EJ327" i="1"/>
  <c r="EJ328" i="1"/>
  <c r="EY330" i="1"/>
  <c r="ER330" i="1"/>
  <c r="ER289" i="1"/>
  <c r="EJ326" i="1"/>
  <c r="ER288" i="1"/>
  <c r="EJ317" i="1"/>
  <c r="ER278" i="1"/>
  <c r="EJ314" i="1"/>
  <c r="ER284" i="1"/>
  <c r="ER285" i="1"/>
  <c r="ER275" i="1"/>
  <c r="ER282" i="1"/>
  <c r="EJ321" i="1"/>
  <c r="ER283" i="1"/>
  <c r="ER271" i="1"/>
  <c r="ER264" i="1"/>
  <c r="ER269" i="1"/>
  <c r="EJ316" i="1"/>
  <c r="EC52" i="1"/>
  <c r="EG52" i="1" s="1"/>
  <c r="EO52" i="1" s="1"/>
  <c r="EI58" i="1"/>
  <c r="P29" i="15"/>
  <c r="AG52" i="1" l="1"/>
  <c r="AC53" i="1"/>
  <c r="BX311" i="1"/>
  <c r="BV311" i="1"/>
  <c r="BU311" i="1"/>
  <c r="ER311" i="1" s="1"/>
  <c r="BX336" i="1"/>
  <c r="BU336" i="1"/>
  <c r="BV336" i="1"/>
  <c r="BU305" i="1"/>
  <c r="ER305" i="1" s="1"/>
  <c r="BV305" i="1"/>
  <c r="BX305" i="1"/>
  <c r="BX332" i="1"/>
  <c r="BV332" i="1"/>
  <c r="BU332" i="1"/>
  <c r="BV310" i="1"/>
  <c r="BU310" i="1"/>
  <c r="ER310" i="1" s="1"/>
  <c r="BX310" i="1"/>
  <c r="BU333" i="1"/>
  <c r="BV333" i="1"/>
  <c r="BX333" i="1"/>
  <c r="BU337" i="1"/>
  <c r="BX337" i="1"/>
  <c r="BV337" i="1"/>
  <c r="BU306" i="1"/>
  <c r="ER306" i="1" s="1"/>
  <c r="BX306" i="1"/>
  <c r="BV306" i="1"/>
  <c r="BV334" i="1"/>
  <c r="BU334" i="1"/>
  <c r="BX334" i="1"/>
  <c r="BX291" i="1"/>
  <c r="BV291" i="1"/>
  <c r="BU291" i="1"/>
  <c r="BU292" i="1"/>
  <c r="BV292" i="1"/>
  <c r="BX292" i="1"/>
  <c r="BX335" i="1"/>
  <c r="BV335" i="1"/>
  <c r="BU335" i="1"/>
  <c r="BU298" i="1"/>
  <c r="BX298" i="1"/>
  <c r="BV298" i="1"/>
  <c r="BU294" i="1"/>
  <c r="ER294" i="1" s="1"/>
  <c r="BX294" i="1"/>
  <c r="BV294" i="1"/>
  <c r="ER298" i="1"/>
  <c r="BV302" i="1"/>
  <c r="BX302" i="1"/>
  <c r="BU302" i="1"/>
  <c r="ER302" i="1" s="1"/>
  <c r="ER292" i="1"/>
  <c r="X340" i="1"/>
  <c r="BS340" i="1" s="1"/>
  <c r="BT340" i="1" s="1"/>
  <c r="X341" i="1"/>
  <c r="BS341" i="1" s="1"/>
  <c r="BT341" i="1" s="1"/>
  <c r="X342" i="1"/>
  <c r="BS342" i="1" s="1"/>
  <c r="BT342" i="1" s="1"/>
  <c r="ER314" i="1"/>
  <c r="ER312" i="1"/>
  <c r="EJ334" i="1"/>
  <c r="ER315" i="1"/>
  <c r="EJ335" i="1"/>
  <c r="EJ337" i="1"/>
  <c r="EJ332" i="1"/>
  <c r="ER323" i="1"/>
  <c r="EJ336" i="1"/>
  <c r="ER313" i="1"/>
  <c r="EY338" i="1"/>
  <c r="ER338" i="1"/>
  <c r="ER319" i="1"/>
  <c r="ER320" i="1"/>
  <c r="EJ333" i="1"/>
  <c r="ER328" i="1"/>
  <c r="ER329" i="1"/>
  <c r="ER324" i="1"/>
  <c r="ER316" i="1"/>
  <c r="ER321" i="1"/>
  <c r="ER326" i="1"/>
  <c r="P30" i="15"/>
  <c r="EY339" i="1"/>
  <c r="ER339" i="1"/>
  <c r="ER325" i="1"/>
  <c r="EC53" i="1"/>
  <c r="EG53" i="1" s="1"/>
  <c r="EO53" i="1" s="1"/>
  <c r="EI59" i="1"/>
  <c r="AG53" i="1" l="1"/>
  <c r="AC55" i="1"/>
  <c r="BU342" i="1"/>
  <c r="BV342" i="1"/>
  <c r="BX342" i="1"/>
  <c r="BX341" i="1"/>
  <c r="BU341" i="1"/>
  <c r="BV341" i="1"/>
  <c r="BX340" i="1"/>
  <c r="BV340" i="1"/>
  <c r="BU340" i="1"/>
  <c r="ER335" i="1"/>
  <c r="ER336" i="1"/>
  <c r="EJ341" i="1"/>
  <c r="EY343" i="1"/>
  <c r="ER343" i="1"/>
  <c r="EJ340" i="1"/>
  <c r="EJ342" i="1"/>
  <c r="ER332" i="1"/>
  <c r="EY344" i="1"/>
  <c r="ER344" i="1"/>
  <c r="ER337" i="1"/>
  <c r="ER333" i="1"/>
  <c r="EI60" i="1"/>
  <c r="EC55" i="1"/>
  <c r="EG55" i="1" s="1"/>
  <c r="EO55" i="1" s="1"/>
  <c r="AG55" i="1" l="1"/>
  <c r="AC57" i="1"/>
  <c r="BS7" i="1"/>
  <c r="ER340" i="1"/>
  <c r="ER341" i="1"/>
  <c r="EY346" i="1"/>
  <c r="ER346" i="1"/>
  <c r="EY345" i="1"/>
  <c r="ER345" i="1"/>
  <c r="ER342" i="1"/>
  <c r="EC57" i="1"/>
  <c r="EG57" i="1" s="1"/>
  <c r="EO57" i="1" s="1"/>
  <c r="EI61" i="1"/>
  <c r="AG57" i="1" l="1"/>
  <c r="AC58" i="1"/>
  <c r="BX7" i="1"/>
  <c r="CI12" i="1"/>
  <c r="CI13" i="1" s="1"/>
  <c r="EI62" i="1"/>
  <c r="EC58" i="1"/>
  <c r="EG58" i="1" s="1"/>
  <c r="EO58" i="1" s="1"/>
  <c r="CK13" i="1"/>
  <c r="CO13" i="1" s="1"/>
  <c r="CM318" i="1" l="1"/>
  <c r="ER318" i="1" s="1"/>
  <c r="CM39" i="1"/>
  <c r="ER39" i="1" s="1"/>
  <c r="CM327" i="1"/>
  <c r="ER327" i="1" s="1"/>
  <c r="CM13" i="1"/>
  <c r="ER13" i="1" s="1"/>
  <c r="CM301" i="1"/>
  <c r="ER301" i="1" s="1"/>
  <c r="CM41" i="1"/>
  <c r="ER41" i="1" s="1"/>
  <c r="CM123" i="1"/>
  <c r="ER123" i="1" s="1"/>
  <c r="CM19" i="1"/>
  <c r="ER19" i="1" s="1"/>
  <c r="CM175" i="1"/>
  <c r="ER175" i="1" s="1"/>
  <c r="CM17" i="1"/>
  <c r="ER17" i="1" s="1"/>
  <c r="CM248" i="1"/>
  <c r="ER248" i="1" s="1"/>
  <c r="CM62" i="1"/>
  <c r="ER62" i="1" s="1"/>
  <c r="CM59" i="1"/>
  <c r="ER59" i="1" s="1"/>
  <c r="CM65" i="1"/>
  <c r="ER65" i="1" s="1"/>
  <c r="CM24" i="1"/>
  <c r="ER24" i="1" s="1"/>
  <c r="CM81" i="1"/>
  <c r="ER81" i="1" s="1"/>
  <c r="CM322" i="1"/>
  <c r="ER322" i="1" s="1"/>
  <c r="CM111" i="1"/>
  <c r="ER111" i="1" s="1"/>
  <c r="CM233" i="1"/>
  <c r="ER233" i="1" s="1"/>
  <c r="CM151" i="1"/>
  <c r="ER151" i="1" s="1"/>
  <c r="CM253" i="1"/>
  <c r="ER253" i="1" s="1"/>
  <c r="CM247" i="1"/>
  <c r="ER247" i="1" s="1"/>
  <c r="CM218" i="1"/>
  <c r="ER218" i="1" s="1"/>
  <c r="CM30" i="1"/>
  <c r="ER30" i="1" s="1"/>
  <c r="CM109" i="1"/>
  <c r="ER109" i="1" s="1"/>
  <c r="CM63" i="1"/>
  <c r="ER63" i="1" s="1"/>
  <c r="CM113" i="1"/>
  <c r="ER113" i="1" s="1"/>
  <c r="CM334" i="1"/>
  <c r="ER334" i="1" s="1"/>
  <c r="CM291" i="1"/>
  <c r="ER291" i="1" s="1"/>
  <c r="CM43" i="1"/>
  <c r="ER43" i="1" s="1"/>
  <c r="CM37" i="1"/>
  <c r="ER37" i="1" s="1"/>
  <c r="CM317" i="1"/>
  <c r="ER317" i="1" s="1"/>
  <c r="AG58" i="1"/>
  <c r="AC59" i="1"/>
  <c r="EC59" i="1"/>
  <c r="EG59" i="1" s="1"/>
  <c r="EO59" i="1" s="1"/>
  <c r="EI63" i="1"/>
  <c r="AG59" i="1" l="1"/>
  <c r="AC60" i="1"/>
  <c r="EI64" i="1"/>
  <c r="EC60" i="1"/>
  <c r="EG60" i="1" s="1"/>
  <c r="EO60" i="1" s="1"/>
  <c r="AG60" i="1" l="1"/>
  <c r="AC61" i="1"/>
  <c r="EI65" i="1"/>
  <c r="EC61" i="1"/>
  <c r="EG61" i="1" s="1"/>
  <c r="EO61" i="1" s="1"/>
  <c r="AG61" i="1" l="1"/>
  <c r="AC62" i="1"/>
  <c r="EC62" i="1"/>
  <c r="EG62" i="1" s="1"/>
  <c r="EO62" i="1" s="1"/>
  <c r="EI66" i="1"/>
  <c r="AG62" i="1" l="1"/>
  <c r="AC63" i="1"/>
  <c r="EC63" i="1"/>
  <c r="EG63" i="1" s="1"/>
  <c r="EO63" i="1" s="1"/>
  <c r="EI67" i="1"/>
  <c r="AG63" i="1" l="1"/>
  <c r="AC64" i="1"/>
  <c r="EI70" i="1"/>
  <c r="EC64" i="1"/>
  <c r="EG64" i="1" s="1"/>
  <c r="AG64" i="1" l="1"/>
  <c r="AC65" i="1"/>
  <c r="EC65" i="1"/>
  <c r="EG65" i="1" s="1"/>
  <c r="EO65" i="1" s="1"/>
  <c r="EO64" i="1"/>
  <c r="EI71" i="1"/>
  <c r="AG65" i="1" l="1"/>
  <c r="AC66" i="1"/>
  <c r="EI72" i="1"/>
  <c r="EC66" i="1"/>
  <c r="EG66" i="1" s="1"/>
  <c r="AG66" i="1" l="1"/>
  <c r="AC67" i="1"/>
  <c r="EC67" i="1"/>
  <c r="EG67" i="1" s="1"/>
  <c r="EO67" i="1" s="1"/>
  <c r="EO66" i="1"/>
  <c r="EI73" i="1"/>
  <c r="AG67" i="1" l="1"/>
  <c r="AC70" i="1"/>
  <c r="EC70" i="1"/>
  <c r="EG70" i="1" s="1"/>
  <c r="EI74" i="1"/>
  <c r="AG70" i="1" l="1"/>
  <c r="AC71" i="1"/>
  <c r="EC71" i="1"/>
  <c r="EG71" i="1" s="1"/>
  <c r="EO71" i="1" s="1"/>
  <c r="EO70" i="1"/>
  <c r="EI75" i="1"/>
  <c r="AG71" i="1" l="1"/>
  <c r="AC72" i="1"/>
  <c r="EI76" i="1"/>
  <c r="EC72" i="1"/>
  <c r="EG72" i="1" s="1"/>
  <c r="EO72" i="1" s="1"/>
  <c r="AG72" i="1" l="1"/>
  <c r="AC73" i="1"/>
  <c r="EC73" i="1"/>
  <c r="EG73" i="1" s="1"/>
  <c r="EO73" i="1" s="1"/>
  <c r="EI77" i="1"/>
  <c r="AG73" i="1" l="1"/>
  <c r="AC74" i="1"/>
  <c r="EC74" i="1"/>
  <c r="EG74" i="1" s="1"/>
  <c r="EO74" i="1" s="1"/>
  <c r="EI78" i="1"/>
  <c r="AG74" i="1" l="1"/>
  <c r="AC75" i="1"/>
  <c r="EI79" i="1"/>
  <c r="EC75" i="1"/>
  <c r="EG75" i="1" s="1"/>
  <c r="EO75" i="1" s="1"/>
  <c r="AG75" i="1" l="1"/>
  <c r="AC76" i="1"/>
  <c r="EI80" i="1"/>
  <c r="EC76" i="1"/>
  <c r="EG76" i="1" s="1"/>
  <c r="EO76" i="1" s="1"/>
  <c r="AG76" i="1" l="1"/>
  <c r="AC77" i="1"/>
  <c r="EI81" i="1"/>
  <c r="EC77" i="1"/>
  <c r="EG77" i="1" s="1"/>
  <c r="EO77" i="1" s="1"/>
  <c r="AG77" i="1" l="1"/>
  <c r="AC78" i="1"/>
  <c r="EC78" i="1"/>
  <c r="EG78" i="1" s="1"/>
  <c r="EO78" i="1" s="1"/>
  <c r="EI82" i="1"/>
  <c r="AG78" i="1" l="1"/>
  <c r="AC79" i="1"/>
  <c r="EI83" i="1"/>
  <c r="EC79" i="1"/>
  <c r="EG79" i="1" s="1"/>
  <c r="EO79" i="1" s="1"/>
  <c r="AG79" i="1" l="1"/>
  <c r="AC80" i="1"/>
  <c r="EC80" i="1"/>
  <c r="EG80" i="1" s="1"/>
  <c r="EO80" i="1" s="1"/>
  <c r="EI84" i="1"/>
  <c r="AG80" i="1" l="1"/>
  <c r="AC81" i="1"/>
  <c r="EC81" i="1"/>
  <c r="EG81" i="1" s="1"/>
  <c r="EO81" i="1" s="1"/>
  <c r="EI85" i="1"/>
  <c r="AG81" i="1" l="1"/>
  <c r="AC82" i="1"/>
  <c r="EI86" i="1"/>
  <c r="EC82" i="1"/>
  <c r="EG82" i="1" s="1"/>
  <c r="EO82" i="1" s="1"/>
  <c r="AG82" i="1" l="1"/>
  <c r="AC83" i="1"/>
  <c r="EC83" i="1"/>
  <c r="EG83" i="1" s="1"/>
  <c r="EO83" i="1" s="1"/>
  <c r="EI87" i="1"/>
  <c r="AG83" i="1" l="1"/>
  <c r="AC84" i="1"/>
  <c r="EC84" i="1"/>
  <c r="EG84" i="1" s="1"/>
  <c r="EO84" i="1" s="1"/>
  <c r="EI88" i="1"/>
  <c r="AG84" i="1" l="1"/>
  <c r="AC85" i="1"/>
  <c r="EC85" i="1"/>
  <c r="EG85" i="1" s="1"/>
  <c r="EO85" i="1" s="1"/>
  <c r="EI89" i="1"/>
  <c r="AG85" i="1" l="1"/>
  <c r="AC86" i="1"/>
  <c r="EI90" i="1"/>
  <c r="EC86" i="1"/>
  <c r="EG86" i="1" s="1"/>
  <c r="EO86" i="1" s="1"/>
  <c r="AG86" i="1" l="1"/>
  <c r="AC87" i="1"/>
  <c r="EI91" i="1"/>
  <c r="EC87" i="1"/>
  <c r="EG87" i="1" s="1"/>
  <c r="EO87" i="1" s="1"/>
  <c r="AG87" i="1" l="1"/>
  <c r="AC88" i="1"/>
  <c r="EC88" i="1"/>
  <c r="EG88" i="1" s="1"/>
  <c r="EO88" i="1" s="1"/>
  <c r="EI92" i="1"/>
  <c r="AG88" i="1" l="1"/>
  <c r="AC89" i="1"/>
  <c r="EI93" i="1"/>
  <c r="EC89" i="1"/>
  <c r="EG89" i="1" s="1"/>
  <c r="EO89" i="1" s="1"/>
  <c r="AG89" i="1" l="1"/>
  <c r="AC90" i="1"/>
  <c r="EI94" i="1"/>
  <c r="EC90" i="1"/>
  <c r="EG90" i="1" s="1"/>
  <c r="EO90" i="1" s="1"/>
  <c r="AG90" i="1" l="1"/>
  <c r="AC91" i="1"/>
  <c r="EI95" i="1"/>
  <c r="EC91" i="1"/>
  <c r="EG91" i="1" s="1"/>
  <c r="EO91" i="1" s="1"/>
  <c r="AG91" i="1" l="1"/>
  <c r="AC92" i="1"/>
  <c r="EC92" i="1"/>
  <c r="EG92" i="1" s="1"/>
  <c r="EO92" i="1" s="1"/>
  <c r="EI96" i="1"/>
  <c r="AG92" i="1" l="1"/>
  <c r="AC93" i="1"/>
  <c r="EI97" i="1"/>
  <c r="EC93" i="1"/>
  <c r="EG93" i="1" s="1"/>
  <c r="EO93" i="1" s="1"/>
  <c r="AG93" i="1" l="1"/>
  <c r="AC94" i="1"/>
  <c r="EC94" i="1"/>
  <c r="EG94" i="1" s="1"/>
  <c r="EO94" i="1" s="1"/>
  <c r="EI98" i="1"/>
  <c r="AG94" i="1" l="1"/>
  <c r="AC95" i="1"/>
  <c r="EI99" i="1"/>
  <c r="EC95" i="1"/>
  <c r="EG95" i="1" s="1"/>
  <c r="EO95" i="1" s="1"/>
  <c r="AG95" i="1" l="1"/>
  <c r="AC96" i="1"/>
  <c r="EC96" i="1"/>
  <c r="EG96" i="1" s="1"/>
  <c r="EO96" i="1" s="1"/>
  <c r="EI100" i="1"/>
  <c r="AG96" i="1" l="1"/>
  <c r="AC97" i="1"/>
  <c r="EC97" i="1"/>
  <c r="EG97" i="1" s="1"/>
  <c r="EO97" i="1" s="1"/>
  <c r="EI102" i="1"/>
  <c r="AG97" i="1" l="1"/>
  <c r="AC98" i="1"/>
  <c r="EC98" i="1"/>
  <c r="EG98" i="1" s="1"/>
  <c r="EO98" i="1" s="1"/>
  <c r="EI103" i="1"/>
  <c r="AG98" i="1" l="1"/>
  <c r="AC99" i="1"/>
  <c r="EI104" i="1"/>
  <c r="EC99" i="1"/>
  <c r="EG99" i="1" s="1"/>
  <c r="EO99" i="1" s="1"/>
  <c r="AG99" i="1" l="1"/>
  <c r="AC100" i="1"/>
  <c r="EC100" i="1"/>
  <c r="EG100" i="1" s="1"/>
  <c r="EO100" i="1" s="1"/>
  <c r="EI105" i="1"/>
  <c r="AG100" i="1" l="1"/>
  <c r="AC102" i="1"/>
  <c r="EC102" i="1"/>
  <c r="EG102" i="1" s="1"/>
  <c r="EO102" i="1" s="1"/>
  <c r="EI107" i="1"/>
  <c r="AG102" i="1" l="1"/>
  <c r="AC103" i="1"/>
  <c r="EI108" i="1"/>
  <c r="EC103" i="1"/>
  <c r="EG103" i="1" s="1"/>
  <c r="EO103" i="1" s="1"/>
  <c r="AG103" i="1" l="1"/>
  <c r="AC104" i="1"/>
  <c r="EC104" i="1"/>
  <c r="EG104" i="1" s="1"/>
  <c r="EO104" i="1" s="1"/>
  <c r="EI109" i="1"/>
  <c r="AG104" i="1" l="1"/>
  <c r="AC105" i="1"/>
  <c r="EI110" i="1"/>
  <c r="EC105" i="1"/>
  <c r="EG105" i="1" s="1"/>
  <c r="EO105" i="1" s="1"/>
  <c r="AG105" i="1" l="1"/>
  <c r="CG105" i="1"/>
  <c r="CH105" i="1" s="1"/>
  <c r="CO105" i="1" s="1"/>
  <c r="AC107" i="1"/>
  <c r="EC107" i="1"/>
  <c r="EG107" i="1" s="1"/>
  <c r="EO107" i="1" s="1"/>
  <c r="EI111" i="1"/>
  <c r="AG107" i="1" l="1"/>
  <c r="AC108" i="1"/>
  <c r="EC108" i="1"/>
  <c r="EG108" i="1" s="1"/>
  <c r="EO108" i="1" s="1"/>
  <c r="EI112" i="1"/>
  <c r="AG108" i="1" l="1"/>
  <c r="AC109" i="1"/>
  <c r="EC109" i="1"/>
  <c r="EG109" i="1" s="1"/>
  <c r="EO109" i="1" s="1"/>
  <c r="EI113" i="1"/>
  <c r="AG109" i="1" l="1"/>
  <c r="AC110" i="1"/>
  <c r="EI114" i="1"/>
  <c r="EC110" i="1"/>
  <c r="EG110" i="1" s="1"/>
  <c r="EO110" i="1" s="1"/>
  <c r="AG110" i="1" l="1"/>
  <c r="AC111" i="1"/>
  <c r="EI115" i="1"/>
  <c r="EC111" i="1"/>
  <c r="EG111" i="1" s="1"/>
  <c r="EO111" i="1" s="1"/>
  <c r="AG111" i="1" l="1"/>
  <c r="AC112" i="1"/>
  <c r="EC112" i="1"/>
  <c r="EG112" i="1" s="1"/>
  <c r="EO112" i="1" s="1"/>
  <c r="EI116" i="1"/>
  <c r="AG112" i="1" l="1"/>
  <c r="CG112" i="1"/>
  <c r="CH112" i="1" s="1"/>
  <c r="CO112" i="1" s="1"/>
  <c r="AC113" i="1"/>
  <c r="EI117" i="1"/>
  <c r="EC113" i="1"/>
  <c r="EG113" i="1" s="1"/>
  <c r="EO113" i="1" s="1"/>
  <c r="AG113" i="1" l="1"/>
  <c r="AC114" i="1"/>
  <c r="EI118" i="1"/>
  <c r="EC114" i="1"/>
  <c r="EG114" i="1" s="1"/>
  <c r="EO114" i="1" s="1"/>
  <c r="AG114" i="1" l="1"/>
  <c r="AC115" i="1"/>
  <c r="EI119" i="1"/>
  <c r="EC115" i="1"/>
  <c r="EG115" i="1" s="1"/>
  <c r="EO115" i="1" s="1"/>
  <c r="AG115" i="1" l="1"/>
  <c r="AC116" i="1"/>
  <c r="EC116" i="1"/>
  <c r="EG116" i="1" s="1"/>
  <c r="EO116" i="1" s="1"/>
  <c r="EI120" i="1"/>
  <c r="AG116" i="1" l="1"/>
  <c r="AC117" i="1"/>
  <c r="EI121" i="1"/>
  <c r="EC117" i="1"/>
  <c r="EG117" i="1" s="1"/>
  <c r="EO117" i="1" s="1"/>
  <c r="AG117" i="1" l="1"/>
  <c r="AC118" i="1"/>
  <c r="EC118" i="1"/>
  <c r="EG118" i="1" s="1"/>
  <c r="EO118" i="1" s="1"/>
  <c r="EI122" i="1"/>
  <c r="AG118" i="1" l="1"/>
  <c r="AC119" i="1"/>
  <c r="EC119" i="1"/>
  <c r="EG119" i="1" s="1"/>
  <c r="EO119" i="1" s="1"/>
  <c r="EI123" i="1"/>
  <c r="AG119" i="1" l="1"/>
  <c r="AC120" i="1"/>
  <c r="EI124" i="1"/>
  <c r="EC120" i="1"/>
  <c r="EG120" i="1" s="1"/>
  <c r="EO120" i="1" s="1"/>
  <c r="AG120" i="1" l="1"/>
  <c r="AC121" i="1"/>
  <c r="EI125" i="1"/>
  <c r="EC121" i="1"/>
  <c r="EG121" i="1" s="1"/>
  <c r="EO121" i="1" s="1"/>
  <c r="AG121" i="1" l="1"/>
  <c r="AC122" i="1"/>
  <c r="EC122" i="1"/>
  <c r="EG122" i="1" s="1"/>
  <c r="EO122" i="1" s="1"/>
  <c r="EI126" i="1"/>
  <c r="AG122" i="1" l="1"/>
  <c r="AC123" i="1"/>
  <c r="EI127" i="1"/>
  <c r="EC123" i="1"/>
  <c r="EG123" i="1" s="1"/>
  <c r="EO123" i="1" s="1"/>
  <c r="AG123" i="1" l="1"/>
  <c r="AC124" i="1"/>
  <c r="EC124" i="1"/>
  <c r="EG124" i="1" s="1"/>
  <c r="EO124" i="1" s="1"/>
  <c r="EI129" i="1"/>
  <c r="AG124" i="1" l="1"/>
  <c r="AC125" i="1"/>
  <c r="EI130" i="1"/>
  <c r="EC125" i="1"/>
  <c r="EG125" i="1" s="1"/>
  <c r="EO125" i="1" s="1"/>
  <c r="AG125" i="1" l="1"/>
  <c r="AC126" i="1"/>
  <c r="EC126" i="1"/>
  <c r="EG126" i="1" s="1"/>
  <c r="EO126" i="1" s="1"/>
  <c r="EI131" i="1"/>
  <c r="AG126" i="1" l="1"/>
  <c r="AC127" i="1"/>
  <c r="EI132" i="1"/>
  <c r="EC127" i="1"/>
  <c r="EG127" i="1" s="1"/>
  <c r="EO127" i="1" s="1"/>
  <c r="AG127" i="1" l="1"/>
  <c r="AC129" i="1"/>
  <c r="EC129" i="1"/>
  <c r="EG129" i="1" s="1"/>
  <c r="EO129" i="1" s="1"/>
  <c r="EI133" i="1"/>
  <c r="AG129" i="1" l="1"/>
  <c r="AC130" i="1"/>
  <c r="EI134" i="1"/>
  <c r="EC130" i="1"/>
  <c r="EG130" i="1" s="1"/>
  <c r="EO130" i="1" s="1"/>
  <c r="AG130" i="1" l="1"/>
  <c r="AC131" i="1"/>
  <c r="EC131" i="1"/>
  <c r="EG131" i="1" s="1"/>
  <c r="EO131" i="1" s="1"/>
  <c r="EI135" i="1"/>
  <c r="AG131" i="1" l="1"/>
  <c r="CG131" i="1"/>
  <c r="CH131" i="1" s="1"/>
  <c r="CO131" i="1" s="1"/>
  <c r="AC132" i="1"/>
  <c r="EC132" i="1"/>
  <c r="EG132" i="1" s="1"/>
  <c r="EO132" i="1" s="1"/>
  <c r="EI136" i="1"/>
  <c r="AG132" i="1" l="1"/>
  <c r="AC133" i="1"/>
  <c r="EI137" i="1"/>
  <c r="EC133" i="1"/>
  <c r="EG133" i="1" s="1"/>
  <c r="EO133" i="1" s="1"/>
  <c r="AG133" i="1" l="1"/>
  <c r="AC134" i="1"/>
  <c r="EI138" i="1"/>
  <c r="EC134" i="1"/>
  <c r="EG134" i="1" s="1"/>
  <c r="EO134" i="1" s="1"/>
  <c r="AG134" i="1" l="1"/>
  <c r="AC135" i="1"/>
  <c r="EC135" i="1"/>
  <c r="EG135" i="1" s="1"/>
  <c r="EO135" i="1" s="1"/>
  <c r="EI139" i="1"/>
  <c r="AG135" i="1" l="1"/>
  <c r="AC136" i="1"/>
  <c r="EI140" i="1"/>
  <c r="EC136" i="1"/>
  <c r="EG136" i="1" s="1"/>
  <c r="EO136" i="1" s="1"/>
  <c r="AG136" i="1" l="1"/>
  <c r="AC137" i="1"/>
  <c r="EI141" i="1"/>
  <c r="EC137" i="1"/>
  <c r="EG137" i="1" s="1"/>
  <c r="EO137" i="1" s="1"/>
  <c r="AG137" i="1" l="1"/>
  <c r="AC138" i="1"/>
  <c r="EC138" i="1"/>
  <c r="EG138" i="1" s="1"/>
  <c r="EO138" i="1" s="1"/>
  <c r="EI142" i="1"/>
  <c r="AG138" i="1" l="1"/>
  <c r="AC139" i="1"/>
  <c r="EC139" i="1"/>
  <c r="EG139" i="1" s="1"/>
  <c r="EO139" i="1" s="1"/>
  <c r="EI143" i="1"/>
  <c r="AG139" i="1" l="1"/>
  <c r="CG139" i="1"/>
  <c r="CH139" i="1" s="1"/>
  <c r="CO139" i="1" s="1"/>
  <c r="AC140" i="1"/>
  <c r="EI144" i="1"/>
  <c r="EC140" i="1"/>
  <c r="EG140" i="1" s="1"/>
  <c r="EO140" i="1" s="1"/>
  <c r="AG140" i="1" l="1"/>
  <c r="AC141" i="1"/>
  <c r="EC141" i="1"/>
  <c r="EG141" i="1" s="1"/>
  <c r="EO141" i="1" s="1"/>
  <c r="EI145" i="1"/>
  <c r="AG141" i="1" l="1"/>
  <c r="AC142" i="1"/>
  <c r="EI146" i="1"/>
  <c r="EC142" i="1"/>
  <c r="EG142" i="1" s="1"/>
  <c r="EO142" i="1" s="1"/>
  <c r="AG142" i="1" l="1"/>
  <c r="AC143" i="1"/>
  <c r="EC143" i="1"/>
  <c r="EG143" i="1" s="1"/>
  <c r="EO143" i="1" s="1"/>
  <c r="EI147" i="1"/>
  <c r="AG143" i="1" l="1"/>
  <c r="AC144" i="1"/>
  <c r="EI148" i="1"/>
  <c r="EC144" i="1"/>
  <c r="EG144" i="1" s="1"/>
  <c r="EO144" i="1" s="1"/>
  <c r="AG144" i="1" l="1"/>
  <c r="AC145" i="1"/>
  <c r="EI149" i="1"/>
  <c r="EC145" i="1"/>
  <c r="EG145" i="1" s="1"/>
  <c r="EO145" i="1" s="1"/>
  <c r="AG145" i="1" l="1"/>
  <c r="AC146" i="1"/>
  <c r="CO7" i="1"/>
  <c r="EI150" i="1"/>
  <c r="EC146" i="1"/>
  <c r="EG146" i="1" s="1"/>
  <c r="EO146" i="1" s="1"/>
  <c r="AG146" i="1" l="1"/>
  <c r="AC147" i="1"/>
  <c r="EC147" i="1"/>
  <c r="EG147" i="1" s="1"/>
  <c r="EO147" i="1" s="1"/>
  <c r="EI151" i="1"/>
  <c r="AG147" i="1" l="1"/>
  <c r="AC148" i="1"/>
  <c r="EI152" i="1"/>
  <c r="EC148" i="1"/>
  <c r="EG148" i="1" s="1"/>
  <c r="EO148" i="1" s="1"/>
  <c r="AG148" i="1" l="1"/>
  <c r="AC149" i="1"/>
  <c r="EI153" i="1"/>
  <c r="EC149" i="1"/>
  <c r="EG149" i="1" s="1"/>
  <c r="EO149" i="1" s="1"/>
  <c r="AG149" i="1" l="1"/>
  <c r="AC150" i="1"/>
  <c r="EC150" i="1"/>
  <c r="EG150" i="1" s="1"/>
  <c r="EO150" i="1" s="1"/>
  <c r="EI155" i="1"/>
  <c r="AG150" i="1" l="1"/>
  <c r="AC151" i="1"/>
  <c r="EI157" i="1"/>
  <c r="EC151" i="1"/>
  <c r="EG151" i="1" s="1"/>
  <c r="EO151" i="1" s="1"/>
  <c r="AG151" i="1" l="1"/>
  <c r="AC152" i="1"/>
  <c r="EC152" i="1"/>
  <c r="EG152" i="1" s="1"/>
  <c r="EO152" i="1" s="1"/>
  <c r="EI158" i="1"/>
  <c r="AG152" i="1" l="1"/>
  <c r="AC153" i="1"/>
  <c r="EC153" i="1"/>
  <c r="EG153" i="1" s="1"/>
  <c r="EO153" i="1" s="1"/>
  <c r="EI159" i="1"/>
  <c r="AG153" i="1" l="1"/>
  <c r="AC155" i="1"/>
  <c r="EI160" i="1"/>
  <c r="EC155" i="1"/>
  <c r="EG155" i="1" s="1"/>
  <c r="EO155" i="1" s="1"/>
  <c r="AG155" i="1" l="1"/>
  <c r="AC157" i="1"/>
  <c r="EC157" i="1"/>
  <c r="EG157" i="1" s="1"/>
  <c r="EO157" i="1" s="1"/>
  <c r="EI161" i="1"/>
  <c r="AG157" i="1" l="1"/>
  <c r="AC158" i="1"/>
  <c r="EC158" i="1"/>
  <c r="EG158" i="1" s="1"/>
  <c r="EO158" i="1" s="1"/>
  <c r="EI162" i="1"/>
  <c r="AG158" i="1" l="1"/>
  <c r="AC159" i="1"/>
  <c r="EI163" i="1"/>
  <c r="EC159" i="1"/>
  <c r="EG159" i="1" s="1"/>
  <c r="EO159" i="1" s="1"/>
  <c r="AG159" i="1" l="1"/>
  <c r="AC160" i="1"/>
  <c r="EC160" i="1"/>
  <c r="EG160" i="1" s="1"/>
  <c r="EO160" i="1" s="1"/>
  <c r="EI164" i="1"/>
  <c r="AG160" i="1" l="1"/>
  <c r="AC161" i="1"/>
  <c r="EI165" i="1"/>
  <c r="EC161" i="1"/>
  <c r="EG161" i="1" s="1"/>
  <c r="EO161" i="1" s="1"/>
  <c r="AG161" i="1" l="1"/>
  <c r="AC162" i="1"/>
  <c r="EC162" i="1"/>
  <c r="EG162" i="1" s="1"/>
  <c r="EO162" i="1" s="1"/>
  <c r="EI166" i="1"/>
  <c r="AG162" i="1" l="1"/>
  <c r="AC163" i="1"/>
  <c r="EC163" i="1"/>
  <c r="EG163" i="1" s="1"/>
  <c r="EO163" i="1" s="1"/>
  <c r="EI167" i="1"/>
  <c r="AG163" i="1" l="1"/>
  <c r="AC164" i="1"/>
  <c r="EC164" i="1"/>
  <c r="EG164" i="1" s="1"/>
  <c r="EO164" i="1" s="1"/>
  <c r="EI168" i="1"/>
  <c r="AG164" i="1" l="1"/>
  <c r="AC165" i="1"/>
  <c r="EI169" i="1"/>
  <c r="EC165" i="1"/>
  <c r="EG165" i="1" s="1"/>
  <c r="EO165" i="1" s="1"/>
  <c r="AG165" i="1" l="1"/>
  <c r="AC166" i="1"/>
  <c r="EC166" i="1"/>
  <c r="EG166" i="1" s="1"/>
  <c r="EO166" i="1" s="1"/>
  <c r="EI170" i="1"/>
  <c r="AG166" i="1" l="1"/>
  <c r="AC167" i="1"/>
  <c r="EI171" i="1"/>
  <c r="EC167" i="1"/>
  <c r="EG167" i="1" s="1"/>
  <c r="EO167" i="1" s="1"/>
  <c r="AG167" i="1" l="1"/>
  <c r="AC168" i="1"/>
  <c r="EC168" i="1"/>
  <c r="EG168" i="1" s="1"/>
  <c r="EO168" i="1" s="1"/>
  <c r="EI172" i="1"/>
  <c r="AG168" i="1" l="1"/>
  <c r="AC169" i="1"/>
  <c r="EI174" i="1"/>
  <c r="EC169" i="1"/>
  <c r="EG169" i="1" s="1"/>
  <c r="EO169" i="1" s="1"/>
  <c r="AG169" i="1" l="1"/>
  <c r="AC171" i="1"/>
  <c r="EI175" i="1"/>
  <c r="EC170" i="1"/>
  <c r="EA170" i="1" a="1"/>
  <c r="EA170" i="1" s="1"/>
  <c r="AG171" i="1" l="1"/>
  <c r="AC172" i="1"/>
  <c r="EC171" i="1"/>
  <c r="EG171" i="1" s="1"/>
  <c r="EO171" i="1" s="1"/>
  <c r="EK170" i="1"/>
  <c r="ED170" i="1"/>
  <c r="EG170" i="1" s="1"/>
  <c r="EO170" i="1" s="1"/>
  <c r="EI176" i="1"/>
  <c r="AG172" i="1" l="1"/>
  <c r="AC174" i="1"/>
  <c r="EU170" i="1"/>
  <c r="EY170" i="1" s="1"/>
  <c r="EI177" i="1"/>
  <c r="EC172" i="1"/>
  <c r="EG172" i="1" s="1"/>
  <c r="EO172" i="1" s="1"/>
  <c r="AG174" i="1" l="1"/>
  <c r="AC175" i="1"/>
  <c r="EC174" i="1"/>
  <c r="EG174" i="1" s="1"/>
  <c r="EO174" i="1" s="1"/>
  <c r="EI180" i="1"/>
  <c r="AG175" i="1" l="1"/>
  <c r="AC176" i="1"/>
  <c r="EI181" i="1"/>
  <c r="EC175" i="1"/>
  <c r="EG175" i="1" s="1"/>
  <c r="EO175" i="1" s="1"/>
  <c r="AG176" i="1" l="1"/>
  <c r="AC177" i="1"/>
  <c r="EI184" i="1"/>
  <c r="EC176" i="1"/>
  <c r="EG176" i="1" s="1"/>
  <c r="EO176" i="1" s="1"/>
  <c r="AG177" i="1" l="1"/>
  <c r="AC180" i="1"/>
  <c r="EC177" i="1"/>
  <c r="EG177" i="1" s="1"/>
  <c r="EO177" i="1" s="1"/>
  <c r="EI185" i="1"/>
  <c r="AG180" i="1" l="1"/>
  <c r="AC181" i="1"/>
  <c r="EI186" i="1"/>
  <c r="EC180" i="1"/>
  <c r="EG180" i="1" s="1"/>
  <c r="EO180" i="1" s="1"/>
  <c r="AG181" i="1" l="1"/>
  <c r="AC184" i="1"/>
  <c r="EC181" i="1"/>
  <c r="EG181" i="1" s="1"/>
  <c r="EO181" i="1" s="1"/>
  <c r="EI187" i="1"/>
  <c r="AG184" i="1" l="1"/>
  <c r="AC185" i="1"/>
  <c r="EI188" i="1"/>
  <c r="EC184" i="1"/>
  <c r="EG184" i="1" s="1"/>
  <c r="EO184" i="1" s="1"/>
  <c r="AG185" i="1" l="1"/>
  <c r="AC186" i="1"/>
  <c r="EC185" i="1"/>
  <c r="EG185" i="1" s="1"/>
  <c r="EO185" i="1" s="1"/>
  <c r="EI189" i="1"/>
  <c r="AG186" i="1" l="1"/>
  <c r="AC187" i="1"/>
  <c r="EI190" i="1"/>
  <c r="EC186" i="1"/>
  <c r="EG186" i="1" s="1"/>
  <c r="EO186" i="1" s="1"/>
  <c r="AG187" i="1" l="1"/>
  <c r="AC188" i="1"/>
  <c r="EC187" i="1"/>
  <c r="EG187" i="1" s="1"/>
  <c r="EO187" i="1" s="1"/>
  <c r="EI191" i="1"/>
  <c r="AG188" i="1" l="1"/>
  <c r="AC189" i="1"/>
  <c r="EC188" i="1"/>
  <c r="EG188" i="1" s="1"/>
  <c r="EO188" i="1" s="1"/>
  <c r="EI192" i="1"/>
  <c r="AG189" i="1" l="1"/>
  <c r="AC190" i="1"/>
  <c r="EC189" i="1"/>
  <c r="EG189" i="1" s="1"/>
  <c r="EO189" i="1" s="1"/>
  <c r="EI193" i="1"/>
  <c r="AG190" i="1" l="1"/>
  <c r="AC191" i="1"/>
  <c r="EI194" i="1"/>
  <c r="EC190" i="1"/>
  <c r="EG190" i="1" s="1"/>
  <c r="EO190" i="1" s="1"/>
  <c r="AG191" i="1" l="1"/>
  <c r="AC192" i="1"/>
  <c r="EC191" i="1"/>
  <c r="EG191" i="1" s="1"/>
  <c r="EO191" i="1" s="1"/>
  <c r="EI195" i="1"/>
  <c r="AG192" i="1" l="1"/>
  <c r="AC193" i="1"/>
  <c r="EI196" i="1"/>
  <c r="EC192" i="1"/>
  <c r="EG192" i="1" s="1"/>
  <c r="EO192" i="1" s="1"/>
  <c r="AG193" i="1" l="1"/>
  <c r="AC194" i="1"/>
  <c r="EC193" i="1"/>
  <c r="EG193" i="1" s="1"/>
  <c r="EO193" i="1" s="1"/>
  <c r="EI197" i="1"/>
  <c r="AG194" i="1" l="1"/>
  <c r="AC195" i="1"/>
  <c r="EI198" i="1"/>
  <c r="EC194" i="1"/>
  <c r="EG194" i="1" s="1"/>
  <c r="EO194" i="1" s="1"/>
  <c r="AG195" i="1" l="1"/>
  <c r="AC196" i="1"/>
  <c r="EC195" i="1"/>
  <c r="EG195" i="1" s="1"/>
  <c r="EO195" i="1" s="1"/>
  <c r="EI199" i="1"/>
  <c r="AG196" i="1" l="1"/>
  <c r="AC198" i="1"/>
  <c r="EI200" i="1"/>
  <c r="EC196" i="1"/>
  <c r="EG196" i="1" s="1"/>
  <c r="EO196" i="1" s="1"/>
  <c r="AG198" i="1" l="1"/>
  <c r="AC199" i="1"/>
  <c r="EC197" i="1"/>
  <c r="EG197" i="1" s="1"/>
  <c r="EO197" i="1" s="1"/>
  <c r="EA197" i="1" a="1"/>
  <c r="EA197" i="1" s="1"/>
  <c r="EI201" i="1"/>
  <c r="AG199" i="1" l="1"/>
  <c r="AC200" i="1"/>
  <c r="EI202" i="1"/>
  <c r="EC198" i="1"/>
  <c r="EG198" i="1" s="1"/>
  <c r="EO198" i="1" s="1"/>
  <c r="EK197" i="1"/>
  <c r="EU197" i="1" s="1"/>
  <c r="ED197" i="1"/>
  <c r="AG200" i="1" l="1"/>
  <c r="AC201" i="1"/>
  <c r="EY197" i="1"/>
  <c r="EC199" i="1"/>
  <c r="EG199" i="1" s="1"/>
  <c r="EO199" i="1" s="1"/>
  <c r="EI203" i="1"/>
  <c r="AG201" i="1" l="1"/>
  <c r="AC202" i="1"/>
  <c r="EC200" i="1"/>
  <c r="EG200" i="1" s="1"/>
  <c r="EO200" i="1" s="1"/>
  <c r="EI204" i="1"/>
  <c r="AG202" i="1" l="1"/>
  <c r="AC204" i="1"/>
  <c r="EI205" i="1"/>
  <c r="EC201" i="1"/>
  <c r="EG201" i="1" s="1"/>
  <c r="EO201" i="1" s="1"/>
  <c r="AG204" i="1" l="1"/>
  <c r="AC205" i="1"/>
  <c r="EC202" i="1"/>
  <c r="EG202" i="1" s="1"/>
  <c r="EO202" i="1" s="1"/>
  <c r="EI206" i="1"/>
  <c r="AG205" i="1" l="1"/>
  <c r="AC206" i="1"/>
  <c r="EI207" i="1"/>
  <c r="EC203" i="1"/>
  <c r="EG203" i="1" s="1"/>
  <c r="EO203" i="1" s="1"/>
  <c r="EA203" i="1" a="1"/>
  <c r="EA203" i="1" s="1"/>
  <c r="AG206" i="1" l="1"/>
  <c r="AC208" i="1"/>
  <c r="EC204" i="1"/>
  <c r="EG204" i="1" s="1"/>
  <c r="EO204" i="1" s="1"/>
  <c r="EK203" i="1"/>
  <c r="EU203" i="1" s="1"/>
  <c r="ED203" i="1"/>
  <c r="EI208" i="1"/>
  <c r="AG208" i="1" l="1"/>
  <c r="AC209" i="1"/>
  <c r="EY203" i="1"/>
  <c r="EI209" i="1"/>
  <c r="EC205" i="1"/>
  <c r="EG205" i="1" s="1"/>
  <c r="EO205" i="1" s="1"/>
  <c r="AG209" i="1" l="1"/>
  <c r="AC210" i="1"/>
  <c r="EC206" i="1"/>
  <c r="EG206" i="1" s="1"/>
  <c r="EO206" i="1" s="1"/>
  <c r="EI210" i="1"/>
  <c r="AG210" i="1" l="1"/>
  <c r="AC211" i="1"/>
  <c r="EI211" i="1"/>
  <c r="EC207" i="1"/>
  <c r="EG207" i="1" s="1"/>
  <c r="EO207" i="1" s="1"/>
  <c r="EA207" i="1" a="1"/>
  <c r="EA207" i="1" s="1"/>
  <c r="AG211" i="1" l="1"/>
  <c r="AC212" i="1"/>
  <c r="EI212" i="1"/>
  <c r="EC208" i="1"/>
  <c r="EG208" i="1" s="1"/>
  <c r="EO208" i="1" s="1"/>
  <c r="EK207" i="1"/>
  <c r="EU207" i="1" s="1"/>
  <c r="ED207" i="1"/>
  <c r="AG212" i="1" l="1"/>
  <c r="AC213" i="1"/>
  <c r="EC209" i="1"/>
  <c r="EG209" i="1" s="1"/>
  <c r="EO209" i="1" s="1"/>
  <c r="EI213" i="1"/>
  <c r="EY207" i="1"/>
  <c r="AG213" i="1" l="1"/>
  <c r="AC214" i="1"/>
  <c r="EI214" i="1"/>
  <c r="EC210" i="1"/>
  <c r="EG210" i="1" s="1"/>
  <c r="EO210" i="1" s="1"/>
  <c r="AG214" i="1" l="1"/>
  <c r="AC215" i="1"/>
  <c r="EI215" i="1"/>
  <c r="EC211" i="1"/>
  <c r="EG211" i="1" s="1"/>
  <c r="EO211" i="1" s="1"/>
  <c r="AG215" i="1" l="1"/>
  <c r="AC216" i="1"/>
  <c r="EC212" i="1"/>
  <c r="EG212" i="1" s="1"/>
  <c r="EO212" i="1" s="1"/>
  <c r="EI216" i="1"/>
  <c r="AG216" i="1" l="1"/>
  <c r="AC217" i="1"/>
  <c r="EI217" i="1"/>
  <c r="EC213" i="1"/>
  <c r="EG213" i="1" s="1"/>
  <c r="EO213" i="1" s="1"/>
  <c r="AG217" i="1" l="1"/>
  <c r="AC218" i="1"/>
  <c r="EI218" i="1"/>
  <c r="EC214" i="1"/>
  <c r="EG214" i="1" s="1"/>
  <c r="EO214" i="1" s="1"/>
  <c r="AG218" i="1" l="1"/>
  <c r="AC219" i="1"/>
  <c r="EC215" i="1"/>
  <c r="EG215" i="1" s="1"/>
  <c r="EO215" i="1" s="1"/>
  <c r="EI219" i="1"/>
  <c r="AG219" i="1" l="1"/>
  <c r="AC221" i="1"/>
  <c r="EI221" i="1"/>
  <c r="EC216" i="1"/>
  <c r="EG216" i="1" s="1"/>
  <c r="EO216" i="1" s="1"/>
  <c r="AG221" i="1" l="1"/>
  <c r="AC222" i="1"/>
  <c r="EI222" i="1"/>
  <c r="EC217" i="1"/>
  <c r="EG217" i="1" s="1"/>
  <c r="EO217" i="1" s="1"/>
  <c r="AG222" i="1" l="1"/>
  <c r="AC223" i="1"/>
  <c r="EC218" i="1"/>
  <c r="EG218" i="1" s="1"/>
  <c r="EO218" i="1" s="1"/>
  <c r="EI223" i="1"/>
  <c r="AG223" i="1" l="1"/>
  <c r="AC226" i="1"/>
  <c r="EI226" i="1"/>
  <c r="EC219" i="1"/>
  <c r="EG219" i="1" s="1"/>
  <c r="EO219" i="1" s="1"/>
  <c r="AG226" i="1" l="1"/>
  <c r="AC227" i="1"/>
  <c r="EC221" i="1"/>
  <c r="EG221" i="1" s="1"/>
  <c r="EO221" i="1" s="1"/>
  <c r="EI227" i="1"/>
  <c r="AG227" i="1" l="1"/>
  <c r="AC228" i="1"/>
  <c r="EC222" i="1"/>
  <c r="EG222" i="1" s="1"/>
  <c r="EO222" i="1" s="1"/>
  <c r="EI228" i="1"/>
  <c r="AG228" i="1" l="1"/>
  <c r="AC229" i="1"/>
  <c r="EC223" i="1"/>
  <c r="EG223" i="1" s="1"/>
  <c r="EO223" i="1" s="1"/>
  <c r="EI229" i="1"/>
  <c r="AG229" i="1" l="1"/>
  <c r="AC230" i="1"/>
  <c r="EC226" i="1"/>
  <c r="EG226" i="1" s="1"/>
  <c r="EO226" i="1" s="1"/>
  <c r="EI230" i="1"/>
  <c r="AG230" i="1" l="1"/>
  <c r="AC231" i="1"/>
  <c r="EI231" i="1"/>
  <c r="EC227" i="1"/>
  <c r="EG227" i="1" s="1"/>
  <c r="EO227" i="1" s="1"/>
  <c r="AG231" i="1" l="1"/>
  <c r="AC232" i="1"/>
  <c r="EC228" i="1"/>
  <c r="EG228" i="1" s="1"/>
  <c r="EO228" i="1" s="1"/>
  <c r="EI232" i="1"/>
  <c r="AG232" i="1" l="1"/>
  <c r="AC233" i="1"/>
  <c r="EI233" i="1"/>
  <c r="EC229" i="1"/>
  <c r="EG229" i="1" s="1"/>
  <c r="EO229" i="1" s="1"/>
  <c r="AG233" i="1" l="1"/>
  <c r="AC234" i="1"/>
  <c r="EC230" i="1"/>
  <c r="EG230" i="1" s="1"/>
  <c r="EO230" i="1" s="1"/>
  <c r="EI234" i="1"/>
  <c r="AG234" i="1" l="1"/>
  <c r="AC235" i="1"/>
  <c r="EI235" i="1"/>
  <c r="EC231" i="1"/>
  <c r="EG231" i="1" s="1"/>
  <c r="EO231" i="1" s="1"/>
  <c r="AG235" i="1" l="1"/>
  <c r="AC236" i="1"/>
  <c r="EC232" i="1"/>
  <c r="EG232" i="1" s="1"/>
  <c r="EO232" i="1" s="1"/>
  <c r="EI236" i="1"/>
  <c r="AG236" i="1" l="1"/>
  <c r="AC237" i="1"/>
  <c r="EI237" i="1"/>
  <c r="EC233" i="1"/>
  <c r="EG233" i="1" s="1"/>
  <c r="EO233" i="1" s="1"/>
  <c r="AG237" i="1" l="1"/>
  <c r="AC238" i="1"/>
  <c r="EC234" i="1"/>
  <c r="EG234" i="1" s="1"/>
  <c r="EO234" i="1" s="1"/>
  <c r="EI238" i="1"/>
  <c r="AG238" i="1" l="1"/>
  <c r="AC239" i="1"/>
  <c r="EI239" i="1"/>
  <c r="EC235" i="1"/>
  <c r="EG235" i="1" s="1"/>
  <c r="EO235" i="1" s="1"/>
  <c r="AG239" i="1" l="1"/>
  <c r="AC240" i="1"/>
  <c r="EC236" i="1"/>
  <c r="EG236" i="1" s="1"/>
  <c r="EO236" i="1" s="1"/>
  <c r="EI240" i="1"/>
  <c r="AG240" i="1" l="1"/>
  <c r="AC242" i="1"/>
  <c r="EI242" i="1"/>
  <c r="EC237" i="1"/>
  <c r="EG237" i="1" s="1"/>
  <c r="EO237" i="1" s="1"/>
  <c r="AG242" i="1" l="1"/>
  <c r="AC244" i="1"/>
  <c r="EC238" i="1"/>
  <c r="EG238" i="1" s="1"/>
  <c r="EO238" i="1" s="1"/>
  <c r="EI244" i="1"/>
  <c r="AG244" i="1" l="1"/>
  <c r="AC245" i="1"/>
  <c r="EI245" i="1"/>
  <c r="EC239" i="1"/>
  <c r="EG239" i="1" s="1"/>
  <c r="EO239" i="1" s="1"/>
  <c r="AG245" i="1" l="1"/>
  <c r="AC246" i="1"/>
  <c r="EC240" i="1"/>
  <c r="EG240" i="1" s="1"/>
  <c r="EO240" i="1" s="1"/>
  <c r="EI246" i="1"/>
  <c r="AG246" i="1" l="1"/>
  <c r="AC247" i="1"/>
  <c r="EI247" i="1"/>
  <c r="EC242" i="1"/>
  <c r="EG242" i="1" s="1"/>
  <c r="EO242" i="1" s="1"/>
  <c r="AG247" i="1" l="1"/>
  <c r="AC248" i="1"/>
  <c r="EI248" i="1"/>
  <c r="EC244" i="1"/>
  <c r="EG244" i="1" s="1"/>
  <c r="EO244" i="1" s="1"/>
  <c r="AG248" i="1" l="1"/>
  <c r="AC249" i="1"/>
  <c r="EI249" i="1"/>
  <c r="EC245" i="1"/>
  <c r="EG245" i="1" s="1"/>
  <c r="EO245" i="1" s="1"/>
  <c r="AG249" i="1" l="1"/>
  <c r="AC250" i="1"/>
  <c r="EC246" i="1"/>
  <c r="EG246" i="1" s="1"/>
  <c r="EO246" i="1" s="1"/>
  <c r="EI250" i="1"/>
  <c r="AG250" i="1" l="1"/>
  <c r="AC253" i="1"/>
  <c r="EI253" i="1"/>
  <c r="EC247" i="1"/>
  <c r="EG247" i="1" s="1"/>
  <c r="EO247" i="1" s="1"/>
  <c r="AG253" i="1" l="1"/>
  <c r="AC254" i="1"/>
  <c r="EI254" i="1"/>
  <c r="EC248" i="1"/>
  <c r="EG248" i="1" s="1"/>
  <c r="EO248" i="1" s="1"/>
  <c r="AG254" i="1" l="1"/>
  <c r="AC255" i="1"/>
  <c r="EC249" i="1"/>
  <c r="EG249" i="1" s="1"/>
  <c r="EO249" i="1" s="1"/>
  <c r="EI255" i="1"/>
  <c r="AG255" i="1" l="1"/>
  <c r="AC256" i="1"/>
  <c r="EI256" i="1"/>
  <c r="EC250" i="1"/>
  <c r="EG250" i="1" s="1"/>
  <c r="EO250" i="1" s="1"/>
  <c r="AG256" i="1" l="1"/>
  <c r="AC257" i="1"/>
  <c r="EC253" i="1"/>
  <c r="EG253" i="1" s="1"/>
  <c r="EO253" i="1" s="1"/>
  <c r="EI257" i="1"/>
  <c r="AG257" i="1" l="1"/>
  <c r="AC258" i="1"/>
  <c r="EI258" i="1"/>
  <c r="EC254" i="1"/>
  <c r="EG254" i="1" s="1"/>
  <c r="EO254" i="1" s="1"/>
  <c r="AG258" i="1" l="1"/>
  <c r="AC259" i="1"/>
  <c r="EC255" i="1"/>
  <c r="EG255" i="1" s="1"/>
  <c r="EO255" i="1" s="1"/>
  <c r="EI259" i="1"/>
  <c r="AG259" i="1" l="1"/>
  <c r="AC260" i="1"/>
  <c r="EI260" i="1"/>
  <c r="EC256" i="1"/>
  <c r="EG256" i="1" s="1"/>
  <c r="EO256" i="1" s="1"/>
  <c r="AG260" i="1" l="1"/>
  <c r="AC263" i="1"/>
  <c r="EC257" i="1"/>
  <c r="EG257" i="1" s="1"/>
  <c r="EO257" i="1" s="1"/>
  <c r="EI263" i="1"/>
  <c r="AG263" i="1" l="1"/>
  <c r="AC264" i="1"/>
  <c r="EI264" i="1"/>
  <c r="EC258" i="1"/>
  <c r="EG258" i="1" s="1"/>
  <c r="EO258" i="1" s="1"/>
  <c r="AG264" i="1" l="1"/>
  <c r="AC265" i="1"/>
  <c r="EC259" i="1"/>
  <c r="EG259" i="1" s="1"/>
  <c r="EO259" i="1" s="1"/>
  <c r="EI265" i="1"/>
  <c r="AG265" i="1" l="1"/>
  <c r="AC266" i="1"/>
  <c r="EI266" i="1"/>
  <c r="EC260" i="1"/>
  <c r="EG260" i="1" s="1"/>
  <c r="EO260" i="1" s="1"/>
  <c r="AG266" i="1" l="1"/>
  <c r="AC267" i="1"/>
  <c r="EC263" i="1"/>
  <c r="EG263" i="1" s="1"/>
  <c r="EO263" i="1" s="1"/>
  <c r="EI267" i="1"/>
  <c r="AG267" i="1" l="1"/>
  <c r="AC268" i="1"/>
  <c r="EC264" i="1"/>
  <c r="EG264" i="1" s="1"/>
  <c r="EO264" i="1" s="1"/>
  <c r="EI268" i="1"/>
  <c r="AG268" i="1" l="1"/>
  <c r="AC269" i="1"/>
  <c r="EI269" i="1"/>
  <c r="EC265" i="1"/>
  <c r="EG265" i="1" s="1"/>
  <c r="EO265" i="1" s="1"/>
  <c r="AG269" i="1" l="1"/>
  <c r="AC270" i="1"/>
  <c r="EC266" i="1"/>
  <c r="EG266" i="1" s="1"/>
  <c r="EO266" i="1" s="1"/>
  <c r="EI270" i="1"/>
  <c r="AG270" i="1" l="1"/>
  <c r="AC271" i="1"/>
  <c r="EC267" i="1"/>
  <c r="EG267" i="1" s="1"/>
  <c r="EO267" i="1" s="1"/>
  <c r="EI271" i="1"/>
  <c r="AG271" i="1" l="1"/>
  <c r="AC272" i="1"/>
  <c r="EI272" i="1"/>
  <c r="EC268" i="1"/>
  <c r="EG268" i="1" s="1"/>
  <c r="EO268" i="1" s="1"/>
  <c r="AG272" i="1" l="1"/>
  <c r="AC273" i="1"/>
  <c r="EI273" i="1"/>
  <c r="EC269" i="1"/>
  <c r="EG269" i="1" s="1"/>
  <c r="EO269" i="1" s="1"/>
  <c r="AG273" i="1" l="1"/>
  <c r="AC274" i="1"/>
  <c r="EC270" i="1"/>
  <c r="EG270" i="1" s="1"/>
  <c r="EO270" i="1" s="1"/>
  <c r="EI274" i="1"/>
  <c r="AG274" i="1" l="1"/>
  <c r="AC275" i="1"/>
  <c r="EI275" i="1"/>
  <c r="EC271" i="1"/>
  <c r="EG271" i="1" s="1"/>
  <c r="EO271" i="1" s="1"/>
  <c r="AG275" i="1" l="1"/>
  <c r="AC276" i="1"/>
  <c r="EC272" i="1"/>
  <c r="EG272" i="1" s="1"/>
  <c r="EO272" i="1" s="1"/>
  <c r="EI276" i="1"/>
  <c r="AG276" i="1" l="1"/>
  <c r="AC277" i="1"/>
  <c r="EI277" i="1"/>
  <c r="EC273" i="1"/>
  <c r="EG273" i="1" s="1"/>
  <c r="EO273" i="1" s="1"/>
  <c r="AG277" i="1" l="1"/>
  <c r="AC278" i="1"/>
  <c r="EI278" i="1"/>
  <c r="EC274" i="1"/>
  <c r="EG274" i="1" s="1"/>
  <c r="EO274" i="1" s="1"/>
  <c r="AG278" i="1" l="1"/>
  <c r="AC279" i="1"/>
  <c r="EC275" i="1"/>
  <c r="EG275" i="1" s="1"/>
  <c r="EO275" i="1" s="1"/>
  <c r="EI279" i="1"/>
  <c r="AG279" i="1" l="1"/>
  <c r="AC281" i="1"/>
  <c r="EI281" i="1"/>
  <c r="EC276" i="1"/>
  <c r="EG276" i="1" s="1"/>
  <c r="EO276" i="1" s="1"/>
  <c r="AG281" i="1" l="1"/>
  <c r="AC282" i="1"/>
  <c r="EI282" i="1"/>
  <c r="EC277" i="1"/>
  <c r="EG277" i="1" s="1"/>
  <c r="EO277" i="1" s="1"/>
  <c r="AG282" i="1" l="1"/>
  <c r="AC283" i="1"/>
  <c r="EC278" i="1"/>
  <c r="EG278" i="1" s="1"/>
  <c r="EO278" i="1" s="1"/>
  <c r="EI283" i="1"/>
  <c r="AG283" i="1" l="1"/>
  <c r="AC284" i="1"/>
  <c r="EC279" i="1"/>
  <c r="EG279" i="1" s="1"/>
  <c r="EO279" i="1" s="1"/>
  <c r="EI284" i="1"/>
  <c r="AG284" i="1" l="1"/>
  <c r="AC285" i="1"/>
  <c r="EC281" i="1"/>
  <c r="EG281" i="1" s="1"/>
  <c r="EO281" i="1" s="1"/>
  <c r="EI285" i="1"/>
  <c r="AG285" i="1" l="1"/>
  <c r="AC286" i="1"/>
  <c r="EC282" i="1"/>
  <c r="EG282" i="1" s="1"/>
  <c r="EO282" i="1" s="1"/>
  <c r="EI286" i="1"/>
  <c r="AG286" i="1" l="1"/>
  <c r="AC287" i="1"/>
  <c r="EI287" i="1"/>
  <c r="EC283" i="1"/>
  <c r="EG283" i="1" s="1"/>
  <c r="EO283" i="1" s="1"/>
  <c r="AG287" i="1" l="1"/>
  <c r="AC288" i="1"/>
  <c r="EC284" i="1"/>
  <c r="EG284" i="1" s="1"/>
  <c r="EO284" i="1" s="1"/>
  <c r="EI288" i="1"/>
  <c r="AG288" i="1" l="1"/>
  <c r="AC289" i="1"/>
  <c r="EI289" i="1"/>
  <c r="EC285" i="1"/>
  <c r="EG285" i="1" s="1"/>
  <c r="EO285" i="1" s="1"/>
  <c r="AG289" i="1" l="1"/>
  <c r="AC290" i="1"/>
  <c r="EC286" i="1"/>
  <c r="EG286" i="1" s="1"/>
  <c r="EO286" i="1" s="1"/>
  <c r="EI290" i="1"/>
  <c r="AG290" i="1" l="1"/>
  <c r="AC291" i="1"/>
  <c r="EC287" i="1"/>
  <c r="EG287" i="1" s="1"/>
  <c r="EO287" i="1" s="1"/>
  <c r="EI291" i="1"/>
  <c r="AG291" i="1" l="1"/>
  <c r="AC292" i="1"/>
  <c r="EI292" i="1"/>
  <c r="EC288" i="1"/>
  <c r="EG288" i="1" s="1"/>
  <c r="EO288" i="1" s="1"/>
  <c r="AG292" i="1" l="1"/>
  <c r="AC293" i="1"/>
  <c r="EC289" i="1"/>
  <c r="EG289" i="1" s="1"/>
  <c r="EO289" i="1" s="1"/>
  <c r="EI293" i="1"/>
  <c r="AG293" i="1" l="1"/>
  <c r="AC294" i="1"/>
  <c r="EI294" i="1"/>
  <c r="EC290" i="1"/>
  <c r="EG290" i="1" s="1"/>
  <c r="EO290" i="1" s="1"/>
  <c r="AG294" i="1" l="1"/>
  <c r="AC295" i="1"/>
  <c r="EC291" i="1"/>
  <c r="EG291" i="1" s="1"/>
  <c r="EO291" i="1" s="1"/>
  <c r="EI295" i="1"/>
  <c r="AG295" i="1" l="1"/>
  <c r="AC296" i="1"/>
  <c r="EI296" i="1"/>
  <c r="EC292" i="1"/>
  <c r="EG292" i="1" s="1"/>
  <c r="EO292" i="1" s="1"/>
  <c r="AG296" i="1" l="1"/>
  <c r="AC297" i="1"/>
  <c r="EC293" i="1"/>
  <c r="EG293" i="1" s="1"/>
  <c r="EO293" i="1" s="1"/>
  <c r="EI297" i="1"/>
  <c r="AG297" i="1" l="1"/>
  <c r="AC298" i="1"/>
  <c r="EI298" i="1"/>
  <c r="EC294" i="1"/>
  <c r="EG294" i="1" s="1"/>
  <c r="EO294" i="1" s="1"/>
  <c r="AG298" i="1" l="1"/>
  <c r="AC299" i="1"/>
  <c r="EC295" i="1"/>
  <c r="EG295" i="1" s="1"/>
  <c r="EO295" i="1" s="1"/>
  <c r="EI299" i="1"/>
  <c r="AG299" i="1" l="1"/>
  <c r="AC300" i="1"/>
  <c r="EI300" i="1"/>
  <c r="EC296" i="1"/>
  <c r="EG296" i="1" s="1"/>
  <c r="EO296" i="1" s="1"/>
  <c r="AG300" i="1" l="1"/>
  <c r="AC301" i="1"/>
  <c r="EC297" i="1"/>
  <c r="EG297" i="1" s="1"/>
  <c r="EO297" i="1" s="1"/>
  <c r="EI301" i="1"/>
  <c r="AG301" i="1" l="1"/>
  <c r="AC302" i="1"/>
  <c r="EI302" i="1"/>
  <c r="EC298" i="1"/>
  <c r="EG298" i="1" s="1"/>
  <c r="EO298" i="1" s="1"/>
  <c r="AG302" i="1" l="1"/>
  <c r="AC303" i="1"/>
  <c r="EC299" i="1"/>
  <c r="EG299" i="1" s="1"/>
  <c r="EO299" i="1" s="1"/>
  <c r="EI303" i="1"/>
  <c r="AG303" i="1" l="1"/>
  <c r="AC304" i="1"/>
  <c r="EC300" i="1"/>
  <c r="EG300" i="1" s="1"/>
  <c r="EO300" i="1" s="1"/>
  <c r="EI304" i="1"/>
  <c r="AG304" i="1" l="1"/>
  <c r="AC305" i="1"/>
  <c r="EC301" i="1"/>
  <c r="EG301" i="1" s="1"/>
  <c r="EO301" i="1" s="1"/>
  <c r="EI305" i="1"/>
  <c r="AG305" i="1" l="1"/>
  <c r="AC306" i="1"/>
  <c r="EI306" i="1"/>
  <c r="EC302" i="1"/>
  <c r="EG302" i="1" s="1"/>
  <c r="EO302" i="1" s="1"/>
  <c r="AG306" i="1" l="1"/>
  <c r="AC307" i="1"/>
  <c r="EC303" i="1"/>
  <c r="EG303" i="1" s="1"/>
  <c r="EO303" i="1" s="1"/>
  <c r="EI307" i="1"/>
  <c r="AG307" i="1" l="1"/>
  <c r="AC310" i="1"/>
  <c r="EI310" i="1"/>
  <c r="EC304" i="1"/>
  <c r="EG304" i="1" s="1"/>
  <c r="EO304" i="1" s="1"/>
  <c r="AG310" i="1" l="1"/>
  <c r="AC311" i="1"/>
  <c r="EI311" i="1"/>
  <c r="EC305" i="1"/>
  <c r="EG305" i="1" s="1"/>
  <c r="EO305" i="1" s="1"/>
  <c r="AG311" i="1" l="1"/>
  <c r="AC312" i="1"/>
  <c r="EC306" i="1"/>
  <c r="EG306" i="1" s="1"/>
  <c r="EO306" i="1" s="1"/>
  <c r="EI312" i="1"/>
  <c r="AG312" i="1" l="1"/>
  <c r="AC313" i="1"/>
  <c r="EI313" i="1"/>
  <c r="EC307" i="1"/>
  <c r="EG307" i="1" s="1"/>
  <c r="EO307" i="1" s="1"/>
  <c r="AG313" i="1" l="1"/>
  <c r="AC314" i="1"/>
  <c r="EC310" i="1"/>
  <c r="EG310" i="1" s="1"/>
  <c r="EO310" i="1" s="1"/>
  <c r="EI314" i="1"/>
  <c r="AG314" i="1" l="1"/>
  <c r="AC315" i="1"/>
  <c r="EI315" i="1"/>
  <c r="EC311" i="1"/>
  <c r="EG311" i="1" s="1"/>
  <c r="EO311" i="1" s="1"/>
  <c r="AG315" i="1" l="1"/>
  <c r="AC316" i="1"/>
  <c r="EC312" i="1"/>
  <c r="EG312" i="1" s="1"/>
  <c r="EO312" i="1" s="1"/>
  <c r="EI316" i="1"/>
  <c r="AG316" i="1" l="1"/>
  <c r="AC317" i="1"/>
  <c r="EI317" i="1"/>
  <c r="EC313" i="1"/>
  <c r="EG313" i="1" s="1"/>
  <c r="EO313" i="1" s="1"/>
  <c r="AG317" i="1" l="1"/>
  <c r="AC318" i="1"/>
  <c r="EI318" i="1"/>
  <c r="EC314" i="1"/>
  <c r="EG314" i="1" s="1"/>
  <c r="EO314" i="1" s="1"/>
  <c r="AG318" i="1" l="1"/>
  <c r="AC319" i="1"/>
  <c r="EC315" i="1"/>
  <c r="EG315" i="1" s="1"/>
  <c r="EO315" i="1" s="1"/>
  <c r="EI319" i="1"/>
  <c r="AG319" i="1" l="1"/>
  <c r="AC320" i="1"/>
  <c r="EC316" i="1"/>
  <c r="EG316" i="1" s="1"/>
  <c r="EO316" i="1" s="1"/>
  <c r="EI320" i="1"/>
  <c r="AG320" i="1" l="1"/>
  <c r="AC321" i="1"/>
  <c r="EI321" i="1"/>
  <c r="EC317" i="1"/>
  <c r="EG317" i="1" s="1"/>
  <c r="EO317" i="1" s="1"/>
  <c r="AG321" i="1" l="1"/>
  <c r="AC322" i="1"/>
  <c r="EC318" i="1"/>
  <c r="EG318" i="1" s="1"/>
  <c r="EO318" i="1" s="1"/>
  <c r="EI322" i="1"/>
  <c r="AG322" i="1" l="1"/>
  <c r="AC323" i="1"/>
  <c r="EI323" i="1"/>
  <c r="EC319" i="1"/>
  <c r="EG319" i="1" s="1"/>
  <c r="EO319" i="1" s="1"/>
  <c r="AG323" i="1" l="1"/>
  <c r="AC324" i="1"/>
  <c r="EC320" i="1"/>
  <c r="EG320" i="1" s="1"/>
  <c r="EO320" i="1" s="1"/>
  <c r="EI324" i="1"/>
  <c r="AG324" i="1" l="1"/>
  <c r="AC325" i="1"/>
  <c r="EC321" i="1"/>
  <c r="EG321" i="1" s="1"/>
  <c r="EO321" i="1" s="1"/>
  <c r="EI325" i="1"/>
  <c r="AG325" i="1" l="1"/>
  <c r="AC326" i="1"/>
  <c r="EI326" i="1"/>
  <c r="EC322" i="1"/>
  <c r="EG322" i="1" s="1"/>
  <c r="EO322" i="1" s="1"/>
  <c r="AG326" i="1" l="1"/>
  <c r="AC327" i="1"/>
  <c r="EC323" i="1"/>
  <c r="EG323" i="1" s="1"/>
  <c r="EO323" i="1" s="1"/>
  <c r="EI327" i="1"/>
  <c r="AG327" i="1" l="1"/>
  <c r="AC328" i="1"/>
  <c r="EC324" i="1"/>
  <c r="EG324" i="1" s="1"/>
  <c r="EO324" i="1" s="1"/>
  <c r="EI328" i="1"/>
  <c r="AG328" i="1" l="1"/>
  <c r="AC329" i="1"/>
  <c r="EI329" i="1"/>
  <c r="EC325" i="1"/>
  <c r="EG325" i="1" s="1"/>
  <c r="EO325" i="1" s="1"/>
  <c r="AG329" i="1" l="1"/>
  <c r="AC332" i="1"/>
  <c r="EC326" i="1"/>
  <c r="EG326" i="1" s="1"/>
  <c r="EO326" i="1" s="1"/>
  <c r="EI332" i="1"/>
  <c r="AG332" i="1" l="1"/>
  <c r="AC333" i="1"/>
  <c r="EI333" i="1"/>
  <c r="EC327" i="1"/>
  <c r="EG327" i="1" s="1"/>
  <c r="EO327" i="1" s="1"/>
  <c r="DO7" i="1"/>
  <c r="AG333" i="1" l="1"/>
  <c r="AC334" i="1"/>
  <c r="EC328" i="1"/>
  <c r="EG328" i="1" s="1"/>
  <c r="EO328" i="1" s="1"/>
  <c r="EI334" i="1"/>
  <c r="AG334" i="1" l="1"/>
  <c r="AC335" i="1"/>
  <c r="EI335" i="1"/>
  <c r="EC329" i="1"/>
  <c r="EG329" i="1" s="1"/>
  <c r="EO329" i="1" s="1"/>
  <c r="AG335" i="1" l="1"/>
  <c r="AC336" i="1"/>
  <c r="EC332" i="1"/>
  <c r="EG332" i="1" s="1"/>
  <c r="EO332" i="1" s="1"/>
  <c r="EI336" i="1"/>
  <c r="AG336" i="1" l="1"/>
  <c r="AC337" i="1"/>
  <c r="EC333" i="1"/>
  <c r="EG333" i="1" s="1"/>
  <c r="EO333" i="1" s="1"/>
  <c r="EI337" i="1"/>
  <c r="AG337" i="1" l="1"/>
  <c r="AC340" i="1"/>
  <c r="EI340" i="1"/>
  <c r="EC334" i="1"/>
  <c r="EG334" i="1" s="1"/>
  <c r="EO334" i="1" s="1"/>
  <c r="AG340" i="1" l="1"/>
  <c r="AC341" i="1"/>
  <c r="EI341" i="1"/>
  <c r="EC335" i="1"/>
  <c r="EG335" i="1" s="1"/>
  <c r="EO335" i="1" s="1"/>
  <c r="AG341" i="1" l="1"/>
  <c r="AC342" i="1"/>
  <c r="AG342" i="1" s="1"/>
  <c r="EC336" i="1"/>
  <c r="EG336" i="1" s="1"/>
  <c r="EO336" i="1" s="1"/>
  <c r="EI342" i="1"/>
  <c r="EC337" i="1" l="1"/>
  <c r="EG337" i="1" s="1"/>
  <c r="EO337" i="1" s="1"/>
  <c r="EC340" i="1" l="1"/>
  <c r="EG340" i="1" s="1"/>
  <c r="EO340" i="1" s="1"/>
  <c r="EC341" i="1" l="1"/>
  <c r="EG341" i="1" s="1"/>
  <c r="EO341" i="1" s="1"/>
  <c r="EC342" i="1" l="1"/>
  <c r="EG342" i="1" s="1"/>
  <c r="DF7" i="1"/>
  <c r="DJ7" i="1" l="1"/>
  <c r="EG7" i="1"/>
  <c r="EO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N17" i="5" s="1"/>
  <c r="O15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5" i="5"/>
  <c r="M26" i="7"/>
  <c r="W24" i="5"/>
  <c r="N28" i="5"/>
  <c r="O27" i="5"/>
  <c r="S27" i="5" s="1"/>
  <c r="Q20" i="15"/>
  <c r="U20" i="15" s="1"/>
  <c r="Q22" i="15"/>
  <c r="U22" i="15" s="1"/>
  <c r="W26" i="5" l="1"/>
  <c r="N29" i="5"/>
  <c r="O29" i="5" s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Y11" i="1" s="1"/>
  <c r="CQ59" i="1" l="1"/>
  <c r="DT59" i="1" s="1"/>
  <c r="CQ318" i="1"/>
  <c r="CQ17" i="1"/>
  <c r="CQ24" i="1"/>
  <c r="CQ43" i="1"/>
  <c r="CQ37" i="1"/>
  <c r="CQ175" i="1"/>
  <c r="DT175" i="1" s="1"/>
  <c r="CQ151" i="1"/>
  <c r="CQ322" i="1"/>
  <c r="DT322" i="1" s="1"/>
  <c r="CQ81" i="1"/>
  <c r="DT81" i="1" s="1"/>
  <c r="CQ233" i="1"/>
  <c r="DT233" i="1" s="1"/>
  <c r="CQ253" i="1"/>
  <c r="CQ39" i="1"/>
  <c r="CQ41" i="1"/>
  <c r="DT41" i="1" s="1"/>
  <c r="CQ30" i="1"/>
  <c r="CQ218" i="1"/>
  <c r="CQ113" i="1"/>
  <c r="DT113" i="1" s="1"/>
  <c r="CQ247" i="1"/>
  <c r="DT247" i="1" s="1"/>
  <c r="CQ327" i="1"/>
  <c r="DT327" i="1" s="1"/>
  <c r="CQ62" i="1"/>
  <c r="CQ65" i="1"/>
  <c r="CQ334" i="1"/>
  <c r="DT334" i="1" s="1"/>
  <c r="CQ111" i="1"/>
  <c r="CQ63" i="1"/>
  <c r="CQ19" i="1"/>
  <c r="CQ248" i="1"/>
  <c r="CQ123" i="1"/>
  <c r="CQ301" i="1"/>
  <c r="CQ291" i="1"/>
  <c r="DT291" i="1" s="1"/>
  <c r="CQ109" i="1"/>
  <c r="CQ13" i="1"/>
  <c r="CQ317" i="1"/>
  <c r="DT111" i="1" l="1"/>
  <c r="DQ111" i="1" s="1"/>
  <c r="DR111" i="1" s="1"/>
  <c r="EN111" i="1" s="1"/>
  <c r="DT65" i="1"/>
  <c r="DT43" i="1"/>
  <c r="DU43" i="1" s="1"/>
  <c r="DT24" i="1"/>
  <c r="DU24" i="1" s="1"/>
  <c r="DT17" i="1"/>
  <c r="DT317" i="1"/>
  <c r="DU317" i="1" s="1"/>
  <c r="DT62" i="1"/>
  <c r="DU62" i="1" s="1"/>
  <c r="DQ291" i="1"/>
  <c r="DR291" i="1" s="1"/>
  <c r="DU291" i="1"/>
  <c r="DT13" i="1"/>
  <c r="DT301" i="1"/>
  <c r="DT109" i="1"/>
  <c r="DT123" i="1"/>
  <c r="DT248" i="1"/>
  <c r="DT19" i="1"/>
  <c r="DT63" i="1"/>
  <c r="DU41" i="1"/>
  <c r="DQ41" i="1"/>
  <c r="DR41" i="1" s="1"/>
  <c r="DT30" i="1"/>
  <c r="DQ334" i="1"/>
  <c r="DR334" i="1" s="1"/>
  <c r="EN334" i="1" s="1"/>
  <c r="DU334" i="1"/>
  <c r="DT253" i="1"/>
  <c r="DT218" i="1"/>
  <c r="DU111" i="1"/>
  <c r="DZ111" i="1" s="1"/>
  <c r="DT37" i="1"/>
  <c r="DU113" i="1"/>
  <c r="DQ113" i="1"/>
  <c r="DR113" i="1" s="1"/>
  <c r="DQ247" i="1"/>
  <c r="DR247" i="1" s="1"/>
  <c r="EN247" i="1" s="1"/>
  <c r="DU247" i="1"/>
  <c r="DQ62" i="1"/>
  <c r="DR62" i="1" s="1"/>
  <c r="DU81" i="1"/>
  <c r="DQ81" i="1"/>
  <c r="DR81" i="1" s="1"/>
  <c r="DQ327" i="1"/>
  <c r="DR327" i="1" s="1"/>
  <c r="DU327" i="1"/>
  <c r="DT39" i="1"/>
  <c r="DQ24" i="1"/>
  <c r="DR24" i="1" s="1"/>
  <c r="DQ322" i="1"/>
  <c r="DR322" i="1" s="1"/>
  <c r="EN322" i="1" s="1"/>
  <c r="DU322" i="1"/>
  <c r="DQ233" i="1"/>
  <c r="DR233" i="1" s="1"/>
  <c r="DU233" i="1"/>
  <c r="DU17" i="1"/>
  <c r="DQ17" i="1"/>
  <c r="DR17" i="1" s="1"/>
  <c r="DU59" i="1"/>
  <c r="DQ59" i="1"/>
  <c r="DR59" i="1" s="1"/>
  <c r="DT151" i="1"/>
  <c r="DQ43" i="1"/>
  <c r="DR43" i="1" s="1"/>
  <c r="DU175" i="1"/>
  <c r="DQ175" i="1"/>
  <c r="DR175" i="1" s="1"/>
  <c r="DT318" i="1"/>
  <c r="DZ291" i="1" l="1"/>
  <c r="EN291" i="1"/>
  <c r="DZ175" i="1"/>
  <c r="EN175" i="1"/>
  <c r="DZ43" i="1"/>
  <c r="EN43" i="1"/>
  <c r="DZ81" i="1"/>
  <c r="EN81" i="1"/>
  <c r="DZ327" i="1"/>
  <c r="EN327" i="1"/>
  <c r="DZ41" i="1"/>
  <c r="CZ41" i="1" s="1"/>
  <c r="EN41" i="1"/>
  <c r="DZ59" i="1"/>
  <c r="EN59" i="1"/>
  <c r="DZ62" i="1"/>
  <c r="EA62" i="1" s="1" a="1"/>
  <c r="EA62" i="1" s="1"/>
  <c r="EK62" i="1" s="1"/>
  <c r="EN62" i="1"/>
  <c r="DZ113" i="1"/>
  <c r="EN113" i="1"/>
  <c r="DZ17" i="1"/>
  <c r="EN17" i="1"/>
  <c r="DZ233" i="1"/>
  <c r="EN233" i="1"/>
  <c r="DZ24" i="1"/>
  <c r="EN24" i="1"/>
  <c r="DQ317" i="1"/>
  <c r="DR317" i="1" s="1"/>
  <c r="EA111" i="1" a="1"/>
  <c r="EA111" i="1" s="1"/>
  <c r="EK111" i="1" s="1"/>
  <c r="CZ111" i="1"/>
  <c r="DZ334" i="1"/>
  <c r="CZ334" i="1" s="1"/>
  <c r="DZ247" i="1"/>
  <c r="CZ247" i="1" s="1"/>
  <c r="DQ65" i="1"/>
  <c r="DR65" i="1" s="1"/>
  <c r="DU65" i="1"/>
  <c r="DZ322" i="1"/>
  <c r="CZ322" i="1" s="1"/>
  <c r="DU318" i="1"/>
  <c r="DQ318" i="1"/>
  <c r="DR318" i="1" s="1"/>
  <c r="DU248" i="1"/>
  <c r="DQ248" i="1"/>
  <c r="DR248" i="1" s="1"/>
  <c r="DQ30" i="1"/>
  <c r="DR30" i="1" s="1"/>
  <c r="DU30" i="1"/>
  <c r="DU123" i="1"/>
  <c r="DQ123" i="1"/>
  <c r="DR123" i="1" s="1"/>
  <c r="DQ109" i="1"/>
  <c r="DR109" i="1" s="1"/>
  <c r="DU109" i="1"/>
  <c r="EA113" i="1" a="1"/>
  <c r="EA113" i="1" s="1"/>
  <c r="EK113" i="1" s="1"/>
  <c r="CZ113" i="1"/>
  <c r="DU37" i="1"/>
  <c r="DQ37" i="1"/>
  <c r="DR37" i="1" s="1"/>
  <c r="EA41" i="1" a="1"/>
  <c r="EA41" i="1" s="1"/>
  <c r="EK41" i="1" s="1"/>
  <c r="DU301" i="1"/>
  <c r="DQ301" i="1"/>
  <c r="DR301" i="1" s="1"/>
  <c r="EN301" i="1" s="1"/>
  <c r="DU39" i="1"/>
  <c r="DQ39" i="1"/>
  <c r="DR39" i="1" s="1"/>
  <c r="EN39" i="1" s="1"/>
  <c r="DQ63" i="1"/>
  <c r="DR63" i="1" s="1"/>
  <c r="EN63" i="1" s="1"/>
  <c r="DU63" i="1"/>
  <c r="DU13" i="1"/>
  <c r="DQ13" i="1"/>
  <c r="DR13" i="1" s="1"/>
  <c r="EA43" i="1" a="1"/>
  <c r="EA43" i="1" s="1"/>
  <c r="EK43" i="1" s="1"/>
  <c r="CZ43" i="1"/>
  <c r="CZ327" i="1"/>
  <c r="EA327" i="1" a="1"/>
  <c r="EA327" i="1" s="1"/>
  <c r="EK327" i="1" s="1"/>
  <c r="DU218" i="1"/>
  <c r="DQ218" i="1"/>
  <c r="DR218" i="1" s="1"/>
  <c r="DU19" i="1"/>
  <c r="DQ19" i="1"/>
  <c r="DR19" i="1" s="1"/>
  <c r="CZ59" i="1"/>
  <c r="EA59" i="1" a="1"/>
  <c r="EA59" i="1" s="1"/>
  <c r="EK59" i="1" s="1"/>
  <c r="EA81" i="1" a="1"/>
  <c r="EA81" i="1" s="1"/>
  <c r="EK81" i="1" s="1"/>
  <c r="CZ81" i="1"/>
  <c r="EA24" i="1" a="1"/>
  <c r="EA24" i="1" s="1"/>
  <c r="EK24" i="1" s="1"/>
  <c r="CZ24" i="1"/>
  <c r="CZ175" i="1"/>
  <c r="EA175" i="1" a="1"/>
  <c r="EA175" i="1" s="1"/>
  <c r="EK175" i="1" s="1"/>
  <c r="CZ17" i="1"/>
  <c r="EA17" i="1" a="1"/>
  <c r="EA17" i="1" s="1"/>
  <c r="EK17" i="1" s="1"/>
  <c r="CZ233" i="1"/>
  <c r="EA233" i="1" a="1"/>
  <c r="EA233" i="1" s="1"/>
  <c r="EK233" i="1" s="1"/>
  <c r="DU151" i="1"/>
  <c r="DQ151" i="1"/>
  <c r="DR151" i="1" s="1"/>
  <c r="EN151" i="1" s="1"/>
  <c r="DQ253" i="1"/>
  <c r="DR253" i="1" s="1"/>
  <c r="EN253" i="1" s="1"/>
  <c r="DU253" i="1"/>
  <c r="EA291" i="1" a="1"/>
  <c r="EA291" i="1" s="1"/>
  <c r="EK291" i="1" s="1"/>
  <c r="CZ291" i="1"/>
  <c r="CZ62" i="1" l="1"/>
  <c r="EA247" i="1" a="1"/>
  <c r="EA247" i="1" s="1"/>
  <c r="EK247" i="1" s="1"/>
  <c r="EU247" i="1" s="1"/>
  <c r="DZ65" i="1"/>
  <c r="EN65" i="1"/>
  <c r="DZ109" i="1"/>
  <c r="EN109" i="1"/>
  <c r="DZ123" i="1"/>
  <c r="EN123" i="1"/>
  <c r="DZ13" i="1"/>
  <c r="EA13" i="1" s="1" a="1"/>
  <c r="EA13" i="1" s="1"/>
  <c r="EK13" i="1" s="1"/>
  <c r="EN13" i="1"/>
  <c r="DZ317" i="1"/>
  <c r="EN317" i="1"/>
  <c r="DZ30" i="1"/>
  <c r="CZ30" i="1" s="1"/>
  <c r="EN30" i="1"/>
  <c r="DZ248" i="1"/>
  <c r="EA248" i="1" s="1" a="1"/>
  <c r="EA248" i="1" s="1"/>
  <c r="EK248" i="1" s="1"/>
  <c r="EN248" i="1"/>
  <c r="EA334" i="1" a="1"/>
  <c r="EA334" i="1" s="1"/>
  <c r="EK334" i="1" s="1"/>
  <c r="EU334" i="1" s="1"/>
  <c r="DZ19" i="1"/>
  <c r="EN19" i="1"/>
  <c r="DZ218" i="1"/>
  <c r="CZ218" i="1" s="1"/>
  <c r="EN218" i="1"/>
  <c r="DZ37" i="1"/>
  <c r="EA37" i="1" s="1" a="1"/>
  <c r="EA37" i="1" s="1"/>
  <c r="EK37" i="1" s="1"/>
  <c r="EN37" i="1"/>
  <c r="DZ318" i="1"/>
  <c r="EN318" i="1"/>
  <c r="EU59" i="1"/>
  <c r="EW59" i="1"/>
  <c r="EU233" i="1"/>
  <c r="EW233" i="1"/>
  <c r="EU113" i="1"/>
  <c r="EW113" i="1"/>
  <c r="EU175" i="1"/>
  <c r="EW175" i="1"/>
  <c r="EU41" i="1"/>
  <c r="EW41" i="1"/>
  <c r="EU43" i="1"/>
  <c r="EW43" i="1"/>
  <c r="EU17" i="1"/>
  <c r="EW17" i="1"/>
  <c r="EU24" i="1"/>
  <c r="EW24" i="1"/>
  <c r="EU327" i="1"/>
  <c r="EW327" i="1"/>
  <c r="EU111" i="1"/>
  <c r="EW111" i="1"/>
  <c r="EU291" i="1"/>
  <c r="EW291" i="1"/>
  <c r="EU81" i="1"/>
  <c r="EW81" i="1"/>
  <c r="EU62" i="1"/>
  <c r="EW62" i="1"/>
  <c r="EA322" i="1" a="1"/>
  <c r="EA322" i="1" s="1"/>
  <c r="EK322" i="1" s="1"/>
  <c r="DZ151" i="1"/>
  <c r="CZ151" i="1" s="1"/>
  <c r="DZ301" i="1"/>
  <c r="CZ301" i="1" s="1"/>
  <c r="EA65" i="1" a="1"/>
  <c r="EA65" i="1" s="1"/>
  <c r="EK65" i="1" s="1"/>
  <c r="CZ65" i="1"/>
  <c r="DZ63" i="1"/>
  <c r="EA63" i="1" s="1" a="1"/>
  <c r="EA63" i="1" s="1"/>
  <c r="EK63" i="1" s="1"/>
  <c r="DZ253" i="1"/>
  <c r="CZ253" i="1" s="1"/>
  <c r="DZ39" i="1"/>
  <c r="CZ39" i="1" s="1"/>
  <c r="EA109" i="1" a="1"/>
  <c r="EA109" i="1" s="1"/>
  <c r="EK109" i="1" s="1"/>
  <c r="CZ109" i="1"/>
  <c r="EA123" i="1" a="1"/>
  <c r="EA123" i="1" s="1"/>
  <c r="EK123" i="1" s="1"/>
  <c r="CZ123" i="1"/>
  <c r="EA19" i="1" a="1"/>
  <c r="EA19" i="1" s="1"/>
  <c r="EK19" i="1" s="1"/>
  <c r="CZ19" i="1"/>
  <c r="EA318" i="1" a="1"/>
  <c r="EA318" i="1" s="1"/>
  <c r="EK318" i="1" s="1"/>
  <c r="CZ318" i="1"/>
  <c r="CQ42" i="1"/>
  <c r="DT42" i="1" s="1"/>
  <c r="CQ71" i="1"/>
  <c r="DT71" i="1" s="1"/>
  <c r="CQ250" i="1"/>
  <c r="DT250" i="1" s="1"/>
  <c r="CQ194" i="1"/>
  <c r="CQ148" i="1"/>
  <c r="DT148" i="1" s="1"/>
  <c r="CQ84" i="1"/>
  <c r="DT84" i="1" s="1"/>
  <c r="CQ315" i="1"/>
  <c r="CQ155" i="1"/>
  <c r="CQ52" i="1"/>
  <c r="CQ285" i="1"/>
  <c r="CQ270" i="1"/>
  <c r="DT270" i="1" s="1"/>
  <c r="CQ49" i="1"/>
  <c r="DT49" i="1" s="1"/>
  <c r="CQ286" i="1"/>
  <c r="CQ190" i="1"/>
  <c r="DT190" i="1" s="1"/>
  <c r="DU190" i="1" s="1"/>
  <c r="CQ185" i="1"/>
  <c r="CQ147" i="1"/>
  <c r="CQ191" i="1"/>
  <c r="DT191" i="1" s="1"/>
  <c r="DU191" i="1" s="1"/>
  <c r="CQ325" i="1"/>
  <c r="DT325" i="1" s="1"/>
  <c r="CQ130" i="1"/>
  <c r="CQ215" i="1"/>
  <c r="CQ196" i="1"/>
  <c r="DT196" i="1" s="1"/>
  <c r="CQ212" i="1"/>
  <c r="DT212" i="1" s="1"/>
  <c r="DU212" i="1" s="1"/>
  <c r="CQ51" i="1"/>
  <c r="CQ192" i="1"/>
  <c r="CQ76" i="1"/>
  <c r="CQ201" i="1"/>
  <c r="CQ139" i="1"/>
  <c r="CQ263" i="1"/>
  <c r="CQ25" i="1"/>
  <c r="CQ293" i="1"/>
  <c r="CQ137" i="1"/>
  <c r="CQ287" i="1"/>
  <c r="DT287" i="1" s="1"/>
  <c r="CQ161" i="1"/>
  <c r="DT161" i="1" s="1"/>
  <c r="CQ167" i="1"/>
  <c r="DT167" i="1" s="1"/>
  <c r="CQ145" i="1"/>
  <c r="DT145" i="1" s="1"/>
  <c r="CQ234" i="1"/>
  <c r="CQ90" i="1"/>
  <c r="DT90" i="1" s="1"/>
  <c r="CQ336" i="1"/>
  <c r="CQ198" i="1"/>
  <c r="CQ102" i="1"/>
  <c r="CQ177" i="1"/>
  <c r="DT177" i="1" s="1"/>
  <c r="CQ103" i="1"/>
  <c r="CQ45" i="1"/>
  <c r="CQ237" i="1"/>
  <c r="CQ64" i="1"/>
  <c r="CQ91" i="1"/>
  <c r="CQ209" i="1"/>
  <c r="CQ73" i="1"/>
  <c r="DT73" i="1" s="1"/>
  <c r="CQ193" i="1"/>
  <c r="CQ340" i="1"/>
  <c r="DT340" i="1" s="1"/>
  <c r="CQ300" i="1"/>
  <c r="DT300" i="1" s="1"/>
  <c r="CQ143" i="1"/>
  <c r="CQ125" i="1"/>
  <c r="CQ202" i="1"/>
  <c r="CQ238" i="1"/>
  <c r="CQ321" i="1"/>
  <c r="CQ127" i="1"/>
  <c r="CQ115" i="1"/>
  <c r="CQ50" i="1"/>
  <c r="CQ337" i="1"/>
  <c r="DT337" i="1" s="1"/>
  <c r="CQ240" i="1"/>
  <c r="DT240" i="1" s="1"/>
  <c r="CQ213" i="1"/>
  <c r="CQ180" i="1"/>
  <c r="CQ99" i="1"/>
  <c r="CQ121" i="1"/>
  <c r="DT121" i="1" s="1"/>
  <c r="CQ206" i="1"/>
  <c r="CQ70" i="1"/>
  <c r="DT70" i="1" s="1"/>
  <c r="CQ208" i="1"/>
  <c r="CQ149" i="1"/>
  <c r="CQ184" i="1"/>
  <c r="CQ168" i="1"/>
  <c r="CQ332" i="1"/>
  <c r="CQ232" i="1"/>
  <c r="CQ271" i="1"/>
  <c r="CQ79" i="1"/>
  <c r="CQ199" i="1"/>
  <c r="DT199" i="1" s="1"/>
  <c r="CQ135" i="1"/>
  <c r="CQ244" i="1"/>
  <c r="DT244" i="1" s="1"/>
  <c r="DU244" i="1" s="1"/>
  <c r="CQ108" i="1"/>
  <c r="CQ107" i="1"/>
  <c r="CQ245" i="1"/>
  <c r="CQ302" i="1"/>
  <c r="DT302" i="1" s="1"/>
  <c r="CQ186" i="1"/>
  <c r="CQ341" i="1"/>
  <c r="DT341" i="1" s="1"/>
  <c r="CQ292" i="1"/>
  <c r="DT292" i="1" s="1"/>
  <c r="CQ86" i="1"/>
  <c r="CQ221" i="1"/>
  <c r="CQ296" i="1"/>
  <c r="CQ57" i="1"/>
  <c r="CQ20" i="1"/>
  <c r="CQ235" i="1"/>
  <c r="CQ195" i="1"/>
  <c r="DT195" i="1" s="1"/>
  <c r="CQ96" i="1"/>
  <c r="CQ281" i="1"/>
  <c r="CQ216" i="1"/>
  <c r="CQ169" i="1"/>
  <c r="DT169" i="1"/>
  <c r="CQ164" i="1"/>
  <c r="CQ310" i="1"/>
  <c r="DT310" i="1" s="1"/>
  <c r="CQ314" i="1"/>
  <c r="CQ210" i="1"/>
  <c r="CQ231" i="1"/>
  <c r="CQ48" i="1"/>
  <c r="CQ122" i="1"/>
  <c r="CQ239" i="1"/>
  <c r="CQ257" i="1"/>
  <c r="CQ172" i="1"/>
  <c r="CQ256" i="1"/>
  <c r="CQ275" i="1"/>
  <c r="DT275" i="1" s="1"/>
  <c r="CQ219" i="1"/>
  <c r="DT219" i="1" s="1"/>
  <c r="CQ46" i="1"/>
  <c r="DT46" i="1" s="1"/>
  <c r="CQ324" i="1"/>
  <c r="DT324" i="1" s="1"/>
  <c r="CQ299" i="1"/>
  <c r="CQ260" i="1"/>
  <c r="DT260" i="1" s="1"/>
  <c r="DU260" i="1" s="1"/>
  <c r="CQ67" i="1"/>
  <c r="DT67" i="1" s="1"/>
  <c r="CQ200" i="1"/>
  <c r="CQ92" i="1"/>
  <c r="DT92" i="1" s="1"/>
  <c r="CQ228" i="1"/>
  <c r="DT228" i="1" s="1"/>
  <c r="CQ176" i="1"/>
  <c r="CQ110" i="1"/>
  <c r="CQ246" i="1"/>
  <c r="CQ298" i="1"/>
  <c r="DT298" i="1" s="1"/>
  <c r="DU298" i="1" s="1"/>
  <c r="CQ249" i="1"/>
  <c r="DT249" i="1" s="1"/>
  <c r="CQ138" i="1"/>
  <c r="CQ116" i="1"/>
  <c r="CQ335" i="1"/>
  <c r="CQ274" i="1"/>
  <c r="DT274" i="1" s="1"/>
  <c r="CQ157" i="1"/>
  <c r="CQ333" i="1"/>
  <c r="CQ223" i="1"/>
  <c r="DT223" i="1" s="1"/>
  <c r="CQ87" i="1"/>
  <c r="CQ303" i="1"/>
  <c r="CQ284" i="1"/>
  <c r="DT284" i="1" s="1"/>
  <c r="CQ126" i="1"/>
  <c r="DT126" i="1" s="1"/>
  <c r="CQ236" i="1"/>
  <c r="CQ83" i="1"/>
  <c r="CQ312" i="1"/>
  <c r="DT312" i="1" s="1"/>
  <c r="CQ22" i="1"/>
  <c r="DT22" i="1" s="1"/>
  <c r="CQ27" i="1"/>
  <c r="CQ104" i="1"/>
  <c r="CQ188" i="1"/>
  <c r="CQ129" i="1"/>
  <c r="CQ230" i="1"/>
  <c r="DT230" i="1" s="1"/>
  <c r="CQ82" i="1"/>
  <c r="DT82" i="1" s="1"/>
  <c r="CQ255" i="1"/>
  <c r="DT255" i="1" s="1"/>
  <c r="CQ329" i="1"/>
  <c r="CQ294" i="1"/>
  <c r="DT294" i="1" s="1"/>
  <c r="CQ61" i="1"/>
  <c r="CQ131" i="1"/>
  <c r="DT131" i="1" s="1"/>
  <c r="CQ323" i="1"/>
  <c r="CQ205" i="1"/>
  <c r="CQ75" i="1"/>
  <c r="DT75" i="1" s="1"/>
  <c r="DU75" i="1" s="1"/>
  <c r="CQ97" i="1"/>
  <c r="DT97" i="1" s="1"/>
  <c r="DQ97" i="1" s="1"/>
  <c r="DR97" i="1" s="1"/>
  <c r="CQ214" i="1"/>
  <c r="CQ98" i="1"/>
  <c r="CQ259" i="1"/>
  <c r="CQ288" i="1"/>
  <c r="CQ328" i="1"/>
  <c r="DK328" i="1" s="1"/>
  <c r="DM328" i="1" s="1"/>
  <c r="CQ290" i="1"/>
  <c r="CQ158" i="1"/>
  <c r="CQ297" i="1"/>
  <c r="DT297" i="1" s="1"/>
  <c r="DU297" i="1" s="1"/>
  <c r="CQ258" i="1"/>
  <c r="CQ32" i="1"/>
  <c r="DT32" i="1" s="1"/>
  <c r="CQ320" i="1"/>
  <c r="DT320" i="1" s="1"/>
  <c r="CQ66" i="1"/>
  <c r="DT66" i="1" s="1"/>
  <c r="CQ72" i="1"/>
  <c r="DT72" i="1" s="1"/>
  <c r="CQ58" i="1"/>
  <c r="CQ305" i="1"/>
  <c r="DT305" i="1" s="1"/>
  <c r="CQ304" i="1"/>
  <c r="CQ114" i="1"/>
  <c r="CQ273" i="1"/>
  <c r="DT273" i="1" s="1"/>
  <c r="CQ152" i="1"/>
  <c r="CQ134" i="1"/>
  <c r="DT134" i="1" s="1"/>
  <c r="CQ277" i="1"/>
  <c r="DT277" i="1" s="1"/>
  <c r="CQ40" i="1"/>
  <c r="CQ162" i="1"/>
  <c r="CQ269" i="1"/>
  <c r="CQ163" i="1"/>
  <c r="DT163" i="1" s="1"/>
  <c r="CQ174" i="1"/>
  <c r="CQ276" i="1"/>
  <c r="DT276" i="1" s="1"/>
  <c r="CQ189" i="1"/>
  <c r="CQ311" i="1"/>
  <c r="CQ28" i="1"/>
  <c r="DT28" i="1" s="1"/>
  <c r="CQ211" i="1"/>
  <c r="CQ272" i="1"/>
  <c r="CQ95" i="1"/>
  <c r="CQ316" i="1"/>
  <c r="DT316" i="1" s="1"/>
  <c r="CQ142" i="1"/>
  <c r="CQ295" i="1"/>
  <c r="DT295" i="1" s="1"/>
  <c r="CQ282" i="1"/>
  <c r="CQ55" i="1"/>
  <c r="CQ85" i="1"/>
  <c r="CQ119" i="1"/>
  <c r="DT119" i="1" s="1"/>
  <c r="CQ226" i="1"/>
  <c r="CQ160" i="1"/>
  <c r="CQ93" i="1"/>
  <c r="CQ120" i="1"/>
  <c r="DT120" i="1" s="1"/>
  <c r="CQ100" i="1"/>
  <c r="CQ159" i="1"/>
  <c r="CQ278" i="1"/>
  <c r="DT278" i="1" s="1"/>
  <c r="CQ306" i="1"/>
  <c r="CQ227" i="1"/>
  <c r="DT227" i="1" s="1"/>
  <c r="CQ136" i="1"/>
  <c r="CQ146" i="1"/>
  <c r="DT146" i="1" s="1"/>
  <c r="CQ33" i="1"/>
  <c r="CQ89" i="1"/>
  <c r="CQ166" i="1"/>
  <c r="CQ313" i="1"/>
  <c r="DT313" i="1" s="1"/>
  <c r="CQ53" i="1"/>
  <c r="CQ141" i="1"/>
  <c r="CQ283" i="1"/>
  <c r="CQ23" i="1"/>
  <c r="DT23" i="1" s="1"/>
  <c r="CQ140" i="1"/>
  <c r="DT140" i="1" s="1"/>
  <c r="CQ78" i="1"/>
  <c r="CQ242" i="1"/>
  <c r="CQ150" i="1"/>
  <c r="CQ29" i="1"/>
  <c r="CQ342" i="1"/>
  <c r="DT342" i="1" s="1"/>
  <c r="DQ342" i="1" s="1"/>
  <c r="DR342" i="1" s="1"/>
  <c r="EN342" i="1" s="1"/>
  <c r="CQ326" i="1"/>
  <c r="CQ153" i="1"/>
  <c r="CQ171" i="1"/>
  <c r="CQ165" i="1"/>
  <c r="CQ279" i="1"/>
  <c r="CQ307" i="1"/>
  <c r="CQ181" i="1"/>
  <c r="CQ124" i="1"/>
  <c r="CQ118" i="1"/>
  <c r="CQ204" i="1"/>
  <c r="CQ38" i="1"/>
  <c r="CQ117" i="1"/>
  <c r="CQ222" i="1"/>
  <c r="CQ265" i="1"/>
  <c r="CQ264" i="1"/>
  <c r="CQ229" i="1"/>
  <c r="DT229" i="1" s="1"/>
  <c r="CQ14" i="1"/>
  <c r="CQ31" i="1"/>
  <c r="CQ112" i="1"/>
  <c r="CQ133" i="1"/>
  <c r="DT133" i="1" s="1"/>
  <c r="CQ268" i="1"/>
  <c r="CQ94" i="1"/>
  <c r="CQ74" i="1"/>
  <c r="CQ60" i="1"/>
  <c r="CQ187" i="1"/>
  <c r="CQ18" i="1"/>
  <c r="CQ319" i="1"/>
  <c r="CQ36" i="1"/>
  <c r="DT36" i="1" s="1"/>
  <c r="CQ289" i="1"/>
  <c r="CQ266" i="1"/>
  <c r="CQ77" i="1"/>
  <c r="CQ144" i="1"/>
  <c r="CQ80" i="1"/>
  <c r="CQ16" i="1"/>
  <c r="CQ88" i="1"/>
  <c r="CQ15" i="1"/>
  <c r="CQ217" i="1"/>
  <c r="CQ267" i="1"/>
  <c r="CQ26" i="1"/>
  <c r="CQ254" i="1"/>
  <c r="EY59" i="1" l="1"/>
  <c r="EY291" i="1"/>
  <c r="EY43" i="1"/>
  <c r="EU13" i="1"/>
  <c r="EW13" i="1"/>
  <c r="EY62" i="1"/>
  <c r="EW247" i="1"/>
  <c r="EY247" i="1" s="1"/>
  <c r="DK20" i="1"/>
  <c r="DM20" i="1" s="1"/>
  <c r="EA253" i="1" a="1"/>
  <c r="EA253" i="1" s="1"/>
  <c r="EK253" i="1" s="1"/>
  <c r="EW253" i="1" s="1"/>
  <c r="EA218" i="1" a="1"/>
  <c r="EA218" i="1" s="1"/>
  <c r="EK218" i="1" s="1"/>
  <c r="EY17" i="1"/>
  <c r="DT226" i="1"/>
  <c r="DU226" i="1" s="1"/>
  <c r="DT160" i="1"/>
  <c r="DU160" i="1" s="1"/>
  <c r="EY233" i="1"/>
  <c r="CZ248" i="1"/>
  <c r="EY24" i="1"/>
  <c r="DT122" i="1"/>
  <c r="DU122" i="1" s="1"/>
  <c r="EA30" i="1" a="1"/>
  <c r="EA30" i="1" s="1"/>
  <c r="EK30" i="1" s="1"/>
  <c r="EU30" i="1" s="1"/>
  <c r="DT323" i="1"/>
  <c r="DT57" i="1"/>
  <c r="DU57" i="1" s="1"/>
  <c r="DT299" i="1"/>
  <c r="DT166" i="1"/>
  <c r="DU166" i="1" s="1"/>
  <c r="DT74" i="1"/>
  <c r="DT118" i="1"/>
  <c r="DU118" i="1" s="1"/>
  <c r="EY81" i="1"/>
  <c r="EA151" i="1" a="1"/>
  <c r="EA151" i="1" s="1"/>
  <c r="EK151" i="1" s="1"/>
  <c r="EU151" i="1" s="1"/>
  <c r="EY327" i="1"/>
  <c r="EW334" i="1"/>
  <c r="EY334" i="1" s="1"/>
  <c r="CZ37" i="1"/>
  <c r="DT306" i="1"/>
  <c r="DQ306" i="1" s="1"/>
  <c r="DR306" i="1" s="1"/>
  <c r="EN306" i="1" s="1"/>
  <c r="DT85" i="1"/>
  <c r="DT189" i="1"/>
  <c r="DQ189" i="1" s="1"/>
  <c r="DR189" i="1" s="1"/>
  <c r="EN189" i="1" s="1"/>
  <c r="EW189" i="1" s="1"/>
  <c r="DZ97" i="1"/>
  <c r="EN97" i="1"/>
  <c r="DT64" i="1"/>
  <c r="DT77" i="1"/>
  <c r="DT268" i="1"/>
  <c r="DU268" i="1" s="1"/>
  <c r="DT208" i="1"/>
  <c r="DQ208" i="1" s="1"/>
  <c r="DR208" i="1" s="1"/>
  <c r="EN208" i="1" s="1"/>
  <c r="EW208" i="1" s="1"/>
  <c r="DT282" i="1"/>
  <c r="DU282" i="1" s="1"/>
  <c r="DT174" i="1"/>
  <c r="DQ174" i="1" s="1"/>
  <c r="DR174" i="1" s="1"/>
  <c r="EN174" i="1" s="1"/>
  <c r="DT289" i="1"/>
  <c r="DQ289" i="1" s="1"/>
  <c r="DR289" i="1" s="1"/>
  <c r="EA301" i="1" a="1"/>
  <c r="EA301" i="1" s="1"/>
  <c r="EK301" i="1" s="1"/>
  <c r="EU301" i="1" s="1"/>
  <c r="DT48" i="1"/>
  <c r="DT108" i="1"/>
  <c r="DU108" i="1" s="1"/>
  <c r="EA317" i="1" a="1"/>
  <c r="EA317" i="1" s="1"/>
  <c r="EK317" i="1" s="1"/>
  <c r="CZ317" i="1"/>
  <c r="CZ63" i="1"/>
  <c r="DT187" i="1"/>
  <c r="DQ187" i="1" s="1"/>
  <c r="DR187" i="1" s="1"/>
  <c r="EN187" i="1" s="1"/>
  <c r="EW187" i="1" s="1"/>
  <c r="DT272" i="1"/>
  <c r="DU272" i="1" s="1"/>
  <c r="DT213" i="1"/>
  <c r="DU213" i="1" s="1"/>
  <c r="DT88" i="1"/>
  <c r="DQ88" i="1" s="1"/>
  <c r="DR88" i="1" s="1"/>
  <c r="DT60" i="1"/>
  <c r="DQ60" i="1" s="1"/>
  <c r="DR60" i="1" s="1"/>
  <c r="DT211" i="1"/>
  <c r="DU211" i="1" s="1"/>
  <c r="DT221" i="1"/>
  <c r="DT164" i="1"/>
  <c r="DQ164" i="1" s="1"/>
  <c r="DR164" i="1" s="1"/>
  <c r="EN164" i="1" s="1"/>
  <c r="DT86" i="1"/>
  <c r="DQ86" i="1" s="1"/>
  <c r="DR86" i="1" s="1"/>
  <c r="EN86" i="1" s="1"/>
  <c r="EU253" i="1"/>
  <c r="EU123" i="1"/>
  <c r="EW123" i="1"/>
  <c r="EY41" i="1"/>
  <c r="EU318" i="1"/>
  <c r="EW318" i="1"/>
  <c r="EU109" i="1"/>
  <c r="EW109" i="1"/>
  <c r="EY111" i="1"/>
  <c r="EY175" i="1"/>
  <c r="EU248" i="1"/>
  <c r="EW248" i="1"/>
  <c r="EY113" i="1"/>
  <c r="EU37" i="1"/>
  <c r="EW37" i="1"/>
  <c r="EU63" i="1"/>
  <c r="EW63" i="1"/>
  <c r="EU65" i="1"/>
  <c r="EW65" i="1"/>
  <c r="EU218" i="1"/>
  <c r="EW218" i="1"/>
  <c r="EU322" i="1"/>
  <c r="EW322" i="1"/>
  <c r="EU19" i="1"/>
  <c r="EW19" i="1"/>
  <c r="DU292" i="1"/>
  <c r="DQ292" i="1"/>
  <c r="DR292" i="1" s="1"/>
  <c r="DT162" i="1"/>
  <c r="DU162" i="1" s="1"/>
  <c r="DQ122" i="1"/>
  <c r="DR122" i="1" s="1"/>
  <c r="DT216" i="1"/>
  <c r="DU216" i="1" s="1"/>
  <c r="DT51" i="1"/>
  <c r="DT254" i="1"/>
  <c r="DQ254" i="1" s="1"/>
  <c r="DR254" i="1" s="1"/>
  <c r="EN254" i="1" s="1"/>
  <c r="DT265" i="1"/>
  <c r="DT40" i="1"/>
  <c r="DQ40" i="1" s="1"/>
  <c r="DR40" i="1" s="1"/>
  <c r="EN40" i="1" s="1"/>
  <c r="DT27" i="1"/>
  <c r="DU27" i="1" s="1"/>
  <c r="DT246" i="1"/>
  <c r="DU246" i="1" s="1"/>
  <c r="DT281" i="1"/>
  <c r="DU281" i="1" s="1"/>
  <c r="DQ244" i="1"/>
  <c r="DR244" i="1" s="1"/>
  <c r="DT171" i="1"/>
  <c r="DQ171" i="1" s="1"/>
  <c r="DR171" i="1" s="1"/>
  <c r="EN171" i="1" s="1"/>
  <c r="DT285" i="1"/>
  <c r="DU285" i="1" s="1"/>
  <c r="DU289" i="1"/>
  <c r="DQ268" i="1"/>
  <c r="DR268" i="1" s="1"/>
  <c r="DT222" i="1"/>
  <c r="DU222" i="1" s="1"/>
  <c r="DT326" i="1"/>
  <c r="DT96" i="1"/>
  <c r="DQ96" i="1" s="1"/>
  <c r="DR96" i="1" s="1"/>
  <c r="EN96" i="1" s="1"/>
  <c r="DT237" i="1"/>
  <c r="DU97" i="1"/>
  <c r="DT217" i="1"/>
  <c r="DT53" i="1"/>
  <c r="DT311" i="1"/>
  <c r="DU311" i="1" s="1"/>
  <c r="DT158" i="1"/>
  <c r="DQ158" i="1" s="1"/>
  <c r="DR158" i="1" s="1"/>
  <c r="EN158" i="1" s="1"/>
  <c r="DT210" i="1"/>
  <c r="DT79" i="1"/>
  <c r="DT45" i="1"/>
  <c r="DT83" i="1"/>
  <c r="DT235" i="1"/>
  <c r="DU235" i="1" s="1"/>
  <c r="DQ213" i="1"/>
  <c r="DR213" i="1" s="1"/>
  <c r="DT29" i="1"/>
  <c r="DQ166" i="1"/>
  <c r="DR166" i="1" s="1"/>
  <c r="DT186" i="1"/>
  <c r="DU186" i="1" s="1"/>
  <c r="DT193" i="1"/>
  <c r="DU60" i="1"/>
  <c r="DT150" i="1"/>
  <c r="DT142" i="1"/>
  <c r="DU142" i="1" s="1"/>
  <c r="DT200" i="1"/>
  <c r="DT257" i="1"/>
  <c r="DQ257" i="1" s="1"/>
  <c r="DR257" i="1" s="1"/>
  <c r="EN257" i="1" s="1"/>
  <c r="DT296" i="1"/>
  <c r="DQ296" i="1" s="1"/>
  <c r="DR296" i="1" s="1"/>
  <c r="EN296" i="1" s="1"/>
  <c r="DT245" i="1"/>
  <c r="DT242" i="1"/>
  <c r="DU242" i="1" s="1"/>
  <c r="DT89" i="1"/>
  <c r="DU208" i="1"/>
  <c r="DT209" i="1"/>
  <c r="DU209" i="1" s="1"/>
  <c r="DU316" i="1"/>
  <c r="DQ316" i="1"/>
  <c r="DR316" i="1" s="1"/>
  <c r="EA97" i="1" a="1"/>
  <c r="EA97" i="1" s="1"/>
  <c r="EK97" i="1" s="1"/>
  <c r="CZ97" i="1"/>
  <c r="DQ222" i="1"/>
  <c r="DR222" i="1" s="1"/>
  <c r="EN222" i="1" s="1"/>
  <c r="DT267" i="1"/>
  <c r="DT18" i="1"/>
  <c r="DU22" i="1"/>
  <c r="DQ22" i="1"/>
  <c r="DR22" i="1" s="1"/>
  <c r="EN22" i="1" s="1"/>
  <c r="DU277" i="1"/>
  <c r="DQ277" i="1"/>
  <c r="DR277" i="1" s="1"/>
  <c r="EN277" i="1" s="1"/>
  <c r="DT80" i="1"/>
  <c r="DU313" i="1"/>
  <c r="DQ313" i="1"/>
  <c r="DR313" i="1" s="1"/>
  <c r="DU278" i="1"/>
  <c r="DQ278" i="1"/>
  <c r="DR278" i="1" s="1"/>
  <c r="EN278" i="1" s="1"/>
  <c r="DU305" i="1"/>
  <c r="DQ305" i="1"/>
  <c r="DR305" i="1" s="1"/>
  <c r="DU120" i="1"/>
  <c r="DQ120" i="1"/>
  <c r="DR120" i="1" s="1"/>
  <c r="EN120" i="1" s="1"/>
  <c r="DQ255" i="1"/>
  <c r="DR255" i="1" s="1"/>
  <c r="EN255" i="1" s="1"/>
  <c r="DU255" i="1"/>
  <c r="DT266" i="1"/>
  <c r="DQ82" i="1"/>
  <c r="DR82" i="1" s="1"/>
  <c r="DU82" i="1"/>
  <c r="DQ163" i="1"/>
  <c r="DR163" i="1" s="1"/>
  <c r="DU163" i="1"/>
  <c r="DQ72" i="1"/>
  <c r="DR72" i="1" s="1"/>
  <c r="DU72" i="1"/>
  <c r="DQ230" i="1"/>
  <c r="DR230" i="1" s="1"/>
  <c r="DU230" i="1"/>
  <c r="DU276" i="1"/>
  <c r="DQ276" i="1"/>
  <c r="DR276" i="1" s="1"/>
  <c r="DT329" i="1"/>
  <c r="DT333" i="1"/>
  <c r="DT94" i="1"/>
  <c r="DT38" i="1"/>
  <c r="DT153" i="1"/>
  <c r="DQ282" i="1"/>
  <c r="DR282" i="1" s="1"/>
  <c r="DT288" i="1"/>
  <c r="DU146" i="1"/>
  <c r="DQ146" i="1"/>
  <c r="DR146" i="1" s="1"/>
  <c r="DT188" i="1"/>
  <c r="DT95" i="1"/>
  <c r="DQ140" i="1"/>
  <c r="DR140" i="1" s="1"/>
  <c r="DU140" i="1"/>
  <c r="DU134" i="1"/>
  <c r="DQ134" i="1"/>
  <c r="DR134" i="1" s="1"/>
  <c r="EN134" i="1" s="1"/>
  <c r="DT31" i="1"/>
  <c r="DT181" i="1"/>
  <c r="DT165" i="1"/>
  <c r="DQ119" i="1"/>
  <c r="DR119" i="1" s="1"/>
  <c r="EN119" i="1" s="1"/>
  <c r="DU119" i="1"/>
  <c r="DT114" i="1"/>
  <c r="DU320" i="1"/>
  <c r="DQ320" i="1"/>
  <c r="DR320" i="1" s="1"/>
  <c r="EN320" i="1" s="1"/>
  <c r="DT328" i="1"/>
  <c r="DU131" i="1"/>
  <c r="DQ131" i="1"/>
  <c r="DR131" i="1" s="1"/>
  <c r="DT157" i="1"/>
  <c r="DT319" i="1"/>
  <c r="DT204" i="1"/>
  <c r="DT136" i="1"/>
  <c r="DU342" i="1"/>
  <c r="DZ342" i="1" s="1"/>
  <c r="DQ27" i="1"/>
  <c r="DR27" i="1" s="1"/>
  <c r="DT236" i="1"/>
  <c r="DQ298" i="1"/>
  <c r="DR298" i="1" s="1"/>
  <c r="DT335" i="1"/>
  <c r="DT14" i="1"/>
  <c r="DU23" i="1"/>
  <c r="DQ23" i="1"/>
  <c r="DR23" i="1" s="1"/>
  <c r="EN23" i="1" s="1"/>
  <c r="EW23" i="1" s="1"/>
  <c r="DT93" i="1"/>
  <c r="DQ211" i="1"/>
  <c r="DR211" i="1" s="1"/>
  <c r="DU174" i="1"/>
  <c r="DQ162" i="1"/>
  <c r="DR162" i="1" s="1"/>
  <c r="DT58" i="1"/>
  <c r="DT15" i="1"/>
  <c r="DT61" i="1"/>
  <c r="DT314" i="1"/>
  <c r="DT129" i="1"/>
  <c r="DU92" i="1"/>
  <c r="DQ92" i="1"/>
  <c r="DR92" i="1" s="1"/>
  <c r="EN92" i="1" s="1"/>
  <c r="DT239" i="1"/>
  <c r="DU227" i="1"/>
  <c r="DQ227" i="1"/>
  <c r="DR227" i="1" s="1"/>
  <c r="DU306" i="1"/>
  <c r="DZ306" i="1" s="1"/>
  <c r="DT16" i="1"/>
  <c r="DT104" i="1"/>
  <c r="DT98" i="1"/>
  <c r="DU295" i="1"/>
  <c r="DQ295" i="1"/>
  <c r="DR295" i="1" s="1"/>
  <c r="EN295" i="1" s="1"/>
  <c r="DQ32" i="1"/>
  <c r="DR32" i="1" s="1"/>
  <c r="DU32" i="1"/>
  <c r="DU40" i="1"/>
  <c r="DZ40" i="1" s="1"/>
  <c r="DT303" i="1"/>
  <c r="DQ274" i="1"/>
  <c r="DR274" i="1" s="1"/>
  <c r="EN274" i="1" s="1"/>
  <c r="DU274" i="1"/>
  <c r="DQ246" i="1"/>
  <c r="DR246" i="1" s="1"/>
  <c r="DT176" i="1"/>
  <c r="DQ229" i="1"/>
  <c r="DR229" i="1" s="1"/>
  <c r="DU229" i="1"/>
  <c r="DT117" i="1"/>
  <c r="DQ118" i="1"/>
  <c r="DR118" i="1" s="1"/>
  <c r="DT307" i="1"/>
  <c r="DT141" i="1"/>
  <c r="DT159" i="1"/>
  <c r="DT55" i="1"/>
  <c r="DT33" i="1"/>
  <c r="DT152" i="1"/>
  <c r="DT304" i="1"/>
  <c r="DQ311" i="1"/>
  <c r="DR311" i="1" s="1"/>
  <c r="DT290" i="1"/>
  <c r="DT214" i="1"/>
  <c r="DT138" i="1"/>
  <c r="DT256" i="1"/>
  <c r="DQ294" i="1"/>
  <c r="DR294" i="1" s="1"/>
  <c r="EN294" i="1" s="1"/>
  <c r="DU294" i="1"/>
  <c r="DQ75" i="1"/>
  <c r="DR75" i="1" s="1"/>
  <c r="DQ312" i="1"/>
  <c r="DR312" i="1" s="1"/>
  <c r="DU312" i="1"/>
  <c r="DU228" i="1"/>
  <c r="DQ228" i="1"/>
  <c r="DR228" i="1" s="1"/>
  <c r="DU299" i="1"/>
  <c r="DQ299" i="1"/>
  <c r="DR299" i="1" s="1"/>
  <c r="EN299" i="1" s="1"/>
  <c r="DQ219" i="1"/>
  <c r="DR219" i="1" s="1"/>
  <c r="EN219" i="1" s="1"/>
  <c r="DU219" i="1"/>
  <c r="DU341" i="1"/>
  <c r="DQ341" i="1"/>
  <c r="DR341" i="1" s="1"/>
  <c r="DT26" i="1"/>
  <c r="DQ323" i="1"/>
  <c r="DR323" i="1" s="1"/>
  <c r="DU323" i="1"/>
  <c r="DT116" i="1"/>
  <c r="DQ67" i="1"/>
  <c r="DR67" i="1" s="1"/>
  <c r="EN67" i="1" s="1"/>
  <c r="DU67" i="1"/>
  <c r="DU28" i="1"/>
  <c r="DQ28" i="1"/>
  <c r="DR28" i="1" s="1"/>
  <c r="EN28" i="1" s="1"/>
  <c r="DT144" i="1"/>
  <c r="DU133" i="1"/>
  <c r="DQ133" i="1"/>
  <c r="DR133" i="1" s="1"/>
  <c r="EN133" i="1" s="1"/>
  <c r="DT279" i="1"/>
  <c r="DT100" i="1"/>
  <c r="DT269" i="1"/>
  <c r="DT112" i="1"/>
  <c r="DT264" i="1"/>
  <c r="DT124" i="1"/>
  <c r="DT78" i="1"/>
  <c r="DT283" i="1"/>
  <c r="DQ160" i="1"/>
  <c r="DR160" i="1" s="1"/>
  <c r="DU223" i="1"/>
  <c r="DQ223" i="1"/>
  <c r="DR223" i="1" s="1"/>
  <c r="EN223" i="1" s="1"/>
  <c r="DT110" i="1"/>
  <c r="DQ48" i="1"/>
  <c r="DR48" i="1" s="1"/>
  <c r="EN48" i="1" s="1"/>
  <c r="DU48" i="1"/>
  <c r="DQ297" i="1"/>
  <c r="DR297" i="1" s="1"/>
  <c r="DQ302" i="1"/>
  <c r="DR302" i="1" s="1"/>
  <c r="EN302" i="1" s="1"/>
  <c r="DU302" i="1"/>
  <c r="DU273" i="1"/>
  <c r="DQ273" i="1"/>
  <c r="DR273" i="1" s="1"/>
  <c r="DQ169" i="1"/>
  <c r="DR169" i="1" s="1"/>
  <c r="EN169" i="1" s="1"/>
  <c r="DU169" i="1"/>
  <c r="DU36" i="1"/>
  <c r="DQ36" i="1"/>
  <c r="DR36" i="1" s="1"/>
  <c r="DU66" i="1"/>
  <c r="DQ66" i="1"/>
  <c r="DR66" i="1" s="1"/>
  <c r="DT258" i="1"/>
  <c r="DT259" i="1"/>
  <c r="DQ284" i="1"/>
  <c r="DR284" i="1" s="1"/>
  <c r="DU284" i="1"/>
  <c r="DT87" i="1"/>
  <c r="DT231" i="1"/>
  <c r="DT99" i="1"/>
  <c r="DT149" i="1"/>
  <c r="DU145" i="1"/>
  <c r="DQ145" i="1"/>
  <c r="DR145" i="1" s="1"/>
  <c r="EN145" i="1" s="1"/>
  <c r="DT137" i="1"/>
  <c r="DU51" i="1"/>
  <c r="DQ51" i="1"/>
  <c r="DR51" i="1" s="1"/>
  <c r="EN51" i="1" s="1"/>
  <c r="DT143" i="1"/>
  <c r="DU275" i="1"/>
  <c r="DQ275" i="1"/>
  <c r="DR275" i="1" s="1"/>
  <c r="DQ281" i="1"/>
  <c r="DR281" i="1" s="1"/>
  <c r="DT107" i="1"/>
  <c r="DT168" i="1"/>
  <c r="DT127" i="1"/>
  <c r="DU164" i="1"/>
  <c r="DZ164" i="1" s="1"/>
  <c r="DQ199" i="1"/>
  <c r="DR199" i="1" s="1"/>
  <c r="EN199" i="1" s="1"/>
  <c r="EW199" i="1" s="1"/>
  <c r="DU199" i="1"/>
  <c r="DT332" i="1"/>
  <c r="DT206" i="1"/>
  <c r="DQ310" i="1"/>
  <c r="DR310" i="1" s="1"/>
  <c r="EN310" i="1" s="1"/>
  <c r="DU310" i="1"/>
  <c r="DU177" i="1"/>
  <c r="DQ177" i="1"/>
  <c r="DR177" i="1" s="1"/>
  <c r="EN177" i="1" s="1"/>
  <c r="DQ324" i="1"/>
  <c r="DR324" i="1" s="1"/>
  <c r="DU324" i="1"/>
  <c r="DT172" i="1"/>
  <c r="DU96" i="1"/>
  <c r="DZ96" i="1" s="1"/>
  <c r="DQ57" i="1"/>
  <c r="DR57" i="1" s="1"/>
  <c r="DT321" i="1"/>
  <c r="DQ186" i="1"/>
  <c r="DR186" i="1" s="1"/>
  <c r="DQ340" i="1"/>
  <c r="DR340" i="1" s="1"/>
  <c r="DU340" i="1"/>
  <c r="DT91" i="1"/>
  <c r="DT232" i="1"/>
  <c r="DU240" i="1"/>
  <c r="DQ240" i="1"/>
  <c r="DR240" i="1" s="1"/>
  <c r="EN240" i="1" s="1"/>
  <c r="DU296" i="1"/>
  <c r="DZ296" i="1" s="1"/>
  <c r="DQ90" i="1"/>
  <c r="DR90" i="1" s="1"/>
  <c r="DU90" i="1"/>
  <c r="DQ196" i="1"/>
  <c r="DR196" i="1" s="1"/>
  <c r="EN196" i="1" s="1"/>
  <c r="EW196" i="1" s="1"/>
  <c r="DU196" i="1"/>
  <c r="DQ300" i="1"/>
  <c r="DR300" i="1" s="1"/>
  <c r="DU300" i="1"/>
  <c r="DQ193" i="1"/>
  <c r="DR193" i="1" s="1"/>
  <c r="EN193" i="1" s="1"/>
  <c r="EW193" i="1" s="1"/>
  <c r="DU193" i="1"/>
  <c r="DU161" i="1"/>
  <c r="DQ161" i="1"/>
  <c r="DR161" i="1" s="1"/>
  <c r="DT205" i="1"/>
  <c r="DT135" i="1"/>
  <c r="DQ260" i="1"/>
  <c r="DR260" i="1" s="1"/>
  <c r="DQ216" i="1"/>
  <c r="DR216" i="1" s="1"/>
  <c r="DT20" i="1"/>
  <c r="DQ108" i="1"/>
  <c r="DR108" i="1" s="1"/>
  <c r="DT271" i="1"/>
  <c r="DQ73" i="1"/>
  <c r="DR73" i="1" s="1"/>
  <c r="DU73" i="1"/>
  <c r="DQ64" i="1"/>
  <c r="DR64" i="1" s="1"/>
  <c r="DU64" i="1"/>
  <c r="DU245" i="1"/>
  <c r="DQ245" i="1"/>
  <c r="DR245" i="1" s="1"/>
  <c r="EN245" i="1" s="1"/>
  <c r="DT202" i="1"/>
  <c r="DT234" i="1"/>
  <c r="DQ325" i="1"/>
  <c r="DR325" i="1" s="1"/>
  <c r="EN325" i="1" s="1"/>
  <c r="DU325" i="1"/>
  <c r="DU195" i="1"/>
  <c r="DQ195" i="1"/>
  <c r="DR195" i="1" s="1"/>
  <c r="EN195" i="1" s="1"/>
  <c r="EW195" i="1" s="1"/>
  <c r="DT50" i="1"/>
  <c r="DQ237" i="1"/>
  <c r="DR237" i="1" s="1"/>
  <c r="EN237" i="1" s="1"/>
  <c r="DU237" i="1"/>
  <c r="DT102" i="1"/>
  <c r="DQ70" i="1"/>
  <c r="DR70" i="1" s="1"/>
  <c r="DU70" i="1"/>
  <c r="DT180" i="1"/>
  <c r="DU287" i="1"/>
  <c r="DQ287" i="1"/>
  <c r="DR287" i="1" s="1"/>
  <c r="EN287" i="1" s="1"/>
  <c r="DT238" i="1"/>
  <c r="DT198" i="1"/>
  <c r="DU46" i="1"/>
  <c r="DQ46" i="1"/>
  <c r="DR46" i="1" s="1"/>
  <c r="DU121" i="1"/>
  <c r="DQ121" i="1"/>
  <c r="DR121" i="1" s="1"/>
  <c r="EN121" i="1" s="1"/>
  <c r="DU337" i="1"/>
  <c r="DQ337" i="1"/>
  <c r="DR337" i="1" s="1"/>
  <c r="EN337" i="1" s="1"/>
  <c r="DT115" i="1"/>
  <c r="DT103" i="1"/>
  <c r="DU126" i="1"/>
  <c r="DQ126" i="1"/>
  <c r="DR126" i="1" s="1"/>
  <c r="DU249" i="1"/>
  <c r="DQ249" i="1"/>
  <c r="DR249" i="1" s="1"/>
  <c r="DT184" i="1"/>
  <c r="DQ71" i="1"/>
  <c r="DR71" i="1" s="1"/>
  <c r="DU71" i="1"/>
  <c r="DQ212" i="1"/>
  <c r="DR212" i="1" s="1"/>
  <c r="DT336" i="1"/>
  <c r="DQ148" i="1"/>
  <c r="DR148" i="1" s="1"/>
  <c r="EN148" i="1" s="1"/>
  <c r="DU148" i="1"/>
  <c r="DU42" i="1"/>
  <c r="DQ42" i="1"/>
  <c r="DR42" i="1" s="1"/>
  <c r="DT215" i="1"/>
  <c r="DQ191" i="1"/>
  <c r="DR191" i="1" s="1"/>
  <c r="DT286" i="1"/>
  <c r="DT130" i="1"/>
  <c r="DT125" i="1"/>
  <c r="DT76" i="1"/>
  <c r="DU49" i="1"/>
  <c r="DQ49" i="1"/>
  <c r="DR49" i="1" s="1"/>
  <c r="DT293" i="1"/>
  <c r="DQ190" i="1"/>
  <c r="DR190" i="1" s="1"/>
  <c r="DT155" i="1"/>
  <c r="DT263" i="1"/>
  <c r="DU270" i="1"/>
  <c r="DQ270" i="1"/>
  <c r="DR270" i="1" s="1"/>
  <c r="DU250" i="1"/>
  <c r="DQ250" i="1"/>
  <c r="DR250" i="1" s="1"/>
  <c r="DT201" i="1"/>
  <c r="DT25" i="1"/>
  <c r="DT147" i="1"/>
  <c r="DQ84" i="1"/>
  <c r="DR84" i="1" s="1"/>
  <c r="EN84" i="1" s="1"/>
  <c r="DU84" i="1"/>
  <c r="DU167" i="1"/>
  <c r="DQ167" i="1"/>
  <c r="DR167" i="1" s="1"/>
  <c r="EN167" i="1" s="1"/>
  <c r="DT139" i="1"/>
  <c r="DT194" i="1"/>
  <c r="DT315" i="1"/>
  <c r="DT185" i="1"/>
  <c r="DT192" i="1"/>
  <c r="EA39" i="1" a="1"/>
  <c r="EA39" i="1" s="1"/>
  <c r="EK39" i="1" s="1"/>
  <c r="DQ285" i="1"/>
  <c r="DR285" i="1" s="1"/>
  <c r="DT52" i="1"/>
  <c r="DQ209" i="1" l="1"/>
  <c r="DR209" i="1" s="1"/>
  <c r="DZ208" i="1"/>
  <c r="DU171" i="1"/>
  <c r="DZ171" i="1" s="1"/>
  <c r="CZ171" i="1" s="1"/>
  <c r="DQ226" i="1"/>
  <c r="DR226" i="1" s="1"/>
  <c r="DZ226" i="1" s="1"/>
  <c r="DU189" i="1"/>
  <c r="DZ189" i="1" s="1"/>
  <c r="EA189" i="1" s="1" a="1"/>
  <c r="EA189" i="1" s="1"/>
  <c r="EK189" i="1" s="1"/>
  <c r="EU189" i="1" s="1"/>
  <c r="EY189" i="1" s="1"/>
  <c r="EY322" i="1"/>
  <c r="EY13" i="1"/>
  <c r="EW301" i="1"/>
  <c r="EW30" i="1"/>
  <c r="EY30" i="1" s="1"/>
  <c r="EW151" i="1"/>
  <c r="EY151" i="1" s="1"/>
  <c r="EY63" i="1"/>
  <c r="DU257" i="1"/>
  <c r="DZ257" i="1" s="1"/>
  <c r="DQ142" i="1"/>
  <c r="DR142" i="1" s="1"/>
  <c r="DZ142" i="1" s="1"/>
  <c r="DZ174" i="1"/>
  <c r="EY37" i="1"/>
  <c r="EY253" i="1"/>
  <c r="DQ74" i="1"/>
  <c r="DR74" i="1" s="1"/>
  <c r="DU74" i="1"/>
  <c r="EY109" i="1"/>
  <c r="DU158" i="1"/>
  <c r="DZ158" i="1" s="1"/>
  <c r="EA158" i="1" s="1" a="1"/>
  <c r="EA158" i="1" s="1"/>
  <c r="EK158" i="1" s="1"/>
  <c r="DQ272" i="1"/>
  <c r="DR272" i="1" s="1"/>
  <c r="DU86" i="1"/>
  <c r="DZ86" i="1" s="1"/>
  <c r="CZ86" i="1" s="1"/>
  <c r="DQ235" i="1"/>
  <c r="DR235" i="1" s="1"/>
  <c r="EN235" i="1" s="1"/>
  <c r="DU254" i="1"/>
  <c r="DZ254" i="1" s="1"/>
  <c r="CZ254" i="1" s="1"/>
  <c r="DU88" i="1"/>
  <c r="DZ49" i="1"/>
  <c r="EN49" i="1"/>
  <c r="DZ212" i="1"/>
  <c r="EN212" i="1"/>
  <c r="DZ70" i="1"/>
  <c r="EN70" i="1"/>
  <c r="DZ340" i="1"/>
  <c r="EN340" i="1"/>
  <c r="DZ66" i="1"/>
  <c r="EA66" i="1" s="1" a="1"/>
  <c r="EA66" i="1" s="1"/>
  <c r="EK66" i="1" s="1"/>
  <c r="EN66" i="1"/>
  <c r="DZ298" i="1"/>
  <c r="EN298" i="1"/>
  <c r="DZ131" i="1"/>
  <c r="EA131" i="1" s="1" a="1"/>
  <c r="EA131" i="1" s="1"/>
  <c r="EK131" i="1" s="1"/>
  <c r="EN131" i="1"/>
  <c r="EW131" i="1" s="1"/>
  <c r="DZ213" i="1"/>
  <c r="EN213" i="1"/>
  <c r="DZ268" i="1"/>
  <c r="EN268" i="1"/>
  <c r="DZ186" i="1"/>
  <c r="EN186" i="1"/>
  <c r="EW186" i="1" s="1"/>
  <c r="DZ246" i="1"/>
  <c r="EN246" i="1"/>
  <c r="DZ82" i="1"/>
  <c r="EN82" i="1"/>
  <c r="DZ289" i="1"/>
  <c r="EN289" i="1"/>
  <c r="DZ285" i="1"/>
  <c r="EN285" i="1"/>
  <c r="DZ71" i="1"/>
  <c r="EA71" i="1" s="1" a="1"/>
  <c r="EA71" i="1" s="1"/>
  <c r="EK71" i="1" s="1"/>
  <c r="EN71" i="1"/>
  <c r="DZ64" i="1"/>
  <c r="EN64" i="1"/>
  <c r="EY19" i="1"/>
  <c r="DZ36" i="1"/>
  <c r="EA36" i="1" s="1" a="1"/>
  <c r="EA36" i="1" s="1"/>
  <c r="EK36" i="1" s="1"/>
  <c r="EN36" i="1"/>
  <c r="DZ311" i="1"/>
  <c r="EN311" i="1"/>
  <c r="DZ227" i="1"/>
  <c r="EN227" i="1"/>
  <c r="DZ313" i="1"/>
  <c r="EN313" i="1"/>
  <c r="DU221" i="1"/>
  <c r="DQ221" i="1"/>
  <c r="DR221" i="1" s="1"/>
  <c r="DZ73" i="1"/>
  <c r="CZ73" i="1" s="1"/>
  <c r="EN73" i="1"/>
  <c r="DZ160" i="1"/>
  <c r="EN160" i="1"/>
  <c r="DZ228" i="1"/>
  <c r="CZ228" i="1" s="1"/>
  <c r="EN228" i="1"/>
  <c r="DZ162" i="1"/>
  <c r="EN162" i="1"/>
  <c r="DZ27" i="1"/>
  <c r="EN27" i="1"/>
  <c r="DZ146" i="1"/>
  <c r="EN146" i="1"/>
  <c r="DZ244" i="1"/>
  <c r="EN244" i="1"/>
  <c r="EW244" i="1" s="1"/>
  <c r="DZ250" i="1"/>
  <c r="EA250" i="1" s="1" a="1"/>
  <c r="EA250" i="1" s="1"/>
  <c r="EK250" i="1" s="1"/>
  <c r="EN250" i="1"/>
  <c r="DZ60" i="1"/>
  <c r="EN60" i="1"/>
  <c r="DZ300" i="1"/>
  <c r="EN300" i="1"/>
  <c r="DZ108" i="1"/>
  <c r="EA108" i="1" s="1" a="1"/>
  <c r="EA108" i="1" s="1"/>
  <c r="EK108" i="1" s="1"/>
  <c r="EN108" i="1"/>
  <c r="DZ88" i="1"/>
  <c r="EN88" i="1"/>
  <c r="DQ77" i="1"/>
  <c r="DR77" i="1" s="1"/>
  <c r="DU77" i="1"/>
  <c r="DZ46" i="1"/>
  <c r="EN46" i="1"/>
  <c r="DZ211" i="1"/>
  <c r="CZ211" i="1" s="1"/>
  <c r="EN211" i="1"/>
  <c r="DZ249" i="1"/>
  <c r="EA249" i="1" s="1" a="1"/>
  <c r="EA249" i="1" s="1"/>
  <c r="EK249" i="1" s="1"/>
  <c r="EN249" i="1"/>
  <c r="DZ216" i="1"/>
  <c r="EA216" i="1" s="1" a="1"/>
  <c r="EA216" i="1" s="1"/>
  <c r="EK216" i="1" s="1"/>
  <c r="EN216" i="1"/>
  <c r="DZ324" i="1"/>
  <c r="EN324" i="1"/>
  <c r="DZ75" i="1"/>
  <c r="CZ75" i="1" s="1"/>
  <c r="EN75" i="1"/>
  <c r="DZ276" i="1"/>
  <c r="EA276" i="1" s="1" a="1"/>
  <c r="EA276" i="1" s="1"/>
  <c r="EK276" i="1" s="1"/>
  <c r="EN276" i="1"/>
  <c r="EY218" i="1"/>
  <c r="DZ57" i="1"/>
  <c r="CZ57" i="1" s="1"/>
  <c r="EN57" i="1"/>
  <c r="DZ126" i="1"/>
  <c r="CZ126" i="1" s="1"/>
  <c r="EN126" i="1"/>
  <c r="DZ90" i="1"/>
  <c r="EA90" i="1" s="1" a="1"/>
  <c r="EA90" i="1" s="1"/>
  <c r="EK90" i="1" s="1"/>
  <c r="EN90" i="1"/>
  <c r="DZ32" i="1"/>
  <c r="CZ32" i="1" s="1"/>
  <c r="EN32" i="1"/>
  <c r="DZ305" i="1"/>
  <c r="CZ305" i="1" s="1"/>
  <c r="EN305" i="1"/>
  <c r="DZ273" i="1"/>
  <c r="EN273" i="1"/>
  <c r="DZ282" i="1"/>
  <c r="CZ282" i="1" s="1"/>
  <c r="EN282" i="1"/>
  <c r="DZ260" i="1"/>
  <c r="EN260" i="1"/>
  <c r="DZ281" i="1"/>
  <c r="EN281" i="1"/>
  <c r="DZ42" i="1"/>
  <c r="CZ42" i="1" s="1"/>
  <c r="EN42" i="1"/>
  <c r="DZ275" i="1"/>
  <c r="CZ275" i="1" s="1"/>
  <c r="EN275" i="1"/>
  <c r="DZ297" i="1"/>
  <c r="CZ297" i="1" s="1"/>
  <c r="EN297" i="1"/>
  <c r="DZ323" i="1"/>
  <c r="EA323" i="1" s="1" a="1"/>
  <c r="EA323" i="1" s="1"/>
  <c r="EK323" i="1" s="1"/>
  <c r="EN323" i="1"/>
  <c r="DZ230" i="1"/>
  <c r="EN230" i="1"/>
  <c r="DU85" i="1"/>
  <c r="DQ85" i="1"/>
  <c r="DR85" i="1" s="1"/>
  <c r="DZ312" i="1"/>
  <c r="EN312" i="1"/>
  <c r="DZ166" i="1"/>
  <c r="EN166" i="1"/>
  <c r="DZ270" i="1"/>
  <c r="CZ270" i="1" s="1"/>
  <c r="EN270" i="1"/>
  <c r="DZ284" i="1"/>
  <c r="CZ284" i="1" s="1"/>
  <c r="EN284" i="1"/>
  <c r="DZ341" i="1"/>
  <c r="EN341" i="1"/>
  <c r="DZ72" i="1"/>
  <c r="EA72" i="1" s="1" a="1"/>
  <c r="EA72" i="1" s="1"/>
  <c r="EK72" i="1" s="1"/>
  <c r="EN72" i="1"/>
  <c r="DZ316" i="1"/>
  <c r="EN316" i="1"/>
  <c r="DZ122" i="1"/>
  <c r="EN122" i="1"/>
  <c r="EU317" i="1"/>
  <c r="EW317" i="1"/>
  <c r="DZ191" i="1"/>
  <c r="EN191" i="1"/>
  <c r="EW191" i="1" s="1"/>
  <c r="DZ118" i="1"/>
  <c r="EN118" i="1"/>
  <c r="DZ209" i="1"/>
  <c r="EA209" i="1" s="1" a="1"/>
  <c r="EA209" i="1" s="1"/>
  <c r="EK209" i="1" s="1"/>
  <c r="EN209" i="1"/>
  <c r="DZ190" i="1"/>
  <c r="EA190" i="1" s="1" a="1"/>
  <c r="EA190" i="1" s="1"/>
  <c r="EK190" i="1" s="1"/>
  <c r="EN190" i="1"/>
  <c r="EW190" i="1" s="1"/>
  <c r="DZ140" i="1"/>
  <c r="CZ140" i="1" s="1"/>
  <c r="EN140" i="1"/>
  <c r="DU187" i="1"/>
  <c r="DZ187" i="1" s="1"/>
  <c r="DZ161" i="1"/>
  <c r="CZ161" i="1" s="1"/>
  <c r="EN161" i="1"/>
  <c r="DZ229" i="1"/>
  <c r="EA229" i="1" s="1" a="1"/>
  <c r="EA229" i="1" s="1"/>
  <c r="EK229" i="1" s="1"/>
  <c r="EN229" i="1"/>
  <c r="DZ163" i="1"/>
  <c r="EN163" i="1"/>
  <c r="DZ292" i="1"/>
  <c r="EN292" i="1"/>
  <c r="EY248" i="1"/>
  <c r="EY301" i="1"/>
  <c r="EY318" i="1"/>
  <c r="EU39" i="1"/>
  <c r="EW39" i="1"/>
  <c r="EY65" i="1"/>
  <c r="EU97" i="1"/>
  <c r="EW97" i="1"/>
  <c r="EY123" i="1"/>
  <c r="DU89" i="1"/>
  <c r="DQ89" i="1"/>
  <c r="DR89" i="1" s="1"/>
  <c r="DU83" i="1"/>
  <c r="DQ83" i="1"/>
  <c r="DR83" i="1" s="1"/>
  <c r="DZ199" i="1"/>
  <c r="DQ242" i="1"/>
  <c r="DR242" i="1" s="1"/>
  <c r="DU45" i="1"/>
  <c r="DQ45" i="1"/>
  <c r="DR45" i="1" s="1"/>
  <c r="DU79" i="1"/>
  <c r="DQ79" i="1"/>
  <c r="DR79" i="1" s="1"/>
  <c r="DU210" i="1"/>
  <c r="DQ210" i="1"/>
  <c r="DR210" i="1" s="1"/>
  <c r="DQ200" i="1"/>
  <c r="DR200" i="1" s="1"/>
  <c r="DU200" i="1"/>
  <c r="DQ150" i="1"/>
  <c r="DR150" i="1" s="1"/>
  <c r="DU150" i="1"/>
  <c r="DU53" i="1"/>
  <c r="DQ53" i="1"/>
  <c r="DR53" i="1" s="1"/>
  <c r="DQ217" i="1"/>
  <c r="DR217" i="1" s="1"/>
  <c r="DU217" i="1"/>
  <c r="DQ265" i="1"/>
  <c r="DR265" i="1" s="1"/>
  <c r="DU265" i="1"/>
  <c r="DU29" i="1"/>
  <c r="DQ29" i="1"/>
  <c r="DR29" i="1" s="1"/>
  <c r="DU326" i="1"/>
  <c r="DQ326" i="1"/>
  <c r="DR326" i="1" s="1"/>
  <c r="DZ193" i="1"/>
  <c r="CZ193" i="1" s="1"/>
  <c r="CZ257" i="1"/>
  <c r="EA257" i="1" a="1"/>
  <c r="EA257" i="1" s="1"/>
  <c r="EK257" i="1" s="1"/>
  <c r="EA96" i="1" a="1"/>
  <c r="EA96" i="1" s="1"/>
  <c r="EK96" i="1" s="1"/>
  <c r="CZ96" i="1"/>
  <c r="EA342" i="1" a="1"/>
  <c r="EA342" i="1" s="1"/>
  <c r="EK342" i="1" s="1"/>
  <c r="CZ342" i="1"/>
  <c r="EA296" i="1" a="1"/>
  <c r="EA296" i="1" s="1"/>
  <c r="EK296" i="1" s="1"/>
  <c r="CZ296" i="1"/>
  <c r="EA254" i="1" a="1"/>
  <c r="EA254" i="1" s="1"/>
  <c r="EK254" i="1" s="1"/>
  <c r="CZ164" i="1"/>
  <c r="EA164" i="1" a="1"/>
  <c r="EA164" i="1" s="1"/>
  <c r="EK164" i="1" s="1"/>
  <c r="CZ40" i="1"/>
  <c r="EA40" i="1" a="1"/>
  <c r="EA40" i="1" s="1"/>
  <c r="EK40" i="1" s="1"/>
  <c r="CZ306" i="1"/>
  <c r="EA306" i="1" a="1"/>
  <c r="EA306" i="1" s="1"/>
  <c r="EK306" i="1" s="1"/>
  <c r="DU202" i="1"/>
  <c r="DQ202" i="1"/>
  <c r="DR202" i="1" s="1"/>
  <c r="EN202" i="1" s="1"/>
  <c r="EW202" i="1" s="1"/>
  <c r="DU135" i="1"/>
  <c r="DQ135" i="1"/>
  <c r="DR135" i="1" s="1"/>
  <c r="EN135" i="1" s="1"/>
  <c r="EA57" i="1" a="1"/>
  <c r="EA57" i="1" s="1"/>
  <c r="EK57" i="1" s="1"/>
  <c r="DQ206" i="1"/>
  <c r="DR206" i="1" s="1"/>
  <c r="EN206" i="1" s="1"/>
  <c r="EW206" i="1" s="1"/>
  <c r="DU206" i="1"/>
  <c r="CZ36" i="1"/>
  <c r="DU152" i="1"/>
  <c r="DQ152" i="1"/>
  <c r="DR152" i="1" s="1"/>
  <c r="CZ246" i="1"/>
  <c r="EA246" i="1" a="1"/>
  <c r="EA246" i="1" s="1"/>
  <c r="EK246" i="1" s="1"/>
  <c r="DZ320" i="1"/>
  <c r="DZ255" i="1"/>
  <c r="EA49" i="1" a="1"/>
  <c r="EA49" i="1" s="1"/>
  <c r="EK49" i="1" s="1"/>
  <c r="CZ49" i="1"/>
  <c r="DQ139" i="1"/>
  <c r="DR139" i="1" s="1"/>
  <c r="DU139" i="1"/>
  <c r="DZ237" i="1"/>
  <c r="DZ148" i="1"/>
  <c r="DU50" i="1"/>
  <c r="DQ50" i="1"/>
  <c r="DR50" i="1" s="1"/>
  <c r="EN50" i="1" s="1"/>
  <c r="DZ196" i="1"/>
  <c r="DU110" i="1"/>
  <c r="DQ110" i="1"/>
  <c r="DR110" i="1" s="1"/>
  <c r="EN110" i="1" s="1"/>
  <c r="DU269" i="1"/>
  <c r="DQ269" i="1"/>
  <c r="DR269" i="1" s="1"/>
  <c r="EN269" i="1" s="1"/>
  <c r="DZ219" i="1"/>
  <c r="DU33" i="1"/>
  <c r="DQ33" i="1"/>
  <c r="DR33" i="1" s="1"/>
  <c r="EN33" i="1" s="1"/>
  <c r="DQ136" i="1"/>
  <c r="DR136" i="1" s="1"/>
  <c r="EN136" i="1" s="1"/>
  <c r="DU136" i="1"/>
  <c r="EA282" i="1" a="1"/>
  <c r="EA282" i="1" s="1"/>
  <c r="EK282" i="1" s="1"/>
  <c r="DQ333" i="1"/>
  <c r="DR333" i="1" s="1"/>
  <c r="EN333" i="1" s="1"/>
  <c r="DU333" i="1"/>
  <c r="DQ194" i="1"/>
  <c r="DR194" i="1" s="1"/>
  <c r="EN194" i="1" s="1"/>
  <c r="EW194" i="1" s="1"/>
  <c r="DU194" i="1"/>
  <c r="DU238" i="1"/>
  <c r="DQ238" i="1"/>
  <c r="DR238" i="1" s="1"/>
  <c r="EN238" i="1" s="1"/>
  <c r="DZ167" i="1"/>
  <c r="DU336" i="1"/>
  <c r="DQ336" i="1"/>
  <c r="DR336" i="1" s="1"/>
  <c r="EN336" i="1" s="1"/>
  <c r="DU103" i="1"/>
  <c r="DQ103" i="1"/>
  <c r="DR103" i="1" s="1"/>
  <c r="DU143" i="1"/>
  <c r="DQ143" i="1"/>
  <c r="DR143" i="1" s="1"/>
  <c r="DU231" i="1"/>
  <c r="DQ231" i="1"/>
  <c r="DR231" i="1" s="1"/>
  <c r="DZ223" i="1"/>
  <c r="DZ299" i="1"/>
  <c r="DZ274" i="1"/>
  <c r="DQ14" i="1"/>
  <c r="DR14" i="1" s="1"/>
  <c r="EN14" i="1" s="1"/>
  <c r="DU14" i="1"/>
  <c r="DU114" i="1"/>
  <c r="DQ114" i="1"/>
  <c r="DR114" i="1" s="1"/>
  <c r="DU95" i="1"/>
  <c r="DQ95" i="1"/>
  <c r="DR95" i="1" s="1"/>
  <c r="DZ120" i="1"/>
  <c r="EA42" i="1" a="1"/>
  <c r="EA42" i="1" s="1"/>
  <c r="EK42" i="1" s="1"/>
  <c r="DU76" i="1"/>
  <c r="DQ76" i="1"/>
  <c r="DR76" i="1" s="1"/>
  <c r="EN76" i="1" s="1"/>
  <c r="EA212" i="1" a="1"/>
  <c r="EA212" i="1" s="1"/>
  <c r="EK212" i="1" s="1"/>
  <c r="CZ212" i="1"/>
  <c r="DZ287" i="1"/>
  <c r="DU172" i="1"/>
  <c r="DQ172" i="1"/>
  <c r="DR172" i="1" s="1"/>
  <c r="DQ332" i="1"/>
  <c r="DR332" i="1" s="1"/>
  <c r="DU332" i="1"/>
  <c r="DU100" i="1"/>
  <c r="DQ100" i="1"/>
  <c r="DR100" i="1" s="1"/>
  <c r="DU55" i="1"/>
  <c r="DQ55" i="1"/>
  <c r="DR55" i="1" s="1"/>
  <c r="DU303" i="1"/>
  <c r="DQ303" i="1"/>
  <c r="DR303" i="1" s="1"/>
  <c r="EN303" i="1" s="1"/>
  <c r="DQ98" i="1"/>
  <c r="DR98" i="1" s="1"/>
  <c r="DU98" i="1"/>
  <c r="DQ204" i="1"/>
  <c r="DR204" i="1" s="1"/>
  <c r="EN204" i="1" s="1"/>
  <c r="EW204" i="1" s="1"/>
  <c r="DU204" i="1"/>
  <c r="DQ188" i="1"/>
  <c r="DR188" i="1" s="1"/>
  <c r="EN188" i="1" s="1"/>
  <c r="EW188" i="1" s="1"/>
  <c r="DU188" i="1"/>
  <c r="DZ277" i="1"/>
  <c r="DZ222" i="1"/>
  <c r="CZ191" i="1"/>
  <c r="EA191" i="1" a="1"/>
  <c r="EA191" i="1" s="1"/>
  <c r="EK191" i="1" s="1"/>
  <c r="DU185" i="1"/>
  <c r="DQ185" i="1"/>
  <c r="DR185" i="1" s="1"/>
  <c r="DQ201" i="1"/>
  <c r="DR201" i="1" s="1"/>
  <c r="EN201" i="1" s="1"/>
  <c r="EW201" i="1" s="1"/>
  <c r="DU201" i="1"/>
  <c r="DU215" i="1"/>
  <c r="DQ215" i="1"/>
  <c r="DR215" i="1" s="1"/>
  <c r="DQ52" i="1"/>
  <c r="DR52" i="1" s="1"/>
  <c r="DU52" i="1"/>
  <c r="DQ263" i="1"/>
  <c r="DR263" i="1" s="1"/>
  <c r="DU263" i="1"/>
  <c r="DQ125" i="1"/>
  <c r="DR125" i="1" s="1"/>
  <c r="EN125" i="1" s="1"/>
  <c r="DU125" i="1"/>
  <c r="DU115" i="1"/>
  <c r="DQ115" i="1"/>
  <c r="DR115" i="1" s="1"/>
  <c r="DZ195" i="1"/>
  <c r="EA64" i="1" a="1"/>
  <c r="EA64" i="1" s="1"/>
  <c r="EK64" i="1" s="1"/>
  <c r="CZ64" i="1"/>
  <c r="DZ169" i="1"/>
  <c r="DU279" i="1"/>
  <c r="DQ279" i="1"/>
  <c r="DR279" i="1" s="1"/>
  <c r="EN279" i="1" s="1"/>
  <c r="DU159" i="1"/>
  <c r="DQ159" i="1"/>
  <c r="DR159" i="1" s="1"/>
  <c r="EN159" i="1" s="1"/>
  <c r="DU314" i="1"/>
  <c r="DQ314" i="1"/>
  <c r="DR314" i="1" s="1"/>
  <c r="DQ153" i="1"/>
  <c r="DR153" i="1" s="1"/>
  <c r="EN153" i="1" s="1"/>
  <c r="DU153" i="1"/>
  <c r="DQ329" i="1"/>
  <c r="DR329" i="1" s="1"/>
  <c r="DU329" i="1"/>
  <c r="DQ205" i="1"/>
  <c r="DR205" i="1" s="1"/>
  <c r="EN205" i="1" s="1"/>
  <c r="EW205" i="1" s="1"/>
  <c r="DU205" i="1"/>
  <c r="EA324" i="1" a="1"/>
  <c r="EA324" i="1" s="1"/>
  <c r="EK324" i="1" s="1"/>
  <c r="CZ324" i="1"/>
  <c r="EA199" i="1" a="1"/>
  <c r="EA199" i="1" s="1"/>
  <c r="EK199" i="1" s="1"/>
  <c r="EU199" i="1" s="1"/>
  <c r="EY199" i="1" s="1"/>
  <c r="CZ199" i="1"/>
  <c r="DZ51" i="1"/>
  <c r="DU87" i="1"/>
  <c r="DQ87" i="1"/>
  <c r="DR87" i="1" s="1"/>
  <c r="EN87" i="1" s="1"/>
  <c r="EA160" i="1" a="1"/>
  <c r="EA160" i="1" s="1"/>
  <c r="EK160" i="1" s="1"/>
  <c r="CZ160" i="1"/>
  <c r="DZ133" i="1"/>
  <c r="DZ67" i="1"/>
  <c r="DQ141" i="1"/>
  <c r="DR141" i="1" s="1"/>
  <c r="DU141" i="1"/>
  <c r="DU104" i="1"/>
  <c r="DQ104" i="1"/>
  <c r="DR104" i="1" s="1"/>
  <c r="DU239" i="1"/>
  <c r="DQ239" i="1"/>
  <c r="DR239" i="1" s="1"/>
  <c r="EN239" i="1" s="1"/>
  <c r="DQ61" i="1"/>
  <c r="DR61" i="1" s="1"/>
  <c r="DU61" i="1"/>
  <c r="DQ319" i="1"/>
  <c r="DR319" i="1" s="1"/>
  <c r="EN319" i="1" s="1"/>
  <c r="DU319" i="1"/>
  <c r="DZ119" i="1"/>
  <c r="DU38" i="1"/>
  <c r="DQ38" i="1"/>
  <c r="DR38" i="1" s="1"/>
  <c r="EA285" i="1" a="1"/>
  <c r="EA285" i="1" s="1"/>
  <c r="EK285" i="1" s="1"/>
  <c r="CZ285" i="1"/>
  <c r="DZ84" i="1"/>
  <c r="DQ130" i="1"/>
  <c r="DR130" i="1" s="1"/>
  <c r="EN130" i="1" s="1"/>
  <c r="DU130" i="1"/>
  <c r="DZ337" i="1"/>
  <c r="DQ180" i="1"/>
  <c r="DR180" i="1" s="1"/>
  <c r="DU180" i="1"/>
  <c r="DZ240" i="1"/>
  <c r="DZ177" i="1"/>
  <c r="DU307" i="1"/>
  <c r="DQ307" i="1"/>
  <c r="DR307" i="1" s="1"/>
  <c r="DZ92" i="1"/>
  <c r="DQ15" i="1"/>
  <c r="DR15" i="1" s="1"/>
  <c r="DU15" i="1"/>
  <c r="DQ335" i="1"/>
  <c r="DR335" i="1" s="1"/>
  <c r="EN335" i="1" s="1"/>
  <c r="DU335" i="1"/>
  <c r="DU165" i="1"/>
  <c r="DQ165" i="1"/>
  <c r="DR165" i="1" s="1"/>
  <c r="CZ82" i="1"/>
  <c r="EA82" i="1" a="1"/>
  <c r="EA82" i="1" s="1"/>
  <c r="EK82" i="1" s="1"/>
  <c r="DQ271" i="1"/>
  <c r="DR271" i="1" s="1"/>
  <c r="EN271" i="1" s="1"/>
  <c r="DU271" i="1"/>
  <c r="DU137" i="1"/>
  <c r="DQ137" i="1"/>
  <c r="DR137" i="1" s="1"/>
  <c r="EN137" i="1" s="1"/>
  <c r="CZ273" i="1"/>
  <c r="EA273" i="1" a="1"/>
  <c r="EA273" i="1" s="1"/>
  <c r="EK273" i="1" s="1"/>
  <c r="DQ283" i="1"/>
  <c r="DR283" i="1" s="1"/>
  <c r="DU283" i="1"/>
  <c r="EA228" i="1" a="1"/>
  <c r="EA228" i="1" s="1"/>
  <c r="EK228" i="1" s="1"/>
  <c r="DU256" i="1"/>
  <c r="DQ256" i="1"/>
  <c r="DR256" i="1" s="1"/>
  <c r="EA118" i="1" a="1"/>
  <c r="EA118" i="1" s="1"/>
  <c r="EK118" i="1" s="1"/>
  <c r="CZ118" i="1"/>
  <c r="DU16" i="1"/>
  <c r="DQ16" i="1"/>
  <c r="DR16" i="1" s="1"/>
  <c r="EN16" i="1" s="1"/>
  <c r="DU58" i="1"/>
  <c r="DQ58" i="1"/>
  <c r="DR58" i="1" s="1"/>
  <c r="CZ298" i="1"/>
  <c r="EA298" i="1" a="1"/>
  <c r="EA298" i="1" s="1"/>
  <c r="EK298" i="1" s="1"/>
  <c r="DU181" i="1"/>
  <c r="DQ181" i="1"/>
  <c r="DR181" i="1" s="1"/>
  <c r="EN181" i="1" s="1"/>
  <c r="DQ94" i="1"/>
  <c r="DR94" i="1" s="1"/>
  <c r="EN94" i="1" s="1"/>
  <c r="DU94" i="1"/>
  <c r="CZ276" i="1"/>
  <c r="EA161" i="1" a="1"/>
  <c r="EA161" i="1" s="1"/>
  <c r="EK161" i="1" s="1"/>
  <c r="DU147" i="1"/>
  <c r="DQ147" i="1"/>
  <c r="DR147" i="1" s="1"/>
  <c r="DU155" i="1"/>
  <c r="DQ155" i="1"/>
  <c r="DR155" i="1" s="1"/>
  <c r="DZ121" i="1"/>
  <c r="DZ325" i="1"/>
  <c r="DQ232" i="1"/>
  <c r="DR232" i="1" s="1"/>
  <c r="DU232" i="1"/>
  <c r="DU127" i="1"/>
  <c r="DQ127" i="1"/>
  <c r="DR127" i="1" s="1"/>
  <c r="DU259" i="1"/>
  <c r="DQ259" i="1"/>
  <c r="DR259" i="1" s="1"/>
  <c r="EN259" i="1" s="1"/>
  <c r="DQ78" i="1"/>
  <c r="DR78" i="1" s="1"/>
  <c r="DU78" i="1"/>
  <c r="DU116" i="1"/>
  <c r="DQ116" i="1"/>
  <c r="DR116" i="1" s="1"/>
  <c r="DU117" i="1"/>
  <c r="DQ117" i="1"/>
  <c r="DR117" i="1" s="1"/>
  <c r="EN117" i="1" s="1"/>
  <c r="EA32" i="1" a="1"/>
  <c r="EA32" i="1" s="1"/>
  <c r="EK32" i="1" s="1"/>
  <c r="CZ162" i="1"/>
  <c r="EA162" i="1" a="1"/>
  <c r="EA162" i="1" s="1"/>
  <c r="EK162" i="1" s="1"/>
  <c r="DQ31" i="1"/>
  <c r="DR31" i="1" s="1"/>
  <c r="DU31" i="1"/>
  <c r="EA146" i="1" a="1"/>
  <c r="EA146" i="1" s="1"/>
  <c r="EK146" i="1" s="1"/>
  <c r="CZ146" i="1"/>
  <c r="DU286" i="1"/>
  <c r="DQ286" i="1"/>
  <c r="DR286" i="1" s="1"/>
  <c r="DQ184" i="1"/>
  <c r="DR184" i="1" s="1"/>
  <c r="DU184" i="1"/>
  <c r="EA70" i="1" a="1"/>
  <c r="EA70" i="1" s="1"/>
  <c r="EK70" i="1" s="1"/>
  <c r="CZ70" i="1"/>
  <c r="DQ234" i="1"/>
  <c r="DR234" i="1" s="1"/>
  <c r="EN234" i="1" s="1"/>
  <c r="DU234" i="1"/>
  <c r="DQ168" i="1"/>
  <c r="DR168" i="1" s="1"/>
  <c r="DU168" i="1"/>
  <c r="DZ145" i="1"/>
  <c r="DQ258" i="1"/>
  <c r="DR258" i="1" s="1"/>
  <c r="EN258" i="1" s="1"/>
  <c r="DU258" i="1"/>
  <c r="DU124" i="1"/>
  <c r="DQ124" i="1"/>
  <c r="DR124" i="1" s="1"/>
  <c r="EN124" i="1" s="1"/>
  <c r="DQ144" i="1"/>
  <c r="DR144" i="1" s="1"/>
  <c r="DU144" i="1"/>
  <c r="DQ138" i="1"/>
  <c r="DR138" i="1" s="1"/>
  <c r="EN138" i="1" s="1"/>
  <c r="DU138" i="1"/>
  <c r="DZ295" i="1"/>
  <c r="DQ236" i="1"/>
  <c r="DR236" i="1" s="1"/>
  <c r="EN236" i="1" s="1"/>
  <c r="DU236" i="1"/>
  <c r="DZ134" i="1"/>
  <c r="EA46" i="1" a="1"/>
  <c r="EA46" i="1" s="1"/>
  <c r="EK46" i="1" s="1"/>
  <c r="CZ46" i="1"/>
  <c r="DU20" i="1"/>
  <c r="DQ20" i="1"/>
  <c r="DR20" i="1" s="1"/>
  <c r="EN20" i="1" s="1"/>
  <c r="DQ91" i="1"/>
  <c r="DR91" i="1" s="1"/>
  <c r="EN91" i="1" s="1"/>
  <c r="DU91" i="1"/>
  <c r="DQ264" i="1"/>
  <c r="DR264" i="1" s="1"/>
  <c r="DU264" i="1"/>
  <c r="CZ323" i="1"/>
  <c r="CZ312" i="1"/>
  <c r="EA312" i="1" a="1"/>
  <c r="EA312" i="1" s="1"/>
  <c r="EK312" i="1" s="1"/>
  <c r="DU80" i="1"/>
  <c r="DQ80" i="1"/>
  <c r="DR80" i="1" s="1"/>
  <c r="DZ22" i="1"/>
  <c r="DQ267" i="1"/>
  <c r="DR267" i="1" s="1"/>
  <c r="DU267" i="1"/>
  <c r="DQ149" i="1"/>
  <c r="DR149" i="1" s="1"/>
  <c r="DU149" i="1"/>
  <c r="DZ302" i="1"/>
  <c r="DU112" i="1"/>
  <c r="DQ112" i="1"/>
  <c r="DR112" i="1" s="1"/>
  <c r="EN112" i="1" s="1"/>
  <c r="DZ28" i="1"/>
  <c r="DQ26" i="1"/>
  <c r="DR26" i="1" s="1"/>
  <c r="EN26" i="1" s="1"/>
  <c r="DU26" i="1"/>
  <c r="EA75" i="1" a="1"/>
  <c r="EA75" i="1" s="1"/>
  <c r="EK75" i="1" s="1"/>
  <c r="EA211" i="1" a="1"/>
  <c r="EA211" i="1" s="1"/>
  <c r="EK211" i="1" s="1"/>
  <c r="DQ157" i="1"/>
  <c r="DR157" i="1" s="1"/>
  <c r="DU157" i="1"/>
  <c r="CZ230" i="1"/>
  <c r="EA230" i="1" a="1"/>
  <c r="EA230" i="1" s="1"/>
  <c r="EK230" i="1" s="1"/>
  <c r="DQ192" i="1"/>
  <c r="DR192" i="1" s="1"/>
  <c r="DU192" i="1"/>
  <c r="DU25" i="1"/>
  <c r="DQ25" i="1"/>
  <c r="DR25" i="1" s="1"/>
  <c r="EA300" i="1" a="1"/>
  <c r="EA300" i="1" s="1"/>
  <c r="EK300" i="1" s="1"/>
  <c r="CZ300" i="1"/>
  <c r="CZ340" i="1"/>
  <c r="EA340" i="1" a="1"/>
  <c r="EA340" i="1" s="1"/>
  <c r="EK340" i="1" s="1"/>
  <c r="DU107" i="1"/>
  <c r="DQ107" i="1"/>
  <c r="DR107" i="1" s="1"/>
  <c r="EN107" i="1" s="1"/>
  <c r="EA297" i="1" a="1"/>
  <c r="EA297" i="1" s="1"/>
  <c r="EK297" i="1" s="1"/>
  <c r="DU214" i="1"/>
  <c r="DQ214" i="1"/>
  <c r="DR214" i="1" s="1"/>
  <c r="EA27" i="1" a="1"/>
  <c r="EA27" i="1" s="1"/>
  <c r="EK27" i="1" s="1"/>
  <c r="CZ27" i="1"/>
  <c r="CZ131" i="1"/>
  <c r="EA140" i="1" a="1"/>
  <c r="EA140" i="1" s="1"/>
  <c r="EK140" i="1" s="1"/>
  <c r="DQ288" i="1"/>
  <c r="DR288" i="1" s="1"/>
  <c r="EN288" i="1" s="1"/>
  <c r="DU288" i="1"/>
  <c r="DZ278" i="1"/>
  <c r="DU293" i="1"/>
  <c r="DQ293" i="1"/>
  <c r="DR293" i="1" s="1"/>
  <c r="EA208" i="1" a="1"/>
  <c r="EA208" i="1" s="1"/>
  <c r="EK208" i="1" s="1"/>
  <c r="EU208" i="1" s="1"/>
  <c r="EY208" i="1" s="1"/>
  <c r="CZ208" i="1"/>
  <c r="EA186" i="1" a="1"/>
  <c r="EA186" i="1" s="1"/>
  <c r="EK186" i="1" s="1"/>
  <c r="EU186" i="1" s="1"/>
  <c r="EY186" i="1" s="1"/>
  <c r="CZ186" i="1"/>
  <c r="DZ310" i="1"/>
  <c r="EA281" i="1" a="1"/>
  <c r="EA281" i="1" s="1"/>
  <c r="EK281" i="1" s="1"/>
  <c r="CZ281" i="1"/>
  <c r="EA341" i="1" a="1"/>
  <c r="EA341" i="1" s="1"/>
  <c r="EK341" i="1" s="1"/>
  <c r="CZ341" i="1"/>
  <c r="DZ294" i="1"/>
  <c r="DU290" i="1"/>
  <c r="DQ290" i="1"/>
  <c r="DR290" i="1" s="1"/>
  <c r="CZ187" i="1"/>
  <c r="EA187" i="1" a="1"/>
  <c r="EA187" i="1" s="1"/>
  <c r="EK187" i="1" s="1"/>
  <c r="EU187" i="1" s="1"/>
  <c r="EY187" i="1" s="1"/>
  <c r="EA227" i="1" a="1"/>
  <c r="EA227" i="1" s="1"/>
  <c r="EK227" i="1" s="1"/>
  <c r="CZ227" i="1"/>
  <c r="DU129" i="1"/>
  <c r="DQ129" i="1"/>
  <c r="DR129" i="1" s="1"/>
  <c r="DQ93" i="1"/>
  <c r="DR93" i="1" s="1"/>
  <c r="EN93" i="1" s="1"/>
  <c r="DU93" i="1"/>
  <c r="CZ72" i="1"/>
  <c r="DQ266" i="1"/>
  <c r="DR266" i="1" s="1"/>
  <c r="EN266" i="1" s="1"/>
  <c r="DU266" i="1"/>
  <c r="EA126" i="1" a="1"/>
  <c r="EA126" i="1" s="1"/>
  <c r="EK126" i="1" s="1"/>
  <c r="DQ198" i="1"/>
  <c r="DR198" i="1" s="1"/>
  <c r="EN198" i="1" s="1"/>
  <c r="EW198" i="1" s="1"/>
  <c r="DU198" i="1"/>
  <c r="EA260" i="1" a="1"/>
  <c r="EA260" i="1" s="1"/>
  <c r="EK260" i="1" s="1"/>
  <c r="CZ260" i="1"/>
  <c r="DQ321" i="1"/>
  <c r="DR321" i="1" s="1"/>
  <c r="EN321" i="1" s="1"/>
  <c r="DU321" i="1"/>
  <c r="DU99" i="1"/>
  <c r="DQ99" i="1"/>
  <c r="DR99" i="1" s="1"/>
  <c r="EN99" i="1" s="1"/>
  <c r="DZ48" i="1"/>
  <c r="CZ311" i="1"/>
  <c r="EA311" i="1" a="1"/>
  <c r="EA311" i="1" s="1"/>
  <c r="EK311" i="1" s="1"/>
  <c r="DZ23" i="1"/>
  <c r="DU328" i="1"/>
  <c r="DQ328" i="1"/>
  <c r="DR328" i="1" s="1"/>
  <c r="EN328" i="1" s="1"/>
  <c r="EA313" i="1" a="1"/>
  <c r="EA313" i="1" s="1"/>
  <c r="EK313" i="1" s="1"/>
  <c r="CZ313" i="1"/>
  <c r="DU18" i="1"/>
  <c r="DQ18" i="1"/>
  <c r="DR18" i="1" s="1"/>
  <c r="EA316" i="1" a="1"/>
  <c r="EA316" i="1" s="1"/>
  <c r="EK316" i="1" s="1"/>
  <c r="CZ316" i="1"/>
  <c r="DU102" i="1"/>
  <c r="DQ102" i="1"/>
  <c r="DR102" i="1" s="1"/>
  <c r="DU315" i="1"/>
  <c r="DQ315" i="1"/>
  <c r="DR315" i="1" s="1"/>
  <c r="DZ245" i="1"/>
  <c r="DU304" i="1"/>
  <c r="DQ304" i="1"/>
  <c r="DR304" i="1" s="1"/>
  <c r="DU176" i="1"/>
  <c r="DQ176" i="1"/>
  <c r="DR176" i="1" s="1"/>
  <c r="EN176" i="1" s="1"/>
  <c r="CZ174" i="1"/>
  <c r="EA174" i="1" a="1"/>
  <c r="EA174" i="1" s="1"/>
  <c r="EK174" i="1" s="1"/>
  <c r="EA163" i="1" a="1"/>
  <c r="EA163" i="1" s="1"/>
  <c r="EK163" i="1" s="1"/>
  <c r="CZ163" i="1"/>
  <c r="CZ249" i="1" l="1"/>
  <c r="EA193" i="1" a="1"/>
  <c r="EA193" i="1" s="1"/>
  <c r="EK193" i="1" s="1"/>
  <c r="EU193" i="1" s="1"/>
  <c r="EY193" i="1" s="1"/>
  <c r="CZ216" i="1"/>
  <c r="EA275" i="1" a="1"/>
  <c r="EA275" i="1" s="1"/>
  <c r="EK275" i="1" s="1"/>
  <c r="CZ209" i="1"/>
  <c r="EA305" i="1" a="1"/>
  <c r="EA305" i="1" s="1"/>
  <c r="EK305" i="1" s="1"/>
  <c r="EU305" i="1" s="1"/>
  <c r="EA73" i="1" a="1"/>
  <c r="EA73" i="1" s="1"/>
  <c r="EK73" i="1" s="1"/>
  <c r="EU73" i="1" s="1"/>
  <c r="CZ71" i="1"/>
  <c r="CZ108" i="1"/>
  <c r="CZ229" i="1"/>
  <c r="EU190" i="1"/>
  <c r="EY190" i="1" s="1"/>
  <c r="EA171" i="1" a="1"/>
  <c r="EA171" i="1" s="1"/>
  <c r="EK171" i="1" s="1"/>
  <c r="EW171" i="1" s="1"/>
  <c r="CZ158" i="1"/>
  <c r="EA284" i="1" a="1"/>
  <c r="EA284" i="1" s="1"/>
  <c r="EK284" i="1" s="1"/>
  <c r="EW284" i="1" s="1"/>
  <c r="CZ66" i="1"/>
  <c r="CZ90" i="1"/>
  <c r="CZ190" i="1"/>
  <c r="CZ250" i="1"/>
  <c r="DZ235" i="1"/>
  <c r="EN226" i="1"/>
  <c r="CZ189" i="1"/>
  <c r="EA270" i="1" a="1"/>
  <c r="EA270" i="1" s="1"/>
  <c r="EK270" i="1" s="1"/>
  <c r="EW270" i="1" s="1"/>
  <c r="EA86" i="1" a="1"/>
  <c r="EA86" i="1" s="1"/>
  <c r="EK86" i="1" s="1"/>
  <c r="EU86" i="1" s="1"/>
  <c r="EU131" i="1"/>
  <c r="EY131" i="1" s="1"/>
  <c r="EY39" i="1"/>
  <c r="EN142" i="1"/>
  <c r="EA142" i="1" a="1"/>
  <c r="EA142" i="1" s="1"/>
  <c r="EK142" i="1" s="1"/>
  <c r="CZ142" i="1"/>
  <c r="EN272" i="1"/>
  <c r="DZ272" i="1"/>
  <c r="EU191" i="1"/>
  <c r="EY191" i="1" s="1"/>
  <c r="DZ74" i="1"/>
  <c r="EN74" i="1"/>
  <c r="DZ332" i="1"/>
  <c r="EN332" i="1"/>
  <c r="DZ53" i="1"/>
  <c r="EN53" i="1"/>
  <c r="DZ89" i="1"/>
  <c r="EN89" i="1"/>
  <c r="DZ267" i="1"/>
  <c r="CZ267" i="1" s="1"/>
  <c r="EN267" i="1"/>
  <c r="DZ78" i="1"/>
  <c r="EN78" i="1"/>
  <c r="DZ141" i="1"/>
  <c r="EA141" i="1" s="1" a="1"/>
  <c r="EA141" i="1" s="1"/>
  <c r="EK141" i="1" s="1"/>
  <c r="EN141" i="1"/>
  <c r="DZ115" i="1"/>
  <c r="EN115" i="1"/>
  <c r="DZ172" i="1"/>
  <c r="EN172" i="1"/>
  <c r="CZ213" i="1"/>
  <c r="EA213" i="1" a="1"/>
  <c r="EA213" i="1" s="1"/>
  <c r="EK213" i="1" s="1"/>
  <c r="EU213" i="1" s="1"/>
  <c r="DZ144" i="1"/>
  <c r="EN144" i="1"/>
  <c r="DZ286" i="1"/>
  <c r="EN286" i="1"/>
  <c r="DZ184" i="1"/>
  <c r="CZ184" i="1" s="1"/>
  <c r="EN184" i="1"/>
  <c r="EW184" i="1" s="1"/>
  <c r="DZ283" i="1"/>
  <c r="EA283" i="1" s="1" a="1"/>
  <c r="EA283" i="1" s="1"/>
  <c r="EK283" i="1" s="1"/>
  <c r="EN283" i="1"/>
  <c r="DZ15" i="1"/>
  <c r="CZ15" i="1" s="1"/>
  <c r="EN15" i="1"/>
  <c r="DZ152" i="1"/>
  <c r="EN152" i="1"/>
  <c r="DZ150" i="1"/>
  <c r="EN150" i="1"/>
  <c r="DZ127" i="1"/>
  <c r="CZ127" i="1" s="1"/>
  <c r="EN127" i="1"/>
  <c r="DZ329" i="1"/>
  <c r="EN329" i="1"/>
  <c r="EA292" i="1" a="1"/>
  <c r="EA292" i="1" s="1"/>
  <c r="EK292" i="1" s="1"/>
  <c r="CZ292" i="1"/>
  <c r="CZ60" i="1"/>
  <c r="EA60" i="1" a="1"/>
  <c r="EA60" i="1" s="1"/>
  <c r="EK60" i="1" s="1"/>
  <c r="EU60" i="1" s="1"/>
  <c r="DZ200" i="1"/>
  <c r="CZ200" i="1" s="1"/>
  <c r="EN200" i="1"/>
  <c r="EW200" i="1" s="1"/>
  <c r="EA166" i="1" a="1"/>
  <c r="EA166" i="1" s="1"/>
  <c r="EK166" i="1" s="1"/>
  <c r="CZ166" i="1"/>
  <c r="DZ221" i="1"/>
  <c r="EN221" i="1"/>
  <c r="DZ263" i="1"/>
  <c r="EN263" i="1"/>
  <c r="DZ231" i="1"/>
  <c r="CZ231" i="1" s="1"/>
  <c r="EN231" i="1"/>
  <c r="DZ210" i="1"/>
  <c r="CZ210" i="1" s="1"/>
  <c r="EN210" i="1"/>
  <c r="DZ38" i="1"/>
  <c r="EN38" i="1"/>
  <c r="DZ31" i="1"/>
  <c r="EA31" i="1" s="1" a="1"/>
  <c r="EA31" i="1" s="1"/>
  <c r="EK31" i="1" s="1"/>
  <c r="EN31" i="1"/>
  <c r="DZ232" i="1"/>
  <c r="EN232" i="1"/>
  <c r="DZ314" i="1"/>
  <c r="EA314" i="1" s="1" a="1"/>
  <c r="EA314" i="1" s="1"/>
  <c r="EK314" i="1" s="1"/>
  <c r="EN314" i="1"/>
  <c r="EY317" i="1"/>
  <c r="CZ289" i="1"/>
  <c r="EA289" i="1" a="1"/>
  <c r="EA289" i="1" s="1"/>
  <c r="EK289" i="1" s="1"/>
  <c r="DZ214" i="1"/>
  <c r="EA214" i="1" s="1" a="1"/>
  <c r="EA214" i="1" s="1"/>
  <c r="EK214" i="1" s="1"/>
  <c r="EN214" i="1"/>
  <c r="DZ80" i="1"/>
  <c r="EA80" i="1" s="1" a="1"/>
  <c r="EA80" i="1" s="1"/>
  <c r="EK80" i="1" s="1"/>
  <c r="EN80" i="1"/>
  <c r="DZ143" i="1"/>
  <c r="EA143" i="1" s="1" a="1"/>
  <c r="EA143" i="1" s="1"/>
  <c r="EK143" i="1" s="1"/>
  <c r="EN143" i="1"/>
  <c r="DZ326" i="1"/>
  <c r="EA326" i="1" s="1" a="1"/>
  <c r="EA326" i="1" s="1"/>
  <c r="EK326" i="1" s="1"/>
  <c r="EN326" i="1"/>
  <c r="DZ79" i="1"/>
  <c r="EA79" i="1" s="1" a="1"/>
  <c r="EA79" i="1" s="1"/>
  <c r="EK79" i="1" s="1"/>
  <c r="EN79" i="1"/>
  <c r="EW79" i="1" s="1"/>
  <c r="EN85" i="1"/>
  <c r="DZ85" i="1"/>
  <c r="EA244" i="1" a="1"/>
  <c r="EA244" i="1" s="1"/>
  <c r="EK244" i="1" s="1"/>
  <c r="EU244" i="1" s="1"/>
  <c r="EY244" i="1" s="1"/>
  <c r="CZ244" i="1"/>
  <c r="DZ168" i="1"/>
  <c r="CZ168" i="1" s="1"/>
  <c r="EN168" i="1"/>
  <c r="DZ215" i="1"/>
  <c r="CZ215" i="1" s="1"/>
  <c r="EN215" i="1"/>
  <c r="CZ122" i="1"/>
  <c r="EA122" i="1" a="1"/>
  <c r="EA122" i="1" s="1"/>
  <c r="EK122" i="1" s="1"/>
  <c r="EU122" i="1" s="1"/>
  <c r="DZ304" i="1"/>
  <c r="EA304" i="1" s="1" a="1"/>
  <c r="EA304" i="1" s="1"/>
  <c r="EK304" i="1" s="1"/>
  <c r="EN304" i="1"/>
  <c r="DZ315" i="1"/>
  <c r="CZ315" i="1" s="1"/>
  <c r="EN315" i="1"/>
  <c r="DZ155" i="1"/>
  <c r="EA155" i="1" s="1" a="1"/>
  <c r="EA155" i="1" s="1"/>
  <c r="EK155" i="1" s="1"/>
  <c r="EN155" i="1"/>
  <c r="DZ29" i="1"/>
  <c r="EA29" i="1" s="1" a="1"/>
  <c r="EA29" i="1" s="1"/>
  <c r="EK29" i="1" s="1"/>
  <c r="EN29" i="1"/>
  <c r="DZ45" i="1"/>
  <c r="CZ45" i="1" s="1"/>
  <c r="EN45" i="1"/>
  <c r="DZ77" i="1"/>
  <c r="EN77" i="1"/>
  <c r="DZ102" i="1"/>
  <c r="EA102" i="1" s="1" a="1"/>
  <c r="EA102" i="1" s="1"/>
  <c r="EK102" i="1" s="1"/>
  <c r="EN102" i="1"/>
  <c r="DZ307" i="1"/>
  <c r="CZ307" i="1" s="1"/>
  <c r="EN307" i="1"/>
  <c r="DZ25" i="1"/>
  <c r="EA25" i="1" s="1" a="1"/>
  <c r="EA25" i="1" s="1"/>
  <c r="EK25" i="1" s="1"/>
  <c r="EN25" i="1"/>
  <c r="DZ58" i="1"/>
  <c r="CZ58" i="1" s="1"/>
  <c r="EN58" i="1"/>
  <c r="DZ52" i="1"/>
  <c r="EA52" i="1" s="1" a="1"/>
  <c r="EA52" i="1" s="1"/>
  <c r="EK52" i="1" s="1"/>
  <c r="EN52" i="1"/>
  <c r="DZ98" i="1"/>
  <c r="CZ98" i="1" s="1"/>
  <c r="EN98" i="1"/>
  <c r="DZ18" i="1"/>
  <c r="EN18" i="1"/>
  <c r="DZ129" i="1"/>
  <c r="CZ129" i="1" s="1"/>
  <c r="EN129" i="1"/>
  <c r="DZ103" i="1"/>
  <c r="EA103" i="1" s="1" a="1"/>
  <c r="EA103" i="1" s="1"/>
  <c r="EK103" i="1" s="1"/>
  <c r="EN103" i="1"/>
  <c r="DZ139" i="1"/>
  <c r="EA139" i="1" s="1" a="1"/>
  <c r="EA139" i="1" s="1"/>
  <c r="EK139" i="1" s="1"/>
  <c r="EN139" i="1"/>
  <c r="DZ293" i="1"/>
  <c r="CZ293" i="1" s="1"/>
  <c r="EN293" i="1"/>
  <c r="DZ192" i="1"/>
  <c r="EA192" i="1" s="1" a="1"/>
  <c r="EA192" i="1" s="1"/>
  <c r="EK192" i="1" s="1"/>
  <c r="EN192" i="1"/>
  <c r="EW192" i="1" s="1"/>
  <c r="DZ149" i="1"/>
  <c r="EA149" i="1" s="1" a="1"/>
  <c r="EA149" i="1" s="1"/>
  <c r="EK149" i="1" s="1"/>
  <c r="EN149" i="1"/>
  <c r="DZ61" i="1"/>
  <c r="EA61" i="1" s="1" a="1"/>
  <c r="EA61" i="1" s="1"/>
  <c r="EK61" i="1" s="1"/>
  <c r="EN61" i="1"/>
  <c r="DZ55" i="1"/>
  <c r="CZ55" i="1" s="1"/>
  <c r="EN55" i="1"/>
  <c r="DZ147" i="1"/>
  <c r="EA147" i="1" s="1" a="1"/>
  <c r="EA147" i="1" s="1"/>
  <c r="EK147" i="1" s="1"/>
  <c r="EN147" i="1"/>
  <c r="DZ180" i="1"/>
  <c r="CZ180" i="1" s="1"/>
  <c r="EN180" i="1"/>
  <c r="DZ242" i="1"/>
  <c r="EN242" i="1"/>
  <c r="EY97" i="1"/>
  <c r="EA88" i="1" a="1"/>
  <c r="EA88" i="1" s="1"/>
  <c r="EK88" i="1" s="1"/>
  <c r="CZ88" i="1"/>
  <c r="DZ185" i="1"/>
  <c r="EA185" i="1" s="1" a="1"/>
  <c r="EA185" i="1" s="1"/>
  <c r="EK185" i="1" s="1"/>
  <c r="EN185" i="1"/>
  <c r="EW185" i="1" s="1"/>
  <c r="DZ100" i="1"/>
  <c r="EA100" i="1" s="1" a="1"/>
  <c r="EA100" i="1" s="1"/>
  <c r="EK100" i="1" s="1"/>
  <c r="EN100" i="1"/>
  <c r="DZ95" i="1"/>
  <c r="CZ95" i="1" s="1"/>
  <c r="EN95" i="1"/>
  <c r="DZ265" i="1"/>
  <c r="EA265" i="1" s="1" a="1"/>
  <c r="EA265" i="1" s="1"/>
  <c r="EK265" i="1" s="1"/>
  <c r="EN265" i="1"/>
  <c r="CZ226" i="1"/>
  <c r="EA226" i="1" a="1"/>
  <c r="EA226" i="1" s="1"/>
  <c r="EK226" i="1" s="1"/>
  <c r="DZ264" i="1"/>
  <c r="EA264" i="1" s="1" a="1"/>
  <c r="EA264" i="1" s="1"/>
  <c r="EK264" i="1" s="1"/>
  <c r="EN264" i="1"/>
  <c r="DZ116" i="1"/>
  <c r="EA116" i="1" s="1" a="1"/>
  <c r="EA116" i="1" s="1"/>
  <c r="EK116" i="1" s="1"/>
  <c r="EN116" i="1"/>
  <c r="DZ256" i="1"/>
  <c r="EN256" i="1"/>
  <c r="DZ104" i="1"/>
  <c r="EA104" i="1" s="1" a="1"/>
  <c r="EA104" i="1" s="1"/>
  <c r="EK104" i="1" s="1"/>
  <c r="EN104" i="1"/>
  <c r="DZ83" i="1"/>
  <c r="EN83" i="1"/>
  <c r="DZ165" i="1"/>
  <c r="CZ165" i="1" s="1"/>
  <c r="EN165" i="1"/>
  <c r="DZ290" i="1"/>
  <c r="CZ290" i="1" s="1"/>
  <c r="EN290" i="1"/>
  <c r="DZ157" i="1"/>
  <c r="EN157" i="1"/>
  <c r="DZ114" i="1"/>
  <c r="CZ114" i="1" s="1"/>
  <c r="EN114" i="1"/>
  <c r="DZ217" i="1"/>
  <c r="EN217" i="1"/>
  <c r="EA268" i="1" a="1"/>
  <c r="EA268" i="1" s="1"/>
  <c r="EK268" i="1" s="1"/>
  <c r="CZ268" i="1"/>
  <c r="EU229" i="1"/>
  <c r="EW229" i="1"/>
  <c r="EU146" i="1"/>
  <c r="EW146" i="1"/>
  <c r="EU40" i="1"/>
  <c r="EW40" i="1"/>
  <c r="EU312" i="1"/>
  <c r="EW312" i="1"/>
  <c r="EU46" i="1"/>
  <c r="EW46" i="1"/>
  <c r="EU273" i="1"/>
  <c r="EW273" i="1"/>
  <c r="EU90" i="1"/>
  <c r="EW90" i="1"/>
  <c r="EU96" i="1"/>
  <c r="EW96" i="1"/>
  <c r="EU160" i="1"/>
  <c r="EW160" i="1"/>
  <c r="EU36" i="1"/>
  <c r="EW36" i="1"/>
  <c r="EU257" i="1"/>
  <c r="EW257" i="1"/>
  <c r="EU174" i="1"/>
  <c r="EW174" i="1"/>
  <c r="EU162" i="1"/>
  <c r="EW162" i="1"/>
  <c r="EU298" i="1"/>
  <c r="EW298" i="1"/>
  <c r="EU250" i="1"/>
  <c r="EW250" i="1"/>
  <c r="EU230" i="1"/>
  <c r="EW230" i="1"/>
  <c r="EU323" i="1"/>
  <c r="EW323" i="1"/>
  <c r="EU212" i="1"/>
  <c r="EW212" i="1"/>
  <c r="EU311" i="1"/>
  <c r="EW311" i="1"/>
  <c r="EU249" i="1"/>
  <c r="EW249" i="1"/>
  <c r="EU216" i="1"/>
  <c r="EW216" i="1"/>
  <c r="EU108" i="1"/>
  <c r="EW108" i="1"/>
  <c r="EU171" i="1"/>
  <c r="EU126" i="1"/>
  <c r="EW126" i="1"/>
  <c r="EU32" i="1"/>
  <c r="EW32" i="1"/>
  <c r="EU164" i="1"/>
  <c r="EW164" i="1"/>
  <c r="EU227" i="1"/>
  <c r="EW227" i="1"/>
  <c r="EU66" i="1"/>
  <c r="EW66" i="1"/>
  <c r="EW73" i="1"/>
  <c r="EU282" i="1"/>
  <c r="EW282" i="1"/>
  <c r="EU57" i="1"/>
  <c r="EW57" i="1"/>
  <c r="EU313" i="1"/>
  <c r="EW313" i="1"/>
  <c r="EU297" i="1"/>
  <c r="EW297" i="1"/>
  <c r="EU42" i="1"/>
  <c r="EW42" i="1"/>
  <c r="EU260" i="1"/>
  <c r="EW260" i="1"/>
  <c r="EU341" i="1"/>
  <c r="EW341" i="1"/>
  <c r="EU211" i="1"/>
  <c r="EW211" i="1"/>
  <c r="EU70" i="1"/>
  <c r="EW70" i="1"/>
  <c r="EU82" i="1"/>
  <c r="EW82" i="1"/>
  <c r="EU324" i="1"/>
  <c r="EW324" i="1"/>
  <c r="EU49" i="1"/>
  <c r="EW49" i="1"/>
  <c r="EU254" i="1"/>
  <c r="EW254" i="1"/>
  <c r="EU27" i="1"/>
  <c r="EW27" i="1"/>
  <c r="EU275" i="1"/>
  <c r="EW275" i="1"/>
  <c r="EW305" i="1"/>
  <c r="EU118" i="1"/>
  <c r="EW118" i="1"/>
  <c r="EU75" i="1"/>
  <c r="EW75" i="1"/>
  <c r="EU296" i="1"/>
  <c r="EW296" i="1"/>
  <c r="EU72" i="1"/>
  <c r="EW72" i="1"/>
  <c r="EU281" i="1"/>
  <c r="EW281" i="1"/>
  <c r="EU340" i="1"/>
  <c r="EW340" i="1"/>
  <c r="EU161" i="1"/>
  <c r="EW161" i="1"/>
  <c r="EU64" i="1"/>
  <c r="EW64" i="1"/>
  <c r="EU270" i="1"/>
  <c r="EU228" i="1"/>
  <c r="EW228" i="1"/>
  <c r="EU71" i="1"/>
  <c r="EW71" i="1"/>
  <c r="EU158" i="1"/>
  <c r="EW158" i="1"/>
  <c r="EU316" i="1"/>
  <c r="EW316" i="1"/>
  <c r="EU163" i="1"/>
  <c r="EW163" i="1"/>
  <c r="EU276" i="1"/>
  <c r="EW276" i="1"/>
  <c r="EU246" i="1"/>
  <c r="EW246" i="1"/>
  <c r="EU306" i="1"/>
  <c r="EW306" i="1"/>
  <c r="EU209" i="1"/>
  <c r="EW209" i="1"/>
  <c r="EU140" i="1"/>
  <c r="EW140" i="1"/>
  <c r="EU300" i="1"/>
  <c r="EW300" i="1"/>
  <c r="EU285" i="1"/>
  <c r="EW285" i="1"/>
  <c r="EU342" i="1"/>
  <c r="EW342" i="1"/>
  <c r="DZ188" i="1"/>
  <c r="CZ188" i="1" s="1"/>
  <c r="EA210" i="1" a="1"/>
  <c r="EA210" i="1" s="1"/>
  <c r="EK210" i="1" s="1"/>
  <c r="EA45" i="1" a="1"/>
  <c r="EA45" i="1" s="1"/>
  <c r="EK45" i="1" s="1"/>
  <c r="CZ265" i="1"/>
  <c r="EA53" i="1" a="1"/>
  <c r="EA53" i="1" s="1"/>
  <c r="EK53" i="1" s="1"/>
  <c r="CZ53" i="1"/>
  <c r="DZ328" i="1"/>
  <c r="CZ134" i="1"/>
  <c r="EA134" i="1" a="1"/>
  <c r="EA134" i="1" s="1"/>
  <c r="EK134" i="1" s="1"/>
  <c r="EA277" i="1" a="1"/>
  <c r="EA277" i="1" s="1"/>
  <c r="EK277" i="1" s="1"/>
  <c r="CZ277" i="1"/>
  <c r="CZ100" i="1"/>
  <c r="DZ206" i="1"/>
  <c r="DZ125" i="1"/>
  <c r="DZ194" i="1"/>
  <c r="DZ110" i="1"/>
  <c r="EA127" i="1" a="1"/>
  <c r="EA127" i="1" s="1"/>
  <c r="EK127" i="1" s="1"/>
  <c r="DZ94" i="1"/>
  <c r="DZ130" i="1"/>
  <c r="DZ205" i="1"/>
  <c r="CZ120" i="1"/>
  <c r="EA120" i="1" a="1"/>
  <c r="EA120" i="1" s="1"/>
  <c r="EK120" i="1" s="1"/>
  <c r="EA255" i="1" a="1"/>
  <c r="EA255" i="1" s="1"/>
  <c r="EK255" i="1" s="1"/>
  <c r="CZ255" i="1"/>
  <c r="DZ234" i="1"/>
  <c r="DZ335" i="1"/>
  <c r="CZ84" i="1"/>
  <c r="EA84" i="1" a="1"/>
  <c r="EA84" i="1" s="1"/>
  <c r="EK84" i="1" s="1"/>
  <c r="DZ159" i="1"/>
  <c r="EA263" i="1" a="1"/>
  <c r="EA263" i="1" s="1"/>
  <c r="EK263" i="1" s="1"/>
  <c r="CZ263" i="1"/>
  <c r="DZ135" i="1"/>
  <c r="EA22" i="1" a="1"/>
  <c r="EA22" i="1" s="1"/>
  <c r="EK22" i="1" s="1"/>
  <c r="CZ22" i="1"/>
  <c r="DZ26" i="1"/>
  <c r="CZ295" i="1"/>
  <c r="EA295" i="1" a="1"/>
  <c r="EA295" i="1" s="1"/>
  <c r="EK295" i="1" s="1"/>
  <c r="DZ181" i="1"/>
  <c r="CZ283" i="1"/>
  <c r="EA332" i="1" a="1"/>
  <c r="EA332" i="1" s="1"/>
  <c r="EK332" i="1" s="1"/>
  <c r="CZ332" i="1"/>
  <c r="EA196" i="1" a="1"/>
  <c r="EA196" i="1" s="1"/>
  <c r="EK196" i="1" s="1"/>
  <c r="EU196" i="1" s="1"/>
  <c r="EY196" i="1" s="1"/>
  <c r="CZ196" i="1"/>
  <c r="EA320" i="1" a="1"/>
  <c r="EA320" i="1" s="1"/>
  <c r="EK320" i="1" s="1"/>
  <c r="CZ320" i="1"/>
  <c r="EA245" i="1" a="1"/>
  <c r="EA245" i="1" s="1"/>
  <c r="EK245" i="1" s="1"/>
  <c r="CZ245" i="1"/>
  <c r="CZ232" i="1"/>
  <c r="EA232" i="1" a="1"/>
  <c r="EA232" i="1" s="1"/>
  <c r="EK232" i="1" s="1"/>
  <c r="EA172" i="1" a="1"/>
  <c r="EA172" i="1" s="1"/>
  <c r="EK172" i="1" s="1"/>
  <c r="CZ172" i="1"/>
  <c r="CZ264" i="1"/>
  <c r="DZ236" i="1"/>
  <c r="EA48" i="1" a="1"/>
  <c r="EA48" i="1" s="1"/>
  <c r="EK48" i="1" s="1"/>
  <c r="CZ48" i="1"/>
  <c r="EA290" i="1" a="1"/>
  <c r="EA290" i="1" s="1"/>
  <c r="EK290" i="1" s="1"/>
  <c r="EA28" i="1" a="1"/>
  <c r="EA28" i="1" s="1"/>
  <c r="EK28" i="1" s="1"/>
  <c r="CZ28" i="1"/>
  <c r="DZ99" i="1"/>
  <c r="DZ112" i="1"/>
  <c r="DZ91" i="1"/>
  <c r="DZ138" i="1"/>
  <c r="EA325" i="1" a="1"/>
  <c r="EA325" i="1" s="1"/>
  <c r="EK325" i="1" s="1"/>
  <c r="CZ325" i="1"/>
  <c r="EA92" i="1" a="1"/>
  <c r="EA92" i="1" s="1"/>
  <c r="EK92" i="1" s="1"/>
  <c r="CZ92" i="1"/>
  <c r="EA67" i="1" a="1"/>
  <c r="EA67" i="1" s="1"/>
  <c r="EK67" i="1" s="1"/>
  <c r="CZ67" i="1"/>
  <c r="DZ279" i="1"/>
  <c r="DZ204" i="1"/>
  <c r="DZ333" i="1"/>
  <c r="DZ50" i="1"/>
  <c r="DZ202" i="1"/>
  <c r="DZ117" i="1"/>
  <c r="EA121" i="1" a="1"/>
  <c r="EA121" i="1" s="1"/>
  <c r="EK121" i="1" s="1"/>
  <c r="CZ121" i="1"/>
  <c r="EA133" i="1" a="1"/>
  <c r="EA133" i="1" s="1"/>
  <c r="EK133" i="1" s="1"/>
  <c r="CZ133" i="1"/>
  <c r="EA215" i="1" a="1"/>
  <c r="EA215" i="1" s="1"/>
  <c r="EK215" i="1" s="1"/>
  <c r="EA114" i="1" a="1"/>
  <c r="EA114" i="1" s="1"/>
  <c r="EK114" i="1" s="1"/>
  <c r="CZ144" i="1"/>
  <c r="EA144" i="1" a="1"/>
  <c r="EA144" i="1" s="1"/>
  <c r="EK144" i="1" s="1"/>
  <c r="EA286" i="1" a="1"/>
  <c r="EA286" i="1" s="1"/>
  <c r="EK286" i="1" s="1"/>
  <c r="CZ286" i="1"/>
  <c r="EA58" i="1" a="1"/>
  <c r="EA58" i="1" s="1"/>
  <c r="EK58" i="1" s="1"/>
  <c r="EA38" i="1" a="1"/>
  <c r="EA38" i="1" s="1"/>
  <c r="EK38" i="1" s="1"/>
  <c r="CZ38" i="1"/>
  <c r="CZ214" i="1"/>
  <c r="CZ302" i="1"/>
  <c r="EA302" i="1" a="1"/>
  <c r="EA302" i="1" s="1"/>
  <c r="EK302" i="1" s="1"/>
  <c r="DZ266" i="1"/>
  <c r="DZ20" i="1"/>
  <c r="DZ124" i="1"/>
  <c r="DZ137" i="1"/>
  <c r="CZ177" i="1"/>
  <c r="EA177" i="1" a="1"/>
  <c r="EA177" i="1" s="1"/>
  <c r="EK177" i="1" s="1"/>
  <c r="EA169" i="1" a="1"/>
  <c r="EA169" i="1" s="1"/>
  <c r="EK169" i="1" s="1"/>
  <c r="CZ169" i="1"/>
  <c r="DZ336" i="1"/>
  <c r="CZ152" i="1"/>
  <c r="EA152" i="1" a="1"/>
  <c r="EA152" i="1" s="1"/>
  <c r="EK152" i="1" s="1"/>
  <c r="DZ16" i="1"/>
  <c r="EA240" i="1" a="1"/>
  <c r="EA240" i="1" s="1"/>
  <c r="EK240" i="1" s="1"/>
  <c r="CZ240" i="1"/>
  <c r="CZ119" i="1"/>
  <c r="EA119" i="1" a="1"/>
  <c r="EA119" i="1" s="1"/>
  <c r="EK119" i="1" s="1"/>
  <c r="DZ87" i="1"/>
  <c r="CZ329" i="1"/>
  <c r="EA329" i="1" a="1"/>
  <c r="EA329" i="1" s="1"/>
  <c r="EK329" i="1" s="1"/>
  <c r="DZ201" i="1"/>
  <c r="CZ287" i="1"/>
  <c r="EA287" i="1" a="1"/>
  <c r="EA287" i="1" s="1"/>
  <c r="EK287" i="1" s="1"/>
  <c r="CZ148" i="1"/>
  <c r="EA148" i="1" a="1"/>
  <c r="EA148" i="1" s="1"/>
  <c r="EK148" i="1" s="1"/>
  <c r="EA294" i="1" a="1"/>
  <c r="EA294" i="1" s="1"/>
  <c r="EK294" i="1" s="1"/>
  <c r="CZ294" i="1"/>
  <c r="EA98" i="1" a="1"/>
  <c r="EA98" i="1" s="1"/>
  <c r="EK98" i="1" s="1"/>
  <c r="DZ14" i="1"/>
  <c r="CZ167" i="1"/>
  <c r="EA167" i="1" a="1"/>
  <c r="EA167" i="1" s="1"/>
  <c r="EK167" i="1" s="1"/>
  <c r="DZ136" i="1"/>
  <c r="CZ116" i="1"/>
  <c r="EA18" i="1" a="1"/>
  <c r="EA18" i="1" s="1"/>
  <c r="EK18" i="1" s="1"/>
  <c r="CZ18" i="1"/>
  <c r="DZ258" i="1"/>
  <c r="DZ271" i="1"/>
  <c r="DZ319" i="1"/>
  <c r="EA51" i="1" a="1"/>
  <c r="EA51" i="1" s="1"/>
  <c r="EK51" i="1" s="1"/>
  <c r="CZ51" i="1"/>
  <c r="DZ153" i="1"/>
  <c r="DZ303" i="1"/>
  <c r="EA274" i="1" a="1"/>
  <c r="EA274" i="1" s="1"/>
  <c r="EK274" i="1" s="1"/>
  <c r="CZ274" i="1"/>
  <c r="DZ33" i="1"/>
  <c r="EA237" i="1" a="1"/>
  <c r="EA237" i="1" s="1"/>
  <c r="EK237" i="1" s="1"/>
  <c r="CZ237" i="1"/>
  <c r="EA23" i="1" a="1"/>
  <c r="EA23" i="1" s="1"/>
  <c r="EK23" i="1" s="1"/>
  <c r="EU23" i="1" s="1"/>
  <c r="EY23" i="1" s="1"/>
  <c r="CZ23" i="1"/>
  <c r="EA157" i="1" a="1"/>
  <c r="EA157" i="1" s="1"/>
  <c r="EK157" i="1" s="1"/>
  <c r="CZ157" i="1"/>
  <c r="EA145" i="1" a="1"/>
  <c r="EA145" i="1" s="1"/>
  <c r="EK145" i="1" s="1"/>
  <c r="CZ145" i="1"/>
  <c r="EA195" i="1" a="1"/>
  <c r="EA195" i="1" s="1"/>
  <c r="EK195" i="1" s="1"/>
  <c r="EU195" i="1" s="1"/>
  <c r="EY195" i="1" s="1"/>
  <c r="CZ195" i="1"/>
  <c r="DZ76" i="1"/>
  <c r="DZ198" i="1"/>
  <c r="DZ321" i="1"/>
  <c r="EA310" i="1" a="1"/>
  <c r="EA310" i="1" s="1"/>
  <c r="EK310" i="1" s="1"/>
  <c r="CZ310" i="1"/>
  <c r="DZ176" i="1"/>
  <c r="DZ93" i="1"/>
  <c r="DZ288" i="1"/>
  <c r="DZ107" i="1"/>
  <c r="EA78" i="1" a="1"/>
  <c r="EA78" i="1" s="1"/>
  <c r="EK78" i="1" s="1"/>
  <c r="CZ78" i="1"/>
  <c r="EA256" i="1" a="1"/>
  <c r="EA256" i="1" s="1"/>
  <c r="EK256" i="1" s="1"/>
  <c r="CZ256" i="1"/>
  <c r="EA180" i="1" a="1"/>
  <c r="EA180" i="1" s="1"/>
  <c r="EK180" i="1" s="1"/>
  <c r="CZ115" i="1"/>
  <c r="EA115" i="1" a="1"/>
  <c r="EA115" i="1" s="1"/>
  <c r="EK115" i="1" s="1"/>
  <c r="EA55" i="1" a="1"/>
  <c r="EA55" i="1" s="1"/>
  <c r="EK55" i="1" s="1"/>
  <c r="EA299" i="1" a="1"/>
  <c r="EA299" i="1" s="1"/>
  <c r="EK299" i="1" s="1"/>
  <c r="CZ299" i="1"/>
  <c r="DZ238" i="1"/>
  <c r="CZ219" i="1"/>
  <c r="EA219" i="1" a="1"/>
  <c r="EA219" i="1" s="1"/>
  <c r="EK219" i="1" s="1"/>
  <c r="CZ278" i="1"/>
  <c r="EA278" i="1" a="1"/>
  <c r="EA278" i="1" s="1"/>
  <c r="EK278" i="1" s="1"/>
  <c r="DZ259" i="1"/>
  <c r="EA337" i="1" a="1"/>
  <c r="EA337" i="1" s="1"/>
  <c r="EK337" i="1" s="1"/>
  <c r="CZ337" i="1"/>
  <c r="DZ239" i="1"/>
  <c r="EA222" i="1" a="1"/>
  <c r="EA222" i="1" s="1"/>
  <c r="EK222" i="1" s="1"/>
  <c r="CZ222" i="1"/>
  <c r="EA223" i="1" a="1"/>
  <c r="EA223" i="1" s="1"/>
  <c r="EK223" i="1" s="1"/>
  <c r="CZ223" i="1"/>
  <c r="DZ269" i="1"/>
  <c r="CZ29" i="1" l="1"/>
  <c r="CZ155" i="1"/>
  <c r="CZ61" i="1"/>
  <c r="CZ103" i="1"/>
  <c r="CZ52" i="1"/>
  <c r="CZ80" i="1"/>
  <c r="EA267" i="1" a="1"/>
  <c r="EA267" i="1" s="1"/>
  <c r="EK267" i="1" s="1"/>
  <c r="CZ31" i="1"/>
  <c r="CZ149" i="1"/>
  <c r="EU284" i="1"/>
  <c r="EY284" i="1" s="1"/>
  <c r="EA315" i="1" a="1"/>
  <c r="EA315" i="1" s="1"/>
  <c r="EK315" i="1" s="1"/>
  <c r="EW315" i="1" s="1"/>
  <c r="EW86" i="1"/>
  <c r="EY86" i="1" s="1"/>
  <c r="EA231" i="1" a="1"/>
  <c r="EA231" i="1" s="1"/>
  <c r="EK231" i="1" s="1"/>
  <c r="EW231" i="1" s="1"/>
  <c r="CZ192" i="1"/>
  <c r="EA15" i="1" a="1"/>
  <c r="EA15" i="1" s="1"/>
  <c r="EK15" i="1" s="1"/>
  <c r="EU15" i="1" s="1"/>
  <c r="CZ141" i="1"/>
  <c r="CZ314" i="1"/>
  <c r="EA95" i="1" a="1"/>
  <c r="EA95" i="1" s="1"/>
  <c r="EK95" i="1" s="1"/>
  <c r="EA235" i="1" a="1"/>
  <c r="EA235" i="1" s="1"/>
  <c r="EK235" i="1" s="1"/>
  <c r="CZ235" i="1"/>
  <c r="CZ147" i="1"/>
  <c r="EA129" i="1" a="1"/>
  <c r="EA129" i="1" s="1"/>
  <c r="EK129" i="1" s="1"/>
  <c r="EU129" i="1" s="1"/>
  <c r="EA168" i="1" a="1"/>
  <c r="EA168" i="1" s="1"/>
  <c r="EK168" i="1" s="1"/>
  <c r="EU168" i="1" s="1"/>
  <c r="EA200" i="1" a="1"/>
  <c r="EA200" i="1" s="1"/>
  <c r="EK200" i="1" s="1"/>
  <c r="EU200" i="1" s="1"/>
  <c r="EY200" i="1" s="1"/>
  <c r="CZ139" i="1"/>
  <c r="CZ143" i="1"/>
  <c r="CZ25" i="1"/>
  <c r="EA293" i="1" a="1"/>
  <c r="EA293" i="1" s="1"/>
  <c r="EK293" i="1" s="1"/>
  <c r="EU293" i="1" s="1"/>
  <c r="EU142" i="1"/>
  <c r="CZ304" i="1"/>
  <c r="CZ102" i="1"/>
  <c r="EY311" i="1"/>
  <c r="EY174" i="1"/>
  <c r="EA307" i="1" a="1"/>
  <c r="EA307" i="1" s="1"/>
  <c r="EK307" i="1" s="1"/>
  <c r="EW307" i="1" s="1"/>
  <c r="EA165" i="1" a="1"/>
  <c r="EA165" i="1" s="1"/>
  <c r="EK165" i="1" s="1"/>
  <c r="EU165" i="1" s="1"/>
  <c r="EY297" i="1"/>
  <c r="EU185" i="1"/>
  <c r="EY185" i="1" s="1"/>
  <c r="CZ185" i="1"/>
  <c r="EA184" i="1" a="1"/>
  <c r="EA184" i="1" s="1"/>
  <c r="EK184" i="1" s="1"/>
  <c r="EU184" i="1" s="1"/>
  <c r="EY184" i="1" s="1"/>
  <c r="EY66" i="1"/>
  <c r="CZ104" i="1"/>
  <c r="EU192" i="1"/>
  <c r="EY192" i="1" s="1"/>
  <c r="CZ326" i="1"/>
  <c r="EU79" i="1"/>
  <c r="EY79" i="1" s="1"/>
  <c r="EY164" i="1"/>
  <c r="EW142" i="1"/>
  <c r="EY254" i="1"/>
  <c r="CZ79" i="1"/>
  <c r="EY227" i="1"/>
  <c r="EY324" i="1"/>
  <c r="EY312" i="1"/>
  <c r="EY82" i="1"/>
  <c r="EY211" i="1"/>
  <c r="EA188" i="1" a="1"/>
  <c r="EA188" i="1" s="1"/>
  <c r="EK188" i="1" s="1"/>
  <c r="EU188" i="1" s="1"/>
  <c r="EY188" i="1" s="1"/>
  <c r="EY70" i="1"/>
  <c r="EY313" i="1"/>
  <c r="EY341" i="1"/>
  <c r="EY249" i="1"/>
  <c r="EA74" i="1" a="1"/>
  <c r="EA74" i="1" s="1"/>
  <c r="EK74" i="1" s="1"/>
  <c r="EU74" i="1" s="1"/>
  <c r="CZ74" i="1"/>
  <c r="CZ272" i="1"/>
  <c r="EA272" i="1" a="1"/>
  <c r="EA272" i="1" s="1"/>
  <c r="EK272" i="1" s="1"/>
  <c r="EY228" i="1"/>
  <c r="EY306" i="1"/>
  <c r="EY126" i="1"/>
  <c r="EY246" i="1"/>
  <c r="EY276" i="1"/>
  <c r="EY163" i="1"/>
  <c r="EY158" i="1"/>
  <c r="EY273" i="1"/>
  <c r="EY316" i="1"/>
  <c r="EY260" i="1"/>
  <c r="EY57" i="1"/>
  <c r="EY171" i="1"/>
  <c r="EY323" i="1"/>
  <c r="EY36" i="1"/>
  <c r="EY40" i="1"/>
  <c r="CZ221" i="1"/>
  <c r="EA221" i="1" a="1"/>
  <c r="EA221" i="1" s="1"/>
  <c r="EK221" i="1" s="1"/>
  <c r="EU221" i="1" s="1"/>
  <c r="EY282" i="1"/>
  <c r="EY108" i="1"/>
  <c r="EY230" i="1"/>
  <c r="EY160" i="1"/>
  <c r="CZ85" i="1"/>
  <c r="EA85" i="1" a="1"/>
  <c r="EA85" i="1" s="1"/>
  <c r="EK85" i="1" s="1"/>
  <c r="EU166" i="1"/>
  <c r="EW166" i="1"/>
  <c r="EY71" i="1"/>
  <c r="EY49" i="1"/>
  <c r="EY42" i="1"/>
  <c r="EY73" i="1"/>
  <c r="EY216" i="1"/>
  <c r="EY250" i="1"/>
  <c r="EY146" i="1"/>
  <c r="EA83" i="1" a="1"/>
  <c r="EA83" i="1" s="1"/>
  <c r="EK83" i="1" s="1"/>
  <c r="CZ83" i="1"/>
  <c r="EY298" i="1"/>
  <c r="EY96" i="1"/>
  <c r="EY229" i="1"/>
  <c r="EY162" i="1"/>
  <c r="EY90" i="1"/>
  <c r="EU268" i="1"/>
  <c r="EW268" i="1"/>
  <c r="EU88" i="1"/>
  <c r="EW88" i="1"/>
  <c r="EU292" i="1"/>
  <c r="EW292" i="1"/>
  <c r="CZ89" i="1"/>
  <c r="EA89" i="1" a="1"/>
  <c r="EA89" i="1" s="1"/>
  <c r="EK89" i="1" s="1"/>
  <c r="CZ217" i="1"/>
  <c r="EA217" i="1" a="1"/>
  <c r="EA217" i="1" s="1"/>
  <c r="EK217" i="1" s="1"/>
  <c r="EA242" i="1" a="1"/>
  <c r="EA242" i="1" s="1"/>
  <c r="EK242" i="1" s="1"/>
  <c r="CZ242" i="1"/>
  <c r="EY32" i="1"/>
  <c r="EY212" i="1"/>
  <c r="EY257" i="1"/>
  <c r="EY46" i="1"/>
  <c r="EU226" i="1"/>
  <c r="EW226" i="1"/>
  <c r="EW122" i="1"/>
  <c r="EY122" i="1" s="1"/>
  <c r="EU289" i="1"/>
  <c r="EW289" i="1"/>
  <c r="EA150" i="1" a="1"/>
  <c r="EA150" i="1" s="1"/>
  <c r="EK150" i="1" s="1"/>
  <c r="CZ150" i="1"/>
  <c r="EW60" i="1"/>
  <c r="EY60" i="1" s="1"/>
  <c r="CZ77" i="1"/>
  <c r="EA77" i="1" a="1"/>
  <c r="EA77" i="1" s="1"/>
  <c r="EK77" i="1" s="1"/>
  <c r="EU77" i="1" s="1"/>
  <c r="EW213" i="1"/>
  <c r="EY213" i="1" s="1"/>
  <c r="EU256" i="1"/>
  <c r="EW256" i="1"/>
  <c r="EU302" i="1"/>
  <c r="EW302" i="1"/>
  <c r="EU222" i="1"/>
  <c r="EW222" i="1"/>
  <c r="EU240" i="1"/>
  <c r="EW240" i="1"/>
  <c r="EU48" i="1"/>
  <c r="EW48" i="1"/>
  <c r="EU104" i="1"/>
  <c r="EW104" i="1"/>
  <c r="EY75" i="1"/>
  <c r="EU214" i="1"/>
  <c r="EW214" i="1"/>
  <c r="EU295" i="1"/>
  <c r="EW295" i="1"/>
  <c r="EU53" i="1"/>
  <c r="EW53" i="1"/>
  <c r="EU294" i="1"/>
  <c r="EW294" i="1"/>
  <c r="EU215" i="1"/>
  <c r="EW215" i="1"/>
  <c r="EU67" i="1"/>
  <c r="EW67" i="1"/>
  <c r="EU232" i="1"/>
  <c r="EW232" i="1"/>
  <c r="EY342" i="1"/>
  <c r="EY270" i="1"/>
  <c r="EY118" i="1"/>
  <c r="EU299" i="1"/>
  <c r="EW299" i="1"/>
  <c r="EU265" i="1"/>
  <c r="EW265" i="1"/>
  <c r="EU147" i="1"/>
  <c r="EW147" i="1"/>
  <c r="EU255" i="1"/>
  <c r="EW255" i="1"/>
  <c r="EU55" i="1"/>
  <c r="EW55" i="1"/>
  <c r="EU145" i="1"/>
  <c r="EW145" i="1"/>
  <c r="EU102" i="1"/>
  <c r="EW102" i="1"/>
  <c r="EU152" i="1"/>
  <c r="EW152" i="1"/>
  <c r="EU38" i="1"/>
  <c r="EW38" i="1"/>
  <c r="EU133" i="1"/>
  <c r="EW133" i="1"/>
  <c r="EU92" i="1"/>
  <c r="EW92" i="1"/>
  <c r="EU25" i="1"/>
  <c r="EW25" i="1"/>
  <c r="EU143" i="1"/>
  <c r="EW143" i="1"/>
  <c r="EU45" i="1"/>
  <c r="EW45" i="1"/>
  <c r="EY64" i="1"/>
  <c r="EY305" i="1"/>
  <c r="EU337" i="1"/>
  <c r="EW337" i="1"/>
  <c r="EU245" i="1"/>
  <c r="EW245" i="1"/>
  <c r="EU148" i="1"/>
  <c r="EW148" i="1"/>
  <c r="EU115" i="1"/>
  <c r="EW115" i="1"/>
  <c r="EU157" i="1"/>
  <c r="EW157" i="1"/>
  <c r="EU18" i="1"/>
  <c r="EW18" i="1"/>
  <c r="EU58" i="1"/>
  <c r="EW58" i="1"/>
  <c r="EU325" i="1"/>
  <c r="EW325" i="1"/>
  <c r="EU264" i="1"/>
  <c r="EW264" i="1"/>
  <c r="EU80" i="1"/>
  <c r="EW80" i="1"/>
  <c r="EU120" i="1"/>
  <c r="EW120" i="1"/>
  <c r="EU100" i="1"/>
  <c r="EW100" i="1"/>
  <c r="EY285" i="1"/>
  <c r="EY161" i="1"/>
  <c r="EY275" i="1"/>
  <c r="EU155" i="1"/>
  <c r="EW155" i="1"/>
  <c r="EU320" i="1"/>
  <c r="EW320" i="1"/>
  <c r="EU29" i="1"/>
  <c r="EW29" i="1"/>
  <c r="EU78" i="1"/>
  <c r="EW78" i="1"/>
  <c r="EU116" i="1"/>
  <c r="EW116" i="1"/>
  <c r="EU169" i="1"/>
  <c r="EW169" i="1"/>
  <c r="EU121" i="1"/>
  <c r="EW121" i="1"/>
  <c r="EU95" i="1"/>
  <c r="EW95" i="1"/>
  <c r="EU277" i="1"/>
  <c r="EW277" i="1"/>
  <c r="EY300" i="1"/>
  <c r="EY340" i="1"/>
  <c r="EY27" i="1"/>
  <c r="EU51" i="1"/>
  <c r="EW51" i="1"/>
  <c r="EU22" i="1"/>
  <c r="EW22" i="1"/>
  <c r="EU310" i="1"/>
  <c r="EW310" i="1"/>
  <c r="EU149" i="1"/>
  <c r="EW149" i="1"/>
  <c r="EU237" i="1"/>
  <c r="EW237" i="1"/>
  <c r="EU167" i="1"/>
  <c r="EW167" i="1"/>
  <c r="EU329" i="1"/>
  <c r="EW329" i="1"/>
  <c r="EU286" i="1"/>
  <c r="EW286" i="1"/>
  <c r="EY140" i="1"/>
  <c r="EY281" i="1"/>
  <c r="EU278" i="1"/>
  <c r="EW278" i="1"/>
  <c r="EU144" i="1"/>
  <c r="EW144" i="1"/>
  <c r="EU172" i="1"/>
  <c r="EW172" i="1"/>
  <c r="EU332" i="1"/>
  <c r="EW332" i="1"/>
  <c r="EU127" i="1"/>
  <c r="EW127" i="1"/>
  <c r="EU134" i="1"/>
  <c r="EW134" i="1"/>
  <c r="EU326" i="1"/>
  <c r="EW326" i="1"/>
  <c r="EU61" i="1"/>
  <c r="EW61" i="1"/>
  <c r="EU31" i="1"/>
  <c r="EW31" i="1"/>
  <c r="EU28" i="1"/>
  <c r="EW28" i="1"/>
  <c r="EU52" i="1"/>
  <c r="EW52" i="1"/>
  <c r="EU263" i="1"/>
  <c r="EW263" i="1"/>
  <c r="EU210" i="1"/>
  <c r="EW210" i="1"/>
  <c r="EY209" i="1"/>
  <c r="EY72" i="1"/>
  <c r="EU287" i="1"/>
  <c r="EW287" i="1"/>
  <c r="EU177" i="1"/>
  <c r="EW177" i="1"/>
  <c r="EU103" i="1"/>
  <c r="EW103" i="1"/>
  <c r="EU290" i="1"/>
  <c r="EW290" i="1"/>
  <c r="EU314" i="1"/>
  <c r="EW314" i="1"/>
  <c r="EU180" i="1"/>
  <c r="EW180" i="1"/>
  <c r="EU274" i="1"/>
  <c r="EW274" i="1"/>
  <c r="EU119" i="1"/>
  <c r="EW119" i="1"/>
  <c r="EU223" i="1"/>
  <c r="EW223" i="1"/>
  <c r="EU139" i="1"/>
  <c r="EW139" i="1"/>
  <c r="EU98" i="1"/>
  <c r="EW98" i="1"/>
  <c r="EU283" i="1"/>
  <c r="EW283" i="1"/>
  <c r="EU84" i="1"/>
  <c r="EW84" i="1"/>
  <c r="EY296" i="1"/>
  <c r="EU219" i="1"/>
  <c r="EW219" i="1"/>
  <c r="EU267" i="1"/>
  <c r="EW267" i="1"/>
  <c r="EU114" i="1"/>
  <c r="EW114" i="1"/>
  <c r="EU141" i="1"/>
  <c r="EW141" i="1"/>
  <c r="EU304" i="1"/>
  <c r="EW304" i="1"/>
  <c r="EA124" i="1" a="1"/>
  <c r="EA124" i="1" s="1"/>
  <c r="EK124" i="1" s="1"/>
  <c r="CZ124" i="1"/>
  <c r="EA153" i="1" a="1"/>
  <c r="EA153" i="1" s="1"/>
  <c r="EK153" i="1" s="1"/>
  <c r="CZ153" i="1"/>
  <c r="EA76" i="1" a="1"/>
  <c r="EA76" i="1" s="1"/>
  <c r="EK76" i="1" s="1"/>
  <c r="CZ76" i="1"/>
  <c r="CZ279" i="1"/>
  <c r="EA279" i="1" a="1"/>
  <c r="EA279" i="1" s="1"/>
  <c r="EK279" i="1" s="1"/>
  <c r="CZ181" i="1"/>
  <c r="EA181" i="1" a="1"/>
  <c r="EA181" i="1" s="1"/>
  <c r="EK181" i="1" s="1"/>
  <c r="EA335" i="1" a="1"/>
  <c r="EA335" i="1" s="1"/>
  <c r="EK335" i="1" s="1"/>
  <c r="CZ335" i="1"/>
  <c r="EA234" i="1" a="1"/>
  <c r="EA234" i="1" s="1"/>
  <c r="EK234" i="1" s="1"/>
  <c r="CZ234" i="1"/>
  <c r="CZ107" i="1"/>
  <c r="EA107" i="1" a="1"/>
  <c r="EA107" i="1" s="1"/>
  <c r="EK107" i="1" s="1"/>
  <c r="CZ319" i="1"/>
  <c r="EA319" i="1" a="1"/>
  <c r="EA319" i="1" s="1"/>
  <c r="EK319" i="1" s="1"/>
  <c r="CZ206" i="1"/>
  <c r="EA206" i="1" a="1"/>
  <c r="EA206" i="1" s="1"/>
  <c r="EK206" i="1" s="1"/>
  <c r="EU206" i="1" s="1"/>
  <c r="EY206" i="1" s="1"/>
  <c r="EA288" i="1" a="1"/>
  <c r="EA288" i="1" s="1"/>
  <c r="EK288" i="1" s="1"/>
  <c r="CZ288" i="1"/>
  <c r="CZ271" i="1"/>
  <c r="EA271" i="1" a="1"/>
  <c r="EA271" i="1" s="1"/>
  <c r="EK271" i="1" s="1"/>
  <c r="EA26" i="1" a="1"/>
  <c r="EA26" i="1" s="1"/>
  <c r="EK26" i="1" s="1"/>
  <c r="CZ26" i="1"/>
  <c r="EA239" i="1" a="1"/>
  <c r="EA239" i="1" s="1"/>
  <c r="EK239" i="1" s="1"/>
  <c r="CZ239" i="1"/>
  <c r="EA238" i="1" a="1"/>
  <c r="EA238" i="1" s="1"/>
  <c r="EK238" i="1" s="1"/>
  <c r="CZ238" i="1"/>
  <c r="CZ16" i="1"/>
  <c r="EA16" i="1" a="1"/>
  <c r="EA16" i="1" s="1"/>
  <c r="EK16" i="1" s="1"/>
  <c r="CZ259" i="1"/>
  <c r="EA259" i="1" a="1"/>
  <c r="EA259" i="1" s="1"/>
  <c r="EK259" i="1" s="1"/>
  <c r="EA93" i="1" a="1"/>
  <c r="EA93" i="1" s="1"/>
  <c r="EK93" i="1" s="1"/>
  <c r="CZ93" i="1"/>
  <c r="CZ258" i="1"/>
  <c r="EA258" i="1" a="1"/>
  <c r="EA258" i="1" s="1"/>
  <c r="EK258" i="1" s="1"/>
  <c r="CZ176" i="1"/>
  <c r="EA176" i="1" a="1"/>
  <c r="EA176" i="1" s="1"/>
  <c r="EK176" i="1" s="1"/>
  <c r="EA236" i="1" a="1"/>
  <c r="EA236" i="1" s="1"/>
  <c r="EK236" i="1" s="1"/>
  <c r="CZ236" i="1"/>
  <c r="EA336" i="1" a="1"/>
  <c r="EA336" i="1" s="1"/>
  <c r="EK336" i="1" s="1"/>
  <c r="CZ336" i="1"/>
  <c r="CZ138" i="1"/>
  <c r="EA138" i="1" a="1"/>
  <c r="EA138" i="1" s="1"/>
  <c r="EK138" i="1" s="1"/>
  <c r="EA321" i="1" a="1"/>
  <c r="EA321" i="1" s="1"/>
  <c r="EK321" i="1" s="1"/>
  <c r="CZ321" i="1"/>
  <c r="EA91" i="1" a="1"/>
  <c r="EA91" i="1" s="1"/>
  <c r="EK91" i="1" s="1"/>
  <c r="CZ91" i="1"/>
  <c r="EA205" i="1" a="1"/>
  <c r="EA205" i="1" s="1"/>
  <c r="EK205" i="1" s="1"/>
  <c r="EU205" i="1" s="1"/>
  <c r="EY205" i="1" s="1"/>
  <c r="CZ205" i="1"/>
  <c r="EA136" i="1" a="1"/>
  <c r="EA136" i="1" s="1"/>
  <c r="EK136" i="1" s="1"/>
  <c r="CZ136" i="1"/>
  <c r="CZ201" i="1"/>
  <c r="EA201" i="1" a="1"/>
  <c r="EA201" i="1" s="1"/>
  <c r="EK201" i="1" s="1"/>
  <c r="EU201" i="1" s="1"/>
  <c r="EY201" i="1" s="1"/>
  <c r="CZ117" i="1"/>
  <c r="EA117" i="1" a="1"/>
  <c r="EA117" i="1" s="1"/>
  <c r="EK117" i="1" s="1"/>
  <c r="CZ112" i="1"/>
  <c r="EA112" i="1" a="1"/>
  <c r="EA112" i="1" s="1"/>
  <c r="EK112" i="1" s="1"/>
  <c r="EA130" i="1" a="1"/>
  <c r="EA130" i="1" s="1"/>
  <c r="EK130" i="1" s="1"/>
  <c r="CZ130" i="1"/>
  <c r="CZ99" i="1"/>
  <c r="EA99" i="1" a="1"/>
  <c r="EA99" i="1" s="1"/>
  <c r="EK99" i="1" s="1"/>
  <c r="EA135" i="1" a="1"/>
  <c r="EA135" i="1" s="1"/>
  <c r="EK135" i="1" s="1"/>
  <c r="CZ135" i="1"/>
  <c r="EA94" i="1" a="1"/>
  <c r="EA94" i="1" s="1"/>
  <c r="EK94" i="1" s="1"/>
  <c r="CZ94" i="1"/>
  <c r="EA33" i="1" a="1"/>
  <c r="EA33" i="1" s="1"/>
  <c r="EK33" i="1" s="1"/>
  <c r="CZ33" i="1"/>
  <c r="EA137" i="1" a="1"/>
  <c r="EA137" i="1" s="1"/>
  <c r="EK137" i="1" s="1"/>
  <c r="CZ137" i="1"/>
  <c r="EA269" i="1" a="1"/>
  <c r="EA269" i="1" s="1"/>
  <c r="EK269" i="1" s="1"/>
  <c r="CZ269" i="1"/>
  <c r="CZ87" i="1"/>
  <c r="EA87" i="1" a="1"/>
  <c r="EA87" i="1" s="1"/>
  <c r="EK87" i="1" s="1"/>
  <c r="CZ202" i="1"/>
  <c r="EA202" i="1" a="1"/>
  <c r="EA202" i="1" s="1"/>
  <c r="EK202" i="1" s="1"/>
  <c r="EU202" i="1" s="1"/>
  <c r="EY202" i="1" s="1"/>
  <c r="EA14" i="1" a="1"/>
  <c r="EA14" i="1" s="1"/>
  <c r="EK14" i="1" s="1"/>
  <c r="CZ14" i="1"/>
  <c r="CZ13" i="1" s="1"/>
  <c r="CZ20" i="1"/>
  <c r="EA20" i="1" a="1"/>
  <c r="EA20" i="1" s="1"/>
  <c r="EK20" i="1" s="1"/>
  <c r="CZ50" i="1"/>
  <c r="EA50" i="1" a="1"/>
  <c r="EA50" i="1" s="1"/>
  <c r="EK50" i="1" s="1"/>
  <c r="EA159" i="1" a="1"/>
  <c r="EA159" i="1" s="1"/>
  <c r="EK159" i="1" s="1"/>
  <c r="CZ159" i="1"/>
  <c r="EA110" i="1" a="1"/>
  <c r="EA110" i="1" s="1"/>
  <c r="EK110" i="1" s="1"/>
  <c r="CZ110" i="1"/>
  <c r="EA328" i="1" a="1"/>
  <c r="EA328" i="1" s="1"/>
  <c r="EK328" i="1" s="1"/>
  <c r="CZ328" i="1"/>
  <c r="CZ198" i="1"/>
  <c r="EA198" i="1" a="1"/>
  <c r="EA198" i="1" s="1"/>
  <c r="EK198" i="1" s="1"/>
  <c r="EU198" i="1" s="1"/>
  <c r="EY198" i="1" s="1"/>
  <c r="EA303" i="1" a="1"/>
  <c r="EA303" i="1" s="1"/>
  <c r="EK303" i="1" s="1"/>
  <c r="CZ303" i="1"/>
  <c r="EA266" i="1" a="1"/>
  <c r="EA266" i="1" s="1"/>
  <c r="EK266" i="1" s="1"/>
  <c r="CZ266" i="1"/>
  <c r="EA333" i="1" a="1"/>
  <c r="EA333" i="1" s="1"/>
  <c r="EK333" i="1" s="1"/>
  <c r="CZ333" i="1"/>
  <c r="CZ194" i="1"/>
  <c r="EA194" i="1" a="1"/>
  <c r="EA194" i="1" s="1"/>
  <c r="EK194" i="1" s="1"/>
  <c r="EU194" i="1" s="1"/>
  <c r="EY194" i="1" s="1"/>
  <c r="EA204" i="1" a="1"/>
  <c r="EA204" i="1" s="1"/>
  <c r="EK204" i="1" s="1"/>
  <c r="EU204" i="1" s="1"/>
  <c r="EY204" i="1" s="1"/>
  <c r="CZ204" i="1"/>
  <c r="EA125" i="1" a="1"/>
  <c r="EA125" i="1" s="1"/>
  <c r="EK125" i="1" s="1"/>
  <c r="CZ125" i="1"/>
  <c r="EU315" i="1" l="1"/>
  <c r="EW293" i="1"/>
  <c r="EY293" i="1" s="1"/>
  <c r="EW129" i="1"/>
  <c r="EW165" i="1"/>
  <c r="EY165" i="1" s="1"/>
  <c r="EW168" i="1"/>
  <c r="EY168" i="1" s="1"/>
  <c r="EU231" i="1"/>
  <c r="EY231" i="1" s="1"/>
  <c r="EW15" i="1"/>
  <c r="EY15" i="1" s="1"/>
  <c r="EU307" i="1"/>
  <c r="EY307" i="1" s="1"/>
  <c r="EU235" i="1"/>
  <c r="EW235" i="1"/>
  <c r="EY142" i="1"/>
  <c r="EY120" i="1"/>
  <c r="EY115" i="1"/>
  <c r="EY226" i="1"/>
  <c r="EY268" i="1"/>
  <c r="EY92" i="1"/>
  <c r="EY147" i="1"/>
  <c r="EY292" i="1"/>
  <c r="EY78" i="1"/>
  <c r="EW77" i="1"/>
  <c r="EY77" i="1" s="1"/>
  <c r="EY98" i="1"/>
  <c r="EY103" i="1"/>
  <c r="EY31" i="1"/>
  <c r="EY278" i="1"/>
  <c r="EY310" i="1"/>
  <c r="EY100" i="1"/>
  <c r="EW221" i="1"/>
  <c r="EY221" i="1" s="1"/>
  <c r="EY48" i="1"/>
  <c r="EY214" i="1"/>
  <c r="EY139" i="1"/>
  <c r="EY61" i="1"/>
  <c r="EY177" i="1"/>
  <c r="EY22" i="1"/>
  <c r="EU272" i="1"/>
  <c r="EW272" i="1"/>
  <c r="EW74" i="1"/>
  <c r="EY74" i="1" s="1"/>
  <c r="EY29" i="1"/>
  <c r="EY88" i="1"/>
  <c r="EY180" i="1"/>
  <c r="EY157" i="1"/>
  <c r="EY255" i="1"/>
  <c r="EY169" i="1"/>
  <c r="EY45" i="1"/>
  <c r="EY102" i="1"/>
  <c r="EY256" i="1"/>
  <c r="EY166" i="1"/>
  <c r="EU85" i="1"/>
  <c r="EW85" i="1"/>
  <c r="EY232" i="1"/>
  <c r="EY129" i="1"/>
  <c r="EY25" i="1"/>
  <c r="EY55" i="1"/>
  <c r="EY104" i="1"/>
  <c r="EU242" i="1"/>
  <c r="EW242" i="1"/>
  <c r="EU217" i="1"/>
  <c r="EW217" i="1"/>
  <c r="EU150" i="1"/>
  <c r="EW150" i="1"/>
  <c r="EU83" i="1"/>
  <c r="EW83" i="1"/>
  <c r="EU89" i="1"/>
  <c r="EW89" i="1"/>
  <c r="EY289" i="1"/>
  <c r="EY277" i="1"/>
  <c r="EY320" i="1"/>
  <c r="EY133" i="1"/>
  <c r="EY265" i="1"/>
  <c r="EY240" i="1"/>
  <c r="EY267" i="1"/>
  <c r="EY95" i="1"/>
  <c r="EY155" i="1"/>
  <c r="EY38" i="1"/>
  <c r="EY222" i="1"/>
  <c r="EY121" i="1"/>
  <c r="EY152" i="1"/>
  <c r="EY299" i="1"/>
  <c r="EY302" i="1"/>
  <c r="EU107" i="1"/>
  <c r="EW107" i="1"/>
  <c r="EU99" i="1"/>
  <c r="EW99" i="1"/>
  <c r="EU16" i="1"/>
  <c r="EW16" i="1"/>
  <c r="EU266" i="1"/>
  <c r="EW266" i="1"/>
  <c r="EU14" i="1"/>
  <c r="EW14" i="1"/>
  <c r="EU321" i="1"/>
  <c r="EW321" i="1"/>
  <c r="EY304" i="1"/>
  <c r="EY116" i="1"/>
  <c r="EY143" i="1"/>
  <c r="EY145" i="1"/>
  <c r="EU234" i="1"/>
  <c r="EW234" i="1"/>
  <c r="EY141" i="1"/>
  <c r="EU112" i="1"/>
  <c r="EW112" i="1"/>
  <c r="EY223" i="1"/>
  <c r="EY287" i="1"/>
  <c r="EY326" i="1"/>
  <c r="EY51" i="1"/>
  <c r="EY80" i="1"/>
  <c r="EY148" i="1"/>
  <c r="EY67" i="1"/>
  <c r="EU336" i="1"/>
  <c r="EW336" i="1"/>
  <c r="EU239" i="1"/>
  <c r="EW239" i="1"/>
  <c r="EU335" i="1"/>
  <c r="EW335" i="1"/>
  <c r="EY114" i="1"/>
  <c r="EU303" i="1"/>
  <c r="EW303" i="1"/>
  <c r="EU130" i="1"/>
  <c r="EW130" i="1"/>
  <c r="EU238" i="1"/>
  <c r="EW238" i="1"/>
  <c r="EU87" i="1"/>
  <c r="EW87" i="1"/>
  <c r="EU117" i="1"/>
  <c r="EW117" i="1"/>
  <c r="EU181" i="1"/>
  <c r="EW181" i="1"/>
  <c r="EY119" i="1"/>
  <c r="EY134" i="1"/>
  <c r="EY286" i="1"/>
  <c r="EY264" i="1"/>
  <c r="EY245" i="1"/>
  <c r="EY215" i="1"/>
  <c r="EU269" i="1"/>
  <c r="EW269" i="1"/>
  <c r="EU236" i="1"/>
  <c r="EW236" i="1"/>
  <c r="EU26" i="1"/>
  <c r="EW26" i="1"/>
  <c r="EU176" i="1"/>
  <c r="EW176" i="1"/>
  <c r="EU271" i="1"/>
  <c r="EW271" i="1"/>
  <c r="EU279" i="1"/>
  <c r="EW279" i="1"/>
  <c r="EY274" i="1"/>
  <c r="EY210" i="1"/>
  <c r="EY127" i="1"/>
  <c r="EY329" i="1"/>
  <c r="EY325" i="1"/>
  <c r="EY294" i="1"/>
  <c r="EU125" i="1"/>
  <c r="EW125" i="1"/>
  <c r="EU110" i="1"/>
  <c r="EW110" i="1"/>
  <c r="EU137" i="1"/>
  <c r="EW137" i="1"/>
  <c r="EY219" i="1"/>
  <c r="EU328" i="1"/>
  <c r="EW328" i="1"/>
  <c r="EU258" i="1"/>
  <c r="EW258" i="1"/>
  <c r="EY263" i="1"/>
  <c r="EY332" i="1"/>
  <c r="EY167" i="1"/>
  <c r="EY337" i="1"/>
  <c r="EY53" i="1"/>
  <c r="EU136" i="1"/>
  <c r="EW136" i="1"/>
  <c r="EU288" i="1"/>
  <c r="EW288" i="1"/>
  <c r="EU76" i="1"/>
  <c r="EW76" i="1"/>
  <c r="EY84" i="1"/>
  <c r="EY314" i="1"/>
  <c r="EY52" i="1"/>
  <c r="EY172" i="1"/>
  <c r="EY237" i="1"/>
  <c r="EY58" i="1"/>
  <c r="EY295" i="1"/>
  <c r="EU33" i="1"/>
  <c r="EW33" i="1"/>
  <c r="EU50" i="1"/>
  <c r="EW50" i="1"/>
  <c r="EU94" i="1"/>
  <c r="EW94" i="1"/>
  <c r="EU93" i="1"/>
  <c r="EW93" i="1"/>
  <c r="EU153" i="1"/>
  <c r="EW153" i="1"/>
  <c r="EU20" i="1"/>
  <c r="EW20" i="1"/>
  <c r="EU259" i="1"/>
  <c r="EW259" i="1"/>
  <c r="EU319" i="1"/>
  <c r="EW319" i="1"/>
  <c r="EY283" i="1"/>
  <c r="EY290" i="1"/>
  <c r="EY28" i="1"/>
  <c r="EY144" i="1"/>
  <c r="EY149" i="1"/>
  <c r="EY18" i="1"/>
  <c r="EY315" i="1"/>
  <c r="EU138" i="1"/>
  <c r="EW138" i="1"/>
  <c r="EU159" i="1"/>
  <c r="EW159" i="1"/>
  <c r="EU333" i="1"/>
  <c r="EW333" i="1"/>
  <c r="EU135" i="1"/>
  <c r="EW135" i="1"/>
  <c r="EU91" i="1"/>
  <c r="EW91" i="1"/>
  <c r="EU124" i="1"/>
  <c r="EW124" i="1"/>
  <c r="CQ132" i="1"/>
  <c r="DT132" i="1" s="1"/>
  <c r="EY235" i="1" l="1"/>
  <c r="EY14" i="1"/>
  <c r="EY333" i="1"/>
  <c r="EY258" i="1"/>
  <c r="EY99" i="1"/>
  <c r="EY83" i="1"/>
  <c r="EY85" i="1"/>
  <c r="EY336" i="1"/>
  <c r="EY272" i="1"/>
  <c r="EY150" i="1"/>
  <c r="EY91" i="1"/>
  <c r="EY269" i="1"/>
  <c r="EY130" i="1"/>
  <c r="EY266" i="1"/>
  <c r="EY16" i="1"/>
  <c r="EY76" i="1"/>
  <c r="EY89" i="1"/>
  <c r="EY288" i="1"/>
  <c r="EY176" i="1"/>
  <c r="EY153" i="1"/>
  <c r="EY136" i="1"/>
  <c r="EY26" i="1"/>
  <c r="EY87" i="1"/>
  <c r="EY242" i="1"/>
  <c r="EY303" i="1"/>
  <c r="EY236" i="1"/>
  <c r="EY217" i="1"/>
  <c r="EY138" i="1"/>
  <c r="EY135" i="1"/>
  <c r="EY159" i="1"/>
  <c r="EY328" i="1"/>
  <c r="EY279" i="1"/>
  <c r="EY234" i="1"/>
  <c r="EY107" i="1"/>
  <c r="EY239" i="1"/>
  <c r="EY93" i="1"/>
  <c r="EY137" i="1"/>
  <c r="EY94" i="1"/>
  <c r="EY124" i="1"/>
  <c r="EY238" i="1"/>
  <c r="EY271" i="1"/>
  <c r="EY181" i="1"/>
  <c r="EY117" i="1"/>
  <c r="EY110" i="1"/>
  <c r="EY321" i="1"/>
  <c r="EY50" i="1"/>
  <c r="EY125" i="1"/>
  <c r="EY33" i="1"/>
  <c r="EY319" i="1"/>
  <c r="EY259" i="1"/>
  <c r="EY112" i="1"/>
  <c r="EY20" i="1"/>
  <c r="EY335" i="1"/>
  <c r="DQ132" i="1"/>
  <c r="DR132" i="1" s="1"/>
  <c r="DU132" i="1"/>
  <c r="DZ132" i="1" l="1"/>
  <c r="EA132" i="1" s="1" a="1"/>
  <c r="EA132" i="1" s="1"/>
  <c r="EK132" i="1" s="1"/>
  <c r="EN132" i="1"/>
  <c r="EW132" i="1" s="1"/>
  <c r="EU132" i="1" l="1"/>
  <c r="EY132" i="1" s="1"/>
  <c r="CZ132" i="1"/>
  <c r="EU7" i="1"/>
  <c r="EU105" i="1"/>
  <c r="EK105" i="1"/>
  <c r="EA105" i="1"/>
  <c r="EA105" i="1" a="1"/>
  <c r="EN7" i="1"/>
  <c r="EN105" i="1"/>
  <c r="EW105" i="1"/>
  <c r="EW7" i="1"/>
  <c r="DM7" i="1"/>
  <c r="DK105" i="1"/>
  <c r="DM105" i="1"/>
  <c r="EY105" i="1"/>
  <c r="EY7" i="1"/>
  <c r="DU105" i="1"/>
  <c r="CQ105" i="1"/>
  <c r="DT105" i="1"/>
  <c r="DQ105" i="1"/>
  <c r="DR105" i="1"/>
  <c r="DZ105" i="1"/>
  <c r="CZ105" i="1"/>
  <c r="CY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<sst xmlns="http://schemas.openxmlformats.org/spreadsheetml/2006/main" count="35583" uniqueCount="4413">
  <si>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</si>
  <si>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</si>
  <si>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</si>
  <si>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</si>
  <si>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</si>
  <si>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</si>
  <si>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</si>
  <si>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</si>
  <si>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</si>
  <si>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</si>
  <si>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</si>
  <si>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</si>
  <si>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</si>
  <si>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</si>
  <si>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</si>
  <si>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</si>
  <si>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</si>
  <si>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</si>
  <si>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</si>
  <si>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</si>
  <si>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</si>
  <si>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</si>
  <si>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</si>
  <si>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</si>
  <si>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</si>
  <si>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</si>
  <si>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</si>
  <si>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</si>
  <si>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</si>
  <si>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</si>
  <si>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</si>
  <si>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</si>
  <si>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</si>
  <si>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</si>
  <si>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</si>
  <si>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</si>
  <si>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</si>
  <si>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</si>
  <si>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</si>
  <si>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</si>
  <si>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</si>
  <si>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</si>
  <si>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</si>
  <si>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</si>
  <si>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</si>
  <si>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</si>
  <si>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</si>
  <si>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</si>
  <si>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</si>
  <si>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</si>
  <si>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</si>
  <si>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</si>
  <si>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</si>
  <si>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</si>
  <si>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</si>
  <si>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</si>
  <si>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</si>
  <si>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</si>
  <si>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</si>
  <si>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</si>
  <si>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</si>
  <si>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</si>
  <si>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</si>
  <si>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</si>
  <si>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</si>
  <si>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</si>
  <si>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</si>
  <si>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</si>
  <si>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</si>
  <si>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</si>
  <si>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</si>
  <si>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</si>
  <si>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</si>
  <si>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</si>
  <si>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</si>
  <si>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</si>
  <si>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</si>
  <si>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</si>
  <si>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</si>
  <si>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</si>
  <si>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</si>
  <si>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</si>
  <si>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</si>
  <si>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</si>
  <si>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</si>
  <si>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</si>
  <si>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</si>
  <si>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</si>
  <si>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</si>
  <si>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</si>
  <si>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</si>
  <si>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</si>
  <si>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</si>
  <si>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</si>
  <si>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</si>
  <si>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</si>
  <si>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</si>
  <si>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</si>
  <si>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</si>
  <si>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</si>
  <si>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</si>
  <si>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</si>
  <si>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</si>
  <si>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</si>
  <si>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</si>
  <si>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</si>
  <si>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</si>
  <si>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</si>
  <si>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</si>
  <si>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</si>
  <si>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</si>
  <si>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</si>
  <si>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</si>
  <si>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</si>
  <si>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</si>
  <si>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</si>
  <si>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</si>
  <si>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</si>
  <si>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</si>
  <si>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</si>
  <si>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</si>
  <si>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</si>
  <si>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</si>
  <si>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</si>
  <si>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</si>
  <si>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</si>
  <si>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</si>
  <si>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</si>
  <si>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</si>
  <si>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</si>
  <si>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</si>
  <si>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</si>
  <si>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</si>
  <si>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</si>
  <si>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</si>
  <si>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</si>
  <si>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</si>
  <si>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</si>
  <si>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</si>
  <si>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</si>
  <si>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</si>
  <si>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</si>
  <si>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</si>
  <si>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</si>
  <si>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</si>
  <si>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</si>
  <si>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</si>
  <si>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</si>
  <si>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</si>
  <si>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</si>
  <si>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</si>
  <si>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</si>
  <si>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</si>
  <si>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</si>
  <si>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</si>
  <si>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</si>
  <si>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</si>
  <si>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</si>
  <si>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</si>
  <si>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</si>
  <si>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</si>
  <si>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</si>
  <si>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</si>
  <si>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</si>
  <si>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</si>
  <si>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</si>
  <si>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</si>
  <si>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</si>
  <si>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</si>
  <si>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</si>
  <si>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</si>
  <si>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</si>
  <si>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</si>
  <si>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</si>
  <si>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</si>
  <si>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</si>
  <si>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</si>
  <si>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</si>
  <si>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</si>
  <si>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</si>
  <si>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</si>
  <si>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</si>
  <si>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</si>
  <si>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</si>
  <si>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</si>
  <si>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</si>
  <si>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</si>
  <si>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</si>
  <si>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</si>
  <si>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</si>
  <si>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</si>
  <si>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</si>
  <si>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</si>
  <si>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</si>
  <si>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</si>
  <si>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</si>
  <si>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</si>
  <si>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</si>
  <si>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</si>
  <si>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</si>
  <si>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</si>
  <si>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</si>
  <si>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</si>
  <si>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</si>
  <si>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</si>
  <si>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</si>
  <si>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</si>
  <si>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</si>
  <si>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</si>
  <si>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</si>
  <si>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</si>
  <si>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</si>
  <si>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</si>
  <si>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</si>
  <si>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</si>
  <si>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</si>
  <si>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</si>
  <si>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</si>
  <si>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</si>
  <si>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</si>
  <si>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</si>
  <si>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</si>
  <si>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</si>
  <si>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</si>
  <si>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</si>
  <si>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</si>
  <si>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</si>
  <si>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</si>
  <si>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</si>
  <si>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</si>
  <si>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</si>
  <si>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</si>
  <si>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</si>
  <si>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</si>
  <si>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</si>
  <si>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</si>
  <si>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</si>
  <si>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&lt;&gt; klubovi</t>
  </si>
  <si>
    <t>broj &lt;&gt;</t>
  </si>
  <si>
    <t>nastup za različit klub od onog za koji je natjecatelj registriran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</si>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</sst>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3" fillId="0" borderId="0" xfId="0" applyFont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  <xf numFmtId="0" fontId="1" fillId="8" borderId="6" xfId="0" applyFont="1" applyFill="1" applyBorder="1" applyAlignment="1"/>
    <xf numFmtId="0" fontId="8" fillId="4" borderId="12" xfId="0" applyFont="1" applyFill="1" applyBorder="1" applyAlignment="1">
      <alignment horizontal="center"/>
    </xf>
    <xf numFmtId="0" fontId="0" fillId="4" borderId="5" xfId="0" applyFill="1" applyBorder="1" applyAlignment="1">
      <alignment horizontal="left" indent="1"/>
    </xf>
  </cellXfs>
  <cellStyles count="1">
    <cellStyle name="Normalno" xfId="0" builtinId="0"/>
  </cellStyles>
  <dxfs count="90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workbookViewId="0">
      <selection activeCell="B25" sqref="B2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4"/>
      <c r="C2" s="235" t="s">
        <v>240</v>
      </c>
      <c r="E2" s="277" t="s">
        <v>241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4" t="s">
        <v>55</v>
      </c>
      <c r="G4" s="84" t="s">
        <v>243</v>
      </c>
    </row>
    <row r="5" spans="2:7" ht="15.75" thickBot="1" x14ac:dyDescent="0.3"/>
    <row r="6" spans="2:7" ht="15.75" thickBot="1" x14ac:dyDescent="0.3">
      <c r="B6" s="13" t="s">
        <v>31</v>
      </c>
      <c r="C6" s="123" t="s">
        <v>4398</v>
      </c>
      <c r="E6" s="85" t="s">
        <v>242</v>
      </c>
      <c r="G6" s="85" t="s">
        <v>244</v>
      </c>
    </row>
    <row r="7" spans="2:7" x14ac:dyDescent="0.25">
      <c r="E7" s="85" t="s">
        <v>246</v>
      </c>
      <c r="G7" s="237" t="s">
        <v>245</v>
      </c>
    </row>
    <row r="8" spans="2:7" x14ac:dyDescent="0.25">
      <c r="E8" s="85" t="s">
        <v>247</v>
      </c>
      <c r="G8" s="237" t="s">
        <v>259</v>
      </c>
    </row>
    <row r="9" spans="2:7" ht="15.75" thickBot="1" x14ac:dyDescent="0.3">
      <c r="B9" s="276" t="s">
        <v>33</v>
      </c>
      <c r="C9" s="276"/>
      <c r="E9" s="85" t="s">
        <v>248</v>
      </c>
      <c r="G9" s="237" t="s">
        <v>260</v>
      </c>
    </row>
    <row r="10" spans="2:7" ht="15.75" thickBot="1" x14ac:dyDescent="0.3">
      <c r="E10" s="85" t="s">
        <v>249</v>
      </c>
      <c r="G10" s="237" t="s">
        <v>274</v>
      </c>
    </row>
    <row r="11" spans="2:7" ht="15.75" thickBot="1" x14ac:dyDescent="0.3">
      <c r="B11" s="13" t="s">
        <v>23</v>
      </c>
      <c r="C11" s="122">
        <v>1</v>
      </c>
      <c r="E11" s="85" t="s">
        <v>250</v>
      </c>
    </row>
    <row r="12" spans="2:7" ht="15.75" thickBot="1" x14ac:dyDescent="0.3">
      <c r="E12" s="85" t="s">
        <v>251</v>
      </c>
    </row>
    <row r="13" spans="2:7" ht="15.75" thickBot="1" x14ac:dyDescent="0.3">
      <c r="B13" s="13" t="s">
        <v>22</v>
      </c>
      <c r="C13" s="122">
        <v>101</v>
      </c>
      <c r="E13" s="85" t="s">
        <v>252</v>
      </c>
    </row>
    <row r="14" spans="2:7" ht="15.75" thickBot="1" x14ac:dyDescent="0.3">
      <c r="B14" s="13"/>
      <c r="C14" s="17"/>
      <c r="E14" s="85" t="s">
        <v>253</v>
      </c>
    </row>
    <row r="15" spans="2:7" ht="15.75" thickBot="1" x14ac:dyDescent="0.3">
      <c r="B15" s="13" t="s">
        <v>41</v>
      </c>
      <c r="C15" s="122">
        <v>1002</v>
      </c>
      <c r="E15" s="85" t="s">
        <v>267</v>
      </c>
    </row>
    <row r="16" spans="2:7" ht="15.75" thickBot="1" x14ac:dyDescent="0.3">
      <c r="B16" s="13"/>
      <c r="C16" s="17"/>
      <c r="E16" s="85" t="s">
        <v>268</v>
      </c>
    </row>
    <row r="17" spans="2:7" ht="15.75" thickBot="1" x14ac:dyDescent="0.3">
      <c r="B17" s="13" t="s">
        <v>211</v>
      </c>
      <c r="C17" s="122">
        <v>1</v>
      </c>
      <c r="E17" s="85" t="s">
        <v>254</v>
      </c>
    </row>
    <row r="18" spans="2:7" ht="15.75" thickBot="1" x14ac:dyDescent="0.3">
      <c r="B18" s="13"/>
      <c r="C18" s="17"/>
      <c r="E18" s="85" t="s">
        <v>269</v>
      </c>
    </row>
    <row r="19" spans="2:7" ht="15.75" thickBot="1" x14ac:dyDescent="0.3">
      <c r="B19" s="13" t="s">
        <v>43</v>
      </c>
      <c r="C19" s="122">
        <v>882</v>
      </c>
      <c r="E19" s="236" t="s">
        <v>255</v>
      </c>
    </row>
    <row r="20" spans="2:7" ht="15.75" thickBot="1" x14ac:dyDescent="0.3">
      <c r="B20" s="13"/>
      <c r="C20" s="18"/>
      <c r="E20" s="236" t="s">
        <v>256</v>
      </c>
    </row>
    <row r="21" spans="2:7" ht="15.75" thickBot="1" x14ac:dyDescent="0.3">
      <c r="B21" s="13" t="s">
        <v>44</v>
      </c>
      <c r="C21" s="122">
        <v>1966</v>
      </c>
      <c r="E21" s="85" t="s">
        <v>257</v>
      </c>
    </row>
    <row r="22" spans="2:7" ht="15.75" thickBot="1" x14ac:dyDescent="0.3">
      <c r="B22" s="13"/>
      <c r="C22" s="18"/>
      <c r="E22" s="85" t="s">
        <v>270</v>
      </c>
      <c r="G22" s="13" t="s">
        <v>4407</v>
      </c>
    </row>
    <row r="23" spans="2:7" ht="15.75" thickBot="1" x14ac:dyDescent="0.3">
      <c r="B23" s="13" t="s">
        <v>45</v>
      </c>
      <c r="C23" s="122">
        <v>1966</v>
      </c>
      <c r="E23" s="85" t="s">
        <v>258</v>
      </c>
    </row>
    <row r="24" spans="2:7" ht="15.75" thickBot="1" x14ac:dyDescent="0.3">
      <c r="B24" s="13"/>
      <c r="C24" s="18"/>
      <c r="E24" s="3" t="s">
        <v>261</v>
      </c>
    </row>
    <row r="25" spans="2:7" ht="15.75" thickBot="1" x14ac:dyDescent="0.3">
      <c r="B25" s="13" t="s">
        <v>4407</v>
      </c>
      <c r="C25" s="122">
        <f>MAX(data_max_osoba_id,data_max_imePrezime_id)</f>
        <v>1966</v>
      </c>
      <c r="E25" s="85" t="s">
        <v>262</v>
      </c>
    </row>
    <row r="26" spans="2:7" ht="15.75" thickBot="1" x14ac:dyDescent="0.3">
      <c r="E26" s="3" t="s">
        <v>263</v>
      </c>
    </row>
    <row r="27" spans="2:7" ht="15.75" thickBot="1" x14ac:dyDescent="0.3">
      <c r="B27" s="13" t="s">
        <v>4411</v>
      </c>
      <c r="C27" s="122">
        <v>12</v>
      </c>
      <c r="E27" s="85" t="s">
        <v>264</v>
      </c>
    </row>
    <row r="28" spans="2:7" ht="15.75" thickBot="1" x14ac:dyDescent="0.3">
      <c r="B28" s="13"/>
      <c r="E28" s="3" t="s">
        <v>265</v>
      </c>
    </row>
    <row r="29" spans="2:7" ht="15.75" thickBot="1" x14ac:dyDescent="0.3">
      <c r="B29" s="13" t="s">
        <v>150</v>
      </c>
      <c r="C29" s="122">
        <v>1</v>
      </c>
      <c r="E29" s="85" t="s">
        <v>266</v>
      </c>
    </row>
    <row r="30" spans="2:7" ht="15.75" thickBot="1" x14ac:dyDescent="0.3">
      <c r="B30" s="13"/>
      <c r="C30" s="17"/>
      <c r="E30" s="85" t="s">
        <v>271</v>
      </c>
    </row>
    <row r="31" spans="2:7" ht="15.75" thickBot="1" x14ac:dyDescent="0.3">
      <c r="B31" s="13" t="s">
        <v>42</v>
      </c>
      <c r="C31" s="122">
        <v>22</v>
      </c>
      <c r="E31" s="85" t="s">
        <v>272</v>
      </c>
    </row>
    <row r="32" spans="2:7" ht="15.75" thickBot="1" x14ac:dyDescent="0.3">
      <c r="E32" s="85" t="s">
        <v>273</v>
      </c>
    </row>
    <row r="33" spans="2:5" ht="15.75" thickBot="1" x14ac:dyDescent="0.3">
      <c r="B33" s="13" t="s">
        <v>67</v>
      </c>
      <c r="C33" s="122">
        <v>191</v>
      </c>
      <c r="E33" s="85" t="s">
        <v>275</v>
      </c>
    </row>
    <row r="34" spans="2:5" ht="15.75" thickBot="1" x14ac:dyDescent="0.3">
      <c r="E34" s="85" t="s">
        <v>276</v>
      </c>
    </row>
    <row r="35" spans="2:5" ht="15.75" thickBot="1" x14ac:dyDescent="0.3">
      <c r="B35" s="13" t="str">
        <f>"SELECT max_minuta FROM trka WHERE id = "&amp;data_trka_id</f>
        <v>SELECT max_minuta FROM trka WHERE id = 1002</v>
      </c>
      <c r="C35" s="122">
        <v>180</v>
      </c>
      <c r="E35" s="85" t="s">
        <v>277</v>
      </c>
    </row>
    <row r="36" spans="2:5" x14ac:dyDescent="0.25">
      <c r="E36" s="3" t="s">
        <v>278</v>
      </c>
    </row>
    <row r="37" spans="2:5" x14ac:dyDescent="0.25">
      <c r="E37" s="85" t="s">
        <v>279</v>
      </c>
    </row>
    <row r="39" spans="2:5" x14ac:dyDescent="0.25">
      <c r="E39" s="238" t="s">
        <v>280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L413"/>
  <sheetViews>
    <sheetView tabSelected="1" topLeftCell="AP1" zoomScaleNormal="100" workbookViewId="0">
      <pane ySplit="12" topLeftCell="A319" activePane="bottomLeft" state="frozen"/>
      <selection activeCell="G8" sqref="G8"/>
      <selection pane="bottomLeft" activeCell="BI1" sqref="BF1:BI1048576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hidden="1" customWidth="1" outlineLevel="1"/>
    <col min="27" max="27" width="6.85546875" style="1" hidden="1" customWidth="1" outlineLevel="1"/>
    <col min="28" max="29" width="14.28515625" style="3" hidden="1" customWidth="1" outlineLevel="1"/>
    <col min="30" max="30" width="2.85546875" hidden="1" customWidth="1" outlineLevel="1"/>
    <col min="31" max="31" width="14.28515625" style="3" hidden="1" customWidth="1" outlineLevel="1"/>
    <col min="32" max="32" width="2.85546875" hidden="1" customWidth="1" outlineLevel="1"/>
    <col min="33" max="33" width="14.28515625" hidden="1" customWidth="1" outlineLevel="1"/>
    <col min="34" max="34" width="2.85546875" customWidth="1" collapsed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 outlineLevel="1"/>
    <col min="48" max="48" width="16" style="3" customWidth="1" outlineLevel="1"/>
    <col min="49" max="49" width="18.28515625" style="3" customWidth="1" outlineLevel="1"/>
    <col min="50" max="50" width="2.85546875" customWidth="1" outlineLevel="1"/>
    <col min="51" max="51" width="18" style="1" bestFit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 outlineLevel="1"/>
    <col min="59" max="59" width="14.28515625" style="3" customWidth="1" outlineLevel="1"/>
    <col min="60" max="60" width="10.28515625" style="1" customWidth="1" outlineLevel="1"/>
    <col min="61" max="61" width="14.85546875" style="1" customWidth="1" outlineLevel="1"/>
    <col min="62" max="62" width="2.85546875" customWidth="1"/>
    <col min="63" max="63" width="12.5703125" style="3" customWidth="1" outlineLevel="1"/>
    <col min="64" max="64" width="13.7109375" style="3" customWidth="1" outlineLevel="1"/>
    <col min="65" max="65" width="9.140625" style="1" customWidth="1" outlineLevel="1"/>
    <col min="66" max="67" width="13.7109375" style="3" customWidth="1" outlineLevel="1"/>
    <col min="68" max="68" width="5.5703125" style="1" customWidth="1" outlineLevel="1"/>
    <col min="69" max="69" width="13.7109375" style="3" customWidth="1" outlineLevel="1"/>
    <col min="70" max="70" width="2.85546875" customWidth="1"/>
    <col min="71" max="71" width="14.28515625" style="3" customWidth="1" outlineLevel="1"/>
    <col min="72" max="72" width="13.7109375" style="1" customWidth="1" outlineLevel="1"/>
    <col min="73" max="73" width="14.28515625" style="3" customWidth="1" outlineLevel="1"/>
    <col min="74" max="74" width="10.28515625" style="3" customWidth="1" outlineLevel="1"/>
    <col min="75" max="75" width="2.85546875" customWidth="1" outlineLevel="1"/>
    <col min="76" max="76" width="14.28515625" customWidth="1" outlineLevel="1"/>
    <col min="77" max="77" width="2.85546875" customWidth="1"/>
    <col min="78" max="78" width="14.28515625" style="3" customWidth="1" outlineLevel="1"/>
    <col min="79" max="79" width="2.85546875" customWidth="1" outlineLevel="1"/>
    <col min="80" max="80" width="14.28515625" style="3" customWidth="1" outlineLevel="1"/>
    <col min="81" max="81" width="2.85546875" customWidth="1" outlineLevel="1"/>
    <col min="82" max="82" width="9.140625" style="1" customWidth="1" outlineLevel="1"/>
    <col min="83" max="84" width="14.28515625" style="3" customWidth="1" outlineLevel="1"/>
    <col min="85" max="85" width="11.42578125" style="3" customWidth="1" outlineLevel="1"/>
    <col min="86" max="86" width="10.28515625" style="3" customWidth="1" outlineLevel="1"/>
    <col min="87" max="87" width="14.28515625" style="3" customWidth="1" outlineLevel="1"/>
    <col min="88" max="89" width="10.28515625" style="3" customWidth="1" outlineLevel="1"/>
    <col min="90" max="90" width="2.85546875" customWidth="1" outlineLevel="1"/>
    <col min="91" max="91" width="13.7109375" style="1" customWidth="1" outlineLevel="1"/>
    <col min="92" max="92" width="2.85546875" customWidth="1" outlineLevel="1"/>
    <col min="93" max="93" width="14.28515625" customWidth="1" outlineLevel="1"/>
    <col min="94" max="94" width="2.85546875" customWidth="1"/>
    <col min="95" max="95" width="14.28515625" style="3" customWidth="1"/>
    <col min="96" max="96" width="2.85546875" customWidth="1"/>
    <col min="97" max="97" width="8.42578125" style="1" customWidth="1" outlineLevel="1"/>
    <col min="98" max="98" width="6.85546875" style="1" customWidth="1" outlineLevel="1"/>
    <col min="99" max="99" width="10.28515625" style="1" customWidth="1" outlineLevel="1"/>
    <col min="100" max="100" width="8.42578125" style="1" customWidth="1" outlineLevel="1"/>
    <col min="101" max="101" width="13.7109375" style="1" customWidth="1" outlineLevel="1"/>
    <col min="102" max="102" width="2.85546875" customWidth="1"/>
    <col min="103" max="104" width="9.140625" style="1" customWidth="1" outlineLevel="1"/>
    <col min="105" max="109" width="2.85546875" customWidth="1"/>
    <col min="110" max="110" width="18.28515625" style="1" customWidth="1" outlineLevel="1"/>
    <col min="111" max="111" width="2.85546875" customWidth="1" outlineLevel="1" collapsed="1"/>
    <col min="112" max="112" width="11.42578125" style="1" customWidth="1" outlineLevel="1"/>
    <col min="113" max="113" width="2.85546875" customWidth="1" outlineLevel="1" collapsed="1"/>
    <col min="114" max="115" width="5.140625" customWidth="1" outlineLevel="1"/>
    <col min="116" max="116" width="2.85546875" customWidth="1" outlineLevel="1" collapsed="1"/>
    <col min="117" max="117" width="14.28515625" customWidth="1" outlineLevel="1"/>
    <col min="118" max="118" width="2.85546875" customWidth="1"/>
    <col min="119" max="119" width="14.28515625" customWidth="1" outlineLevel="1"/>
    <col min="120" max="120" width="2.85546875" customWidth="1"/>
    <col min="121" max="121" width="40" style="3" customWidth="1" outlineLevel="1"/>
    <col min="122" max="122" width="9.140625" style="1" customWidth="1" outlineLevel="1"/>
    <col min="123" max="123" width="2.85546875" customWidth="1" outlineLevel="1"/>
    <col min="124" max="124" width="31.42578125" style="3" customWidth="1" outlineLevel="1"/>
    <col min="125" max="125" width="9.140625" style="1" customWidth="1" outlineLevel="1"/>
    <col min="126" max="126" width="2.85546875" customWidth="1"/>
    <col min="127" max="127" width="25.7109375" style="3" customWidth="1"/>
    <col min="128" max="128" width="9.140625" style="1"/>
    <col min="129" max="129" width="2.85546875" customWidth="1"/>
    <col min="130" max="130" width="14.42578125" style="1" customWidth="1"/>
    <col min="131" max="131" width="16" style="1" customWidth="1"/>
    <col min="132" max="132" width="2.85546875" customWidth="1"/>
    <col min="133" max="133" width="12.5703125" style="1" customWidth="1" outlineLevel="1"/>
    <col min="134" max="136" width="9.140625" style="1" customWidth="1" outlineLevel="1"/>
    <col min="137" max="137" width="28.5703125" style="3" customWidth="1" outlineLevel="1"/>
    <col min="138" max="138" width="2.85546875" customWidth="1"/>
    <col min="139" max="139" width="12.5703125" style="1" customWidth="1" outlineLevel="1"/>
    <col min="140" max="140" width="19.42578125" style="1" customWidth="1" outlineLevel="1"/>
    <col min="141" max="141" width="17.140625" style="1" customWidth="1" outlineLevel="1"/>
    <col min="142" max="142" width="13.7109375" style="1" customWidth="1" outlineLevel="1"/>
    <col min="143" max="143" width="11.42578125" style="1" customWidth="1" outlineLevel="1"/>
    <col min="144" max="144" width="10.28515625" style="1" customWidth="1" outlineLevel="1"/>
    <col min="145" max="145" width="14.85546875" style="1" customWidth="1" outlineLevel="1"/>
    <col min="146" max="146" width="18.28515625" style="1" customWidth="1" outlineLevel="1"/>
    <col min="147" max="147" width="20.5703125" style="1" customWidth="1" outlineLevel="1"/>
    <col min="148" max="148" width="13.7109375" style="1" customWidth="1" outlineLevel="1"/>
    <col min="149" max="149" width="19.42578125" style="1" customWidth="1" outlineLevel="1"/>
    <col min="150" max="150" width="2.85546875" customWidth="1"/>
    <col min="151" max="151" width="34.28515625" style="1" customWidth="1" outlineLevel="1"/>
    <col min="152" max="152" width="2.85546875" customWidth="1"/>
    <col min="153" max="153" width="34.28515625" style="1" customWidth="1" outlineLevel="1"/>
    <col min="154" max="154" width="2.85546875" customWidth="1"/>
    <col min="155" max="155" width="57.140625" style="1" customWidth="1" outlineLevel="1"/>
    <col min="156" max="156" width="2.85546875" customWidth="1"/>
  </cols>
  <sheetData>
    <row r="2" spans="1:168" ht="152.25" hidden="1" customHeight="1" outlineLevel="1" x14ac:dyDescent="0.25">
      <c r="AV2" s="305" t="s">
        <v>3716</v>
      </c>
      <c r="AW2" s="306"/>
    </row>
    <row r="3" spans="1:168" ht="15.75" collapsed="1" thickBot="1" x14ac:dyDescent="0.3">
      <c r="CM3" s="3"/>
    </row>
    <row r="4" spans="1:168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307" t="s">
        <v>54</v>
      </c>
      <c r="AW4" s="308"/>
      <c r="AY4" s="186"/>
      <c r="BA4" s="185"/>
      <c r="BB4" s="186"/>
      <c r="BC4" s="186"/>
      <c r="BD4" s="186"/>
      <c r="BF4" s="185"/>
      <c r="BG4" s="185"/>
      <c r="BH4" s="186"/>
      <c r="BI4" s="186"/>
      <c r="BK4" s="185"/>
      <c r="BL4" s="185"/>
      <c r="BM4" s="186"/>
      <c r="BN4" s="185"/>
      <c r="BO4" s="185"/>
      <c r="BP4" s="186"/>
      <c r="BQ4" s="185"/>
      <c r="BS4" s="185"/>
      <c r="BT4" s="186"/>
      <c r="BU4" s="185"/>
      <c r="BV4" s="185"/>
      <c r="BZ4" s="185"/>
      <c r="CB4" s="188" t="s">
        <v>54</v>
      </c>
      <c r="CD4" s="186"/>
      <c r="CE4" s="185"/>
      <c r="CF4" s="185"/>
      <c r="CG4" s="185"/>
      <c r="CH4" s="185"/>
      <c r="CI4" s="185"/>
      <c r="CJ4" s="185"/>
      <c r="CK4" s="185"/>
      <c r="CM4" s="185"/>
      <c r="CQ4" s="185"/>
      <c r="CS4" s="186"/>
      <c r="CT4" s="186"/>
      <c r="CU4" s="186"/>
      <c r="CV4" s="186"/>
      <c r="CW4" s="186"/>
      <c r="CY4" s="281"/>
      <c r="CZ4" s="282"/>
      <c r="DF4" s="186"/>
      <c r="DH4" s="188" t="s">
        <v>54</v>
      </c>
      <c r="DQ4" s="189"/>
      <c r="DR4" s="189"/>
      <c r="DT4" s="185"/>
      <c r="DU4" s="186"/>
      <c r="DW4" s="185"/>
      <c r="DX4" s="186"/>
      <c r="DZ4" s="186"/>
      <c r="EA4" s="186"/>
      <c r="EC4" s="186"/>
      <c r="ED4" s="186"/>
      <c r="EE4" s="186"/>
      <c r="EF4" s="186"/>
      <c r="EG4" s="185"/>
      <c r="EI4" s="186"/>
      <c r="EJ4" s="186"/>
      <c r="EK4" s="186"/>
      <c r="EL4" s="186"/>
      <c r="EM4" s="186"/>
      <c r="EN4" s="186"/>
      <c r="EO4" s="186"/>
      <c r="EP4" s="186"/>
      <c r="EQ4" s="186"/>
      <c r="ER4" s="186"/>
      <c r="ES4" s="186"/>
      <c r="EU4" s="293" t="s">
        <v>220</v>
      </c>
      <c r="EV4" s="294"/>
      <c r="EW4" s="294"/>
      <c r="EX4" s="294"/>
      <c r="EY4" s="295"/>
    </row>
    <row r="5" spans="1:168" ht="18.75" x14ac:dyDescent="0.3">
      <c r="T5" s="15"/>
      <c r="AB5" s="8" t="s">
        <v>13</v>
      </c>
      <c r="AC5" s="95"/>
      <c r="AG5" s="8" t="s">
        <v>160</v>
      </c>
      <c r="AN5" s="10"/>
      <c r="AR5" s="95"/>
      <c r="AT5" s="7"/>
      <c r="AV5" s="265"/>
      <c r="AW5" s="265"/>
      <c r="AY5" s="273" t="s">
        <v>235</v>
      </c>
      <c r="BA5" s="274" t="s">
        <v>13</v>
      </c>
      <c r="BB5" s="8"/>
      <c r="BC5" s="8"/>
      <c r="BD5" s="274" t="s">
        <v>13</v>
      </c>
      <c r="BH5" s="275"/>
      <c r="BI5" s="275"/>
      <c r="BQ5" s="8" t="s">
        <v>80</v>
      </c>
      <c r="BS5" s="233" t="s">
        <v>238</v>
      </c>
      <c r="BU5" s="95"/>
      <c r="BV5" s="95"/>
      <c r="BX5" s="233" t="s">
        <v>158</v>
      </c>
      <c r="BZ5" s="243" t="s">
        <v>13</v>
      </c>
      <c r="CB5" s="243" t="s">
        <v>13</v>
      </c>
      <c r="CE5" s="243" t="s">
        <v>112</v>
      </c>
      <c r="CF5" s="95"/>
      <c r="CG5" s="95"/>
      <c r="CH5" s="95"/>
      <c r="CI5" s="95"/>
      <c r="CJ5" s="95"/>
      <c r="CK5" s="95"/>
      <c r="CM5" s="3"/>
      <c r="CO5" s="243" t="s">
        <v>158</v>
      </c>
      <c r="CQ5" s="95"/>
      <c r="CU5" s="239" t="s">
        <v>235</v>
      </c>
      <c r="CW5" s="239" t="s">
        <v>160</v>
      </c>
      <c r="CY5" s="280" t="s">
        <v>166</v>
      </c>
      <c r="CZ5" s="280"/>
      <c r="DF5" s="177" t="s">
        <v>208</v>
      </c>
      <c r="DJ5" s="280" t="s">
        <v>207</v>
      </c>
      <c r="DK5" s="280"/>
      <c r="DM5" s="8" t="s">
        <v>13</v>
      </c>
      <c r="DO5" s="8" t="s">
        <v>3714</v>
      </c>
      <c r="DQ5" s="9"/>
      <c r="DR5" s="9"/>
      <c r="DT5" s="138"/>
      <c r="DZ5" s="10"/>
      <c r="EG5" s="130"/>
      <c r="EN5" s="226" t="s">
        <v>233</v>
      </c>
      <c r="EQ5"/>
      <c r="ER5"/>
      <c r="ES5"/>
      <c r="EW5" s="7"/>
      <c r="EY5" s="7"/>
    </row>
    <row r="6" spans="1:168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159</v>
      </c>
      <c r="AN6" s="10"/>
      <c r="AT6" s="8" t="s">
        <v>21</v>
      </c>
      <c r="AV6" s="265"/>
      <c r="AW6" s="265"/>
      <c r="AY6" s="274" t="s">
        <v>4408</v>
      </c>
      <c r="BA6" s="274" t="s">
        <v>4409</v>
      </c>
      <c r="BB6" s="3"/>
      <c r="BC6" s="3"/>
      <c r="BD6" s="274" t="s">
        <v>18</v>
      </c>
      <c r="BH6" s="275"/>
      <c r="BI6" s="275"/>
      <c r="BQ6" s="8" t="s">
        <v>14</v>
      </c>
      <c r="BS6" s="94" t="s">
        <v>14</v>
      </c>
      <c r="BX6" s="94" t="s">
        <v>159</v>
      </c>
      <c r="BZ6" s="94" t="s">
        <v>103</v>
      </c>
      <c r="CB6" s="94" t="s">
        <v>104</v>
      </c>
      <c r="CE6" s="94" t="s">
        <v>14</v>
      </c>
      <c r="CM6" s="3"/>
      <c r="CO6" s="94" t="s">
        <v>159</v>
      </c>
      <c r="CU6" s="94" t="s">
        <v>234</v>
      </c>
      <c r="CW6" s="239" t="s">
        <v>281</v>
      </c>
      <c r="CY6" s="280" t="s">
        <v>282</v>
      </c>
      <c r="CZ6" s="280"/>
      <c r="DF6" s="177" t="s">
        <v>209</v>
      </c>
      <c r="DJ6" s="280" t="s">
        <v>10</v>
      </c>
      <c r="DK6" s="280"/>
      <c r="DM6" s="8" t="s">
        <v>18</v>
      </c>
      <c r="DO6" s="8" t="s">
        <v>18</v>
      </c>
      <c r="DT6" s="138"/>
      <c r="EG6" s="8"/>
      <c r="EN6" s="226" t="s">
        <v>234</v>
      </c>
      <c r="EQ6"/>
      <c r="ER6"/>
      <c r="ES6"/>
      <c r="EU6" s="8" t="s">
        <v>214</v>
      </c>
      <c r="EW6" s="8" t="s">
        <v>215</v>
      </c>
      <c r="EY6" s="8" t="s">
        <v>217</v>
      </c>
    </row>
    <row r="7" spans="1:168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5</v>
      </c>
      <c r="AV7" s="265"/>
      <c r="AW7" s="265"/>
      <c r="AY7" s="61">
        <f>COUNTA(AY13:AY412)-COUNTIF(AY13:AY412,"")</f>
        <v>0</v>
      </c>
      <c r="BA7" s="61">
        <f>COUNTA(BA13:BA412)-COUNTIF(BA13:BA412,"")</f>
        <v>1</v>
      </c>
      <c r="BB7" s="8"/>
      <c r="BC7" s="8"/>
      <c r="BD7" s="61">
        <f>COUNTA(BD13:BD412)-COUNTIF(BD13:BD412,"")</f>
        <v>4</v>
      </c>
      <c r="BH7" s="275"/>
      <c r="BI7" s="275"/>
      <c r="BQ7" s="90">
        <f>SUM(BP13:BP412)</f>
        <v>2</v>
      </c>
      <c r="BS7" s="61">
        <f>COUNTA(BS13:BS412)-COUNTIF(BS13:BS412,"")</f>
        <v>0</v>
      </c>
      <c r="BU7" s="95"/>
      <c r="BV7" s="95"/>
      <c r="BX7" s="61">
        <f>COUNTA(BX13:BX412)-COUNTIF(BX13:BX412,"")</f>
        <v>0</v>
      </c>
      <c r="BZ7" s="61">
        <f>COUNTA(BZ13:BZ412)-COUNTIF(BZ13:BZ412,"")</f>
        <v>1</v>
      </c>
      <c r="CB7" s="96">
        <f>COUNTA(CB13:CB412)</f>
        <v>0</v>
      </c>
      <c r="CE7" s="61">
        <f>COUNTA(CE13:CE412)-COUNTIF(CE13:CE412,"")</f>
        <v>1</v>
      </c>
      <c r="CF7" s="95"/>
      <c r="CG7" s="95"/>
      <c r="CH7" s="95"/>
      <c r="CI7" s="95"/>
      <c r="CJ7" s="95"/>
      <c r="CK7" s="95"/>
      <c r="CM7" s="3"/>
      <c r="CO7" s="61">
        <f>COUNTA(CO13:CO412)-COUNTIF(CO13:CO412,"")</f>
        <v>1</v>
      </c>
      <c r="CQ7" s="95"/>
      <c r="CU7" s="178">
        <f>COUNTA(CU13:CU412)-COUNTIF(CU13:CU412,"")</f>
        <v>1</v>
      </c>
      <c r="CW7" s="178">
        <f>COUNTIF(CW13:CW412,5)</f>
        <v>2</v>
      </c>
      <c r="CY7" s="283">
        <f ca="1">COUNTIF(CZ13:CZ412,5)</f>
        <v>14</v>
      </c>
      <c r="CZ7" s="284"/>
      <c r="DF7" s="178">
        <f>COUNTA(DF13:DF412)-COUNTIF(DF13:DF412,"")</f>
        <v>3</v>
      </c>
      <c r="DG7" s="2"/>
      <c r="DI7" s="2"/>
      <c r="DJ7" s="285">
        <f>COUNTA(DJ13:DJ412)-COUNTIF(DJ13:DJ412,"")</f>
        <v>1</v>
      </c>
      <c r="DK7" s="286"/>
      <c r="DL7" s="2"/>
      <c r="DM7" s="61">
        <f ca="1">COUNTA(DM13:DM412)-COUNTIF(DM13:DM412,"")</f>
        <v>3</v>
      </c>
      <c r="DO7" s="61">
        <f>COUNTA(DO13:DO412)-COUNTIF(DO13:DO412,"")</f>
        <v>1</v>
      </c>
      <c r="DT7" s="86"/>
      <c r="EG7" s="61">
        <f>COUNTA(EG13:EG412)-COUNTIF(EG13:EG412,"")</f>
        <v>295</v>
      </c>
      <c r="EN7" s="61">
        <f ca="1">SUM(EN13:EN412)</f>
        <v>263</v>
      </c>
      <c r="EQ7" s="2"/>
      <c r="ER7" s="2"/>
      <c r="ES7" s="2"/>
      <c r="ET7" s="2"/>
      <c r="EU7" s="61">
        <f ca="1">COUNTA(EU13:EU412)-COUNTIF(EU13:EU412,"")</f>
        <v>295</v>
      </c>
      <c r="EV7" s="2"/>
      <c r="EW7" s="61">
        <f ca="1">COUNTA(EW13:EW412)-COUNTIF(EW13:EW412,"")</f>
        <v>263</v>
      </c>
      <c r="EX7" s="2"/>
      <c r="EY7" s="61">
        <f ca="1">COUNTA(EY13:EY412)-COUNTIF(EY13:EY412,"")</f>
        <v>295</v>
      </c>
      <c r="FA7" s="2"/>
      <c r="FB7" s="2"/>
      <c r="FC7" s="2"/>
      <c r="FD7" s="2"/>
      <c r="FE7" s="2"/>
      <c r="FF7" s="2"/>
      <c r="FG7" s="2"/>
    </row>
    <row r="8" spans="1:168" ht="19.5" thickBot="1" x14ac:dyDescent="0.35">
      <c r="AE8" s="98"/>
      <c r="AV8" s="265"/>
      <c r="AW8" s="265"/>
    </row>
    <row r="9" spans="1:168" ht="15.75" thickBot="1" x14ac:dyDescent="0.3">
      <c r="A9" s="75" t="s">
        <v>0</v>
      </c>
      <c r="B9" s="287" t="s">
        <v>155</v>
      </c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9"/>
      <c r="N9" t="s">
        <v>0</v>
      </c>
      <c r="O9" s="146" t="s">
        <v>3705</v>
      </c>
      <c r="Q9" s="287" t="s">
        <v>162</v>
      </c>
      <c r="R9" s="288"/>
      <c r="S9" s="288"/>
      <c r="T9" s="288"/>
      <c r="U9" s="289"/>
      <c r="V9" t="s">
        <v>0</v>
      </c>
      <c r="W9" s="287" t="s">
        <v>4</v>
      </c>
      <c r="X9" s="289"/>
      <c r="Y9" t="s">
        <v>0</v>
      </c>
      <c r="Z9" s="287" t="s">
        <v>121</v>
      </c>
      <c r="AA9" s="288"/>
      <c r="AB9" s="288"/>
      <c r="AC9" s="288"/>
      <c r="AD9" s="288"/>
      <c r="AE9" s="288"/>
      <c r="AF9" s="288"/>
      <c r="AG9" s="289"/>
      <c r="AH9" t="s">
        <v>0</v>
      </c>
      <c r="AI9" s="146" t="s">
        <v>120</v>
      </c>
      <c r="AK9" s="287" t="s">
        <v>168</v>
      </c>
      <c r="AL9" s="288"/>
      <c r="AM9" s="288"/>
      <c r="AN9" s="288"/>
      <c r="AO9" s="288"/>
      <c r="AP9" s="289"/>
      <c r="AQ9" t="s">
        <v>0</v>
      </c>
      <c r="AR9" s="287" t="s">
        <v>4399</v>
      </c>
      <c r="AS9" s="288"/>
      <c r="AT9" s="288"/>
      <c r="AU9" s="288"/>
      <c r="AV9" s="288"/>
      <c r="AW9" s="288"/>
      <c r="AX9" s="288"/>
      <c r="AY9" s="289"/>
      <c r="BA9" s="287" t="s">
        <v>4410</v>
      </c>
      <c r="BB9" s="288"/>
      <c r="BC9" s="288"/>
      <c r="BD9" s="289"/>
      <c r="BE9" t="s">
        <v>0</v>
      </c>
      <c r="BF9" s="287" t="s">
        <v>4412</v>
      </c>
      <c r="BG9" s="288"/>
      <c r="BH9" s="288"/>
      <c r="BI9" s="289"/>
      <c r="BJ9" t="s">
        <v>0</v>
      </c>
      <c r="BK9" s="336" t="s">
        <v>164</v>
      </c>
      <c r="BL9" s="248"/>
      <c r="BM9" s="248"/>
      <c r="BN9" s="248"/>
      <c r="BO9" s="248"/>
      <c r="BP9" s="248"/>
      <c r="BQ9" s="264"/>
      <c r="BR9" t="s">
        <v>0</v>
      </c>
      <c r="BS9" s="287" t="s">
        <v>239</v>
      </c>
      <c r="BT9" s="288"/>
      <c r="BU9" s="288"/>
      <c r="BV9" s="288"/>
      <c r="BW9" s="288"/>
      <c r="BX9" s="289"/>
      <c r="BY9" t="s">
        <v>0</v>
      </c>
      <c r="BZ9" s="240" t="s">
        <v>113</v>
      </c>
      <c r="CA9" s="241"/>
      <c r="CB9" s="241"/>
      <c r="CC9" s="241"/>
      <c r="CD9" s="241"/>
      <c r="CE9" s="241"/>
      <c r="CF9" s="241"/>
      <c r="CG9" s="241"/>
      <c r="CH9" s="241"/>
      <c r="CI9" s="241"/>
      <c r="CJ9" s="241"/>
      <c r="CK9" s="241"/>
      <c r="CL9" s="241"/>
      <c r="CM9" s="248"/>
      <c r="CN9" s="241"/>
      <c r="CO9" s="242"/>
      <c r="CP9" t="s">
        <v>0</v>
      </c>
      <c r="CQ9" s="146" t="s">
        <v>165</v>
      </c>
      <c r="CR9" t="s">
        <v>0</v>
      </c>
      <c r="CS9" s="287" t="s">
        <v>166</v>
      </c>
      <c r="CT9" s="288"/>
      <c r="CU9" s="288"/>
      <c r="CV9" s="288"/>
      <c r="CW9" s="289"/>
      <c r="CX9" t="s">
        <v>0</v>
      </c>
      <c r="CY9" s="287" t="s">
        <v>282</v>
      </c>
      <c r="CZ9" s="289"/>
      <c r="DA9" t="s">
        <v>0</v>
      </c>
      <c r="DB9" s="248"/>
      <c r="DC9" s="248"/>
      <c r="DD9" s="248"/>
      <c r="DE9" t="s">
        <v>0</v>
      </c>
      <c r="DF9" s="287" t="s">
        <v>9</v>
      </c>
      <c r="DG9" s="288"/>
      <c r="DH9" s="288"/>
      <c r="DI9" s="288"/>
      <c r="DJ9" s="288"/>
      <c r="DK9" s="288"/>
      <c r="DL9" s="288"/>
      <c r="DM9" s="289"/>
      <c r="DN9" t="s">
        <v>0</v>
      </c>
      <c r="DO9" s="264"/>
      <c r="DP9" t="s">
        <v>0</v>
      </c>
      <c r="DQ9" s="287" t="s">
        <v>154</v>
      </c>
      <c r="DR9" s="288"/>
      <c r="DS9" s="288"/>
      <c r="DT9" s="288"/>
      <c r="DU9" s="288"/>
      <c r="DV9" s="288"/>
      <c r="DW9" s="288"/>
      <c r="DX9" s="288"/>
      <c r="DY9" s="288"/>
      <c r="DZ9" s="288"/>
      <c r="EA9" s="289"/>
      <c r="EB9" t="s">
        <v>0</v>
      </c>
      <c r="EC9" s="287" t="s">
        <v>60</v>
      </c>
      <c r="ED9" s="288"/>
      <c r="EE9" s="288"/>
      <c r="EF9" s="288"/>
      <c r="EG9" s="289"/>
      <c r="EH9" t="s">
        <v>0</v>
      </c>
      <c r="EI9" s="287" t="s">
        <v>66</v>
      </c>
      <c r="EJ9" s="288"/>
      <c r="EK9" s="288"/>
      <c r="EL9" s="288"/>
      <c r="EM9" s="288"/>
      <c r="EN9" s="288"/>
      <c r="EO9" s="288"/>
      <c r="EP9" s="288"/>
      <c r="EQ9" s="288"/>
      <c r="ER9" s="288"/>
      <c r="ES9" s="289"/>
      <c r="ET9" t="s">
        <v>0</v>
      </c>
      <c r="EU9" s="146" t="s">
        <v>212</v>
      </c>
      <c r="EV9" t="s">
        <v>0</v>
      </c>
      <c r="EW9" s="146" t="s">
        <v>213</v>
      </c>
      <c r="EX9" t="s">
        <v>0</v>
      </c>
      <c r="EY9" s="146" t="s">
        <v>216</v>
      </c>
      <c r="EZ9" t="s">
        <v>0</v>
      </c>
    </row>
    <row r="10" spans="1:168" ht="7.5" customHeight="1" thickBot="1" x14ac:dyDescent="0.3">
      <c r="AB10" s="1"/>
      <c r="AG10" s="97"/>
      <c r="AR10" s="1"/>
      <c r="BS10" s="1"/>
      <c r="BX10" s="97"/>
      <c r="BZ10" s="1"/>
      <c r="CO10" s="97"/>
      <c r="CQ10" s="158"/>
      <c r="DM10" s="97"/>
      <c r="DO10" s="97"/>
    </row>
    <row r="11" spans="1:168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151</v>
      </c>
      <c r="K11" s="71" t="s">
        <v>152</v>
      </c>
      <c r="L11" s="71" t="s">
        <v>0</v>
      </c>
      <c r="M11" s="64" t="s">
        <v>78</v>
      </c>
      <c r="N11" s="75" t="s">
        <v>0</v>
      </c>
      <c r="O11" s="159" t="s">
        <v>3713</v>
      </c>
      <c r="Q11" s="63" t="s">
        <v>156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157</v>
      </c>
      <c r="X11" s="219" t="s">
        <v>232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161</v>
      </c>
      <c r="AK11" s="63" t="s">
        <v>1</v>
      </c>
      <c r="AL11" s="71" t="s">
        <v>2</v>
      </c>
      <c r="AM11" s="68" t="s">
        <v>153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169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 t="s">
        <v>236</v>
      </c>
      <c r="AZ11" s="75" t="s">
        <v>0</v>
      </c>
      <c r="BA11" s="63" t="s">
        <v>4400</v>
      </c>
      <c r="BB11" s="68" t="s">
        <v>4402</v>
      </c>
      <c r="BC11" s="76" t="s">
        <v>4401</v>
      </c>
      <c r="BD11" s="91" t="s">
        <v>4403</v>
      </c>
      <c r="BE11" s="75" t="s">
        <v>0</v>
      </c>
      <c r="BF11" s="63" t="s">
        <v>1</v>
      </c>
      <c r="BG11" s="71" t="s">
        <v>2</v>
      </c>
      <c r="BH11" s="68" t="s">
        <v>130</v>
      </c>
      <c r="BI11" s="76" t="s">
        <v>4401</v>
      </c>
      <c r="BJ11" s="75" t="s">
        <v>0</v>
      </c>
      <c r="BK11" s="63" t="s">
        <v>151</v>
      </c>
      <c r="BL11" s="71" t="s">
        <v>152</v>
      </c>
      <c r="BM11" s="68" t="s">
        <v>130</v>
      </c>
      <c r="BN11" s="71" t="s">
        <v>3</v>
      </c>
      <c r="BO11" s="71" t="s">
        <v>79</v>
      </c>
      <c r="BP11" s="68" t="s">
        <v>81</v>
      </c>
      <c r="BQ11" s="64" t="s">
        <v>3</v>
      </c>
      <c r="BR11" s="75" t="s">
        <v>0</v>
      </c>
      <c r="BS11" s="91" t="s">
        <v>237</v>
      </c>
      <c r="BT11" s="68" t="s">
        <v>106</v>
      </c>
      <c r="BU11" s="71" t="s">
        <v>106</v>
      </c>
      <c r="BV11" s="64" t="s">
        <v>100</v>
      </c>
      <c r="BW11" s="75" t="s">
        <v>0</v>
      </c>
      <c r="BX11" s="42" t="s">
        <v>111</v>
      </c>
      <c r="BY11" s="75" t="s">
        <v>0</v>
      </c>
      <c r="BZ11" s="77" t="s">
        <v>105</v>
      </c>
      <c r="CA11" s="75" t="s">
        <v>0</v>
      </c>
      <c r="CB11" s="40" t="s">
        <v>102</v>
      </c>
      <c r="CC11" s="75" t="s">
        <v>0</v>
      </c>
      <c r="CD11" s="91" t="s">
        <v>100</v>
      </c>
      <c r="CE11" s="71" t="s">
        <v>107</v>
      </c>
      <c r="CF11" s="71" t="s">
        <v>108</v>
      </c>
      <c r="CG11" s="71" t="s">
        <v>123</v>
      </c>
      <c r="CH11" s="71" t="s">
        <v>109</v>
      </c>
      <c r="CI11" s="71" t="s">
        <v>106</v>
      </c>
      <c r="CJ11" s="71" t="s">
        <v>100</v>
      </c>
      <c r="CK11" s="64" t="s">
        <v>110</v>
      </c>
      <c r="CL11" s="75" t="s">
        <v>0</v>
      </c>
      <c r="CM11" s="68" t="s">
        <v>225</v>
      </c>
      <c r="CO11" s="42" t="s">
        <v>111</v>
      </c>
      <c r="CP11" s="75" t="s">
        <v>0</v>
      </c>
      <c r="CQ11" s="159" t="s">
        <v>105</v>
      </c>
      <c r="CR11" s="75" t="s">
        <v>0</v>
      </c>
      <c r="CS11" s="91" t="s">
        <v>76</v>
      </c>
      <c r="CT11" s="68" t="s">
        <v>77</v>
      </c>
      <c r="CU11" s="76" t="s">
        <v>236</v>
      </c>
      <c r="CV11" s="161" t="s">
        <v>74</v>
      </c>
      <c r="CW11" s="160" t="s">
        <v>167</v>
      </c>
      <c r="CX11" s="75" t="s">
        <v>0</v>
      </c>
      <c r="CY11" s="161" t="s">
        <v>283</v>
      </c>
      <c r="CZ11" s="160" t="s">
        <v>284</v>
      </c>
      <c r="DA11" s="75" t="s">
        <v>0</v>
      </c>
      <c r="DE11" s="75" t="s">
        <v>0</v>
      </c>
      <c r="DF11" s="76" t="s">
        <v>210</v>
      </c>
      <c r="DH11" s="62" t="s">
        <v>8</v>
      </c>
      <c r="DJ11" s="63" t="s">
        <v>10</v>
      </c>
      <c r="DK11" s="64" t="s">
        <v>11</v>
      </c>
      <c r="DL11" s="75" t="s">
        <v>0</v>
      </c>
      <c r="DM11" s="42" t="s">
        <v>19</v>
      </c>
      <c r="DN11" s="75" t="s">
        <v>0</v>
      </c>
      <c r="DO11" s="42" t="s">
        <v>19</v>
      </c>
      <c r="DP11" s="75" t="s">
        <v>0</v>
      </c>
      <c r="DQ11" s="63" t="s">
        <v>6</v>
      </c>
      <c r="DR11" s="76" t="s">
        <v>16</v>
      </c>
      <c r="DS11" s="75" t="s">
        <v>0</v>
      </c>
      <c r="DT11" s="63" t="s">
        <v>5</v>
      </c>
      <c r="DU11" s="76" t="s">
        <v>16</v>
      </c>
      <c r="DV11" s="75" t="s">
        <v>0</v>
      </c>
      <c r="DW11" s="63" t="s">
        <v>7</v>
      </c>
      <c r="DX11" s="76" t="s">
        <v>16</v>
      </c>
      <c r="DY11" s="75" t="s">
        <v>0</v>
      </c>
      <c r="DZ11" s="63" t="s">
        <v>17</v>
      </c>
      <c r="EA11" s="76" t="s">
        <v>15</v>
      </c>
      <c r="EB11" s="75" t="s">
        <v>0</v>
      </c>
      <c r="EC11" s="91" t="s">
        <v>70</v>
      </c>
      <c r="ED11" s="68" t="s">
        <v>3</v>
      </c>
      <c r="EE11" s="68" t="s">
        <v>170</v>
      </c>
      <c r="EF11" s="68" t="s">
        <v>89</v>
      </c>
      <c r="EG11" s="64" t="s">
        <v>61</v>
      </c>
      <c r="EH11" s="75" t="s">
        <v>0</v>
      </c>
      <c r="EI11" s="91" t="s">
        <v>63</v>
      </c>
      <c r="EJ11" s="68" t="s">
        <v>203</v>
      </c>
      <c r="EK11" s="68" t="s">
        <v>204</v>
      </c>
      <c r="EL11" s="68" t="s">
        <v>64</v>
      </c>
      <c r="EM11" s="68" t="s">
        <v>83</v>
      </c>
      <c r="EN11" s="68" t="s">
        <v>65</v>
      </c>
      <c r="EO11" s="68" t="s">
        <v>62</v>
      </c>
      <c r="EP11" s="68" t="s">
        <v>231</v>
      </c>
      <c r="EQ11" s="68" t="s">
        <v>205</v>
      </c>
      <c r="ER11" s="68" t="s">
        <v>106</v>
      </c>
      <c r="ES11" s="76" t="s">
        <v>206</v>
      </c>
      <c r="ET11" s="75" t="s">
        <v>0</v>
      </c>
      <c r="EU11" s="42" t="s">
        <v>222</v>
      </c>
      <c r="EV11" s="75" t="s">
        <v>0</v>
      </c>
      <c r="EW11" s="42" t="s">
        <v>222</v>
      </c>
      <c r="EX11" s="75" t="s">
        <v>0</v>
      </c>
      <c r="EY11" s="183" t="str">
        <f>'natjecanje-staze'!Y8&amp;"
"&amp;'natjecanje-kategorije'!W8</f>
        <v xml:space="preserve"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</v>
      </c>
      <c r="EZ11" s="75" t="s">
        <v>0</v>
      </c>
    </row>
    <row r="12" spans="1:168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0</v>
      </c>
      <c r="BC12" s="48">
        <f>MAX(BC6:BC7)</f>
        <v>0</v>
      </c>
      <c r="BD12" s="48" cm="1">
        <f t="array" ref="BD12">data_max_natjecatelj_id</f>
        <v>1966</v>
      </c>
      <c r="BF12" s="5"/>
      <c r="BG12" s="5"/>
      <c r="BH12" s="48"/>
      <c r="BI12" s="48"/>
      <c r="BK12" s="5"/>
      <c r="BL12" s="5"/>
      <c r="BM12" s="11"/>
      <c r="BN12" s="5"/>
      <c r="BO12" s="5"/>
      <c r="BP12" s="11"/>
      <c r="BQ12" s="5"/>
      <c r="BS12" s="5"/>
      <c r="BT12" s="11"/>
      <c r="BU12" s="87">
        <f>MAX(regKlub_alias_id)</f>
        <v>1</v>
      </c>
      <c r="BV12" s="87"/>
      <c r="BX12" s="49"/>
      <c r="BZ12" s="5"/>
      <c r="CB12" s="5"/>
      <c r="CD12" s="11"/>
      <c r="CE12" s="5"/>
      <c r="CF12" s="87">
        <f>MAX(regKlub_id)</f>
        <v>18</v>
      </c>
      <c r="CG12" s="87">
        <f>MAX(regKlub_id)</f>
        <v>18</v>
      </c>
      <c r="CH12" s="5"/>
      <c r="CI12" s="87">
        <f>MAX(BU12:BU412)</f>
        <v>1</v>
      </c>
      <c r="CJ12" s="87"/>
      <c r="CK12" s="5"/>
      <c r="CM12" s="11"/>
      <c r="CO12" s="49"/>
      <c r="CQ12" s="5"/>
      <c r="CS12" s="1"/>
      <c r="CT12" s="1"/>
      <c r="CU12" s="1"/>
      <c r="CV12" s="1"/>
      <c r="CW12" s="1"/>
      <c r="CY12" s="1"/>
      <c r="CZ12" s="1"/>
      <c r="DF12" s="48"/>
      <c r="DH12" s="11"/>
      <c r="DM12" s="49"/>
      <c r="DO12" s="49"/>
      <c r="DQ12" s="5"/>
      <c r="DR12" s="11"/>
      <c r="DT12" s="5"/>
      <c r="DU12" s="11"/>
      <c r="DW12" s="5"/>
      <c r="DX12" s="11"/>
      <c r="DZ12" s="11"/>
      <c r="EA12" s="11"/>
      <c r="EC12" s="11"/>
      <c r="ED12" s="11"/>
      <c r="EE12" s="11"/>
      <c r="EF12" s="11"/>
      <c r="EG12" s="5"/>
      <c r="EI12" s="92">
        <f>data_max_rezultat_id</f>
        <v>191</v>
      </c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U12" s="49"/>
      <c r="EW12" s="49"/>
      <c r="EY12" s="179"/>
    </row>
    <row r="13" spans="1:168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5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22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5" t="str">
        <f t="shared" ref="AY13:AY19" si="10">IF(AND(AV13="",AW13&lt;&gt;""),"FALI IME",IF(AND(AV13&lt;&gt;"",AW13=""),"FALI PREZIME",IF(OR(AM13="",AND(AM13="NEMA",AN13="NEMA"),AV13&amp;AW13=""),"","GREŠKA")))</f>
        <v/>
      </c>
      <c r="AZ13" s="47" t="s">
        <v>0</v>
      </c>
      <c r="BA13" s="50" t="str">
        <f t="shared" ref="BA13:BA76" si="11">IF(AV13&amp;AW13="","",AR13)</f>
        <v/>
      </c>
      <c r="BB13" s="72" t="str">
        <f>IF(AV13&amp;AW13="","",MAX(BB$12:BB12)+1)</f>
        <v/>
      </c>
      <c r="BC13" s="270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>IF(O13="","",IF(BC13="",AO13,IF(BC13="NEMA",AV13,INDEX(regNatjecatelj_ime,MATCH(BC13,regNatjecatelj_id,0)))))</f>
        <v>Lovro</v>
      </c>
      <c r="BG13" s="28" t="str">
        <f>IF(O13="","",IF(BC13="",AP13,IF(BC13="NEMA",AW13,INDEX(regNatjecatelj_prezime,MATCH(BC13,regNatjecatelj_id,0)))))</f>
        <v>Pinjušić</v>
      </c>
      <c r="BH13" s="72" t="str">
        <f>IF(AND(AN13&lt;&gt;"",AN13&lt;&gt;"NEMA"),AN13,IF(BB13&lt;&gt;"",BB13,""))</f>
        <v/>
      </c>
      <c r="BI13" s="51">
        <f>IF(AND(AM13&lt;&gt;"",AM13&lt;&gt;"NEMA"),AM13,IF(BC13&lt;&gt;"",BC13,IF(BD13&lt;&gt;"",BD13,"")))</f>
        <v>1315</v>
      </c>
      <c r="BJ13" s="47" t="s">
        <v>0</v>
      </c>
      <c r="BK13" s="50" t="str">
        <f t="shared" ref="BK13:BK76" si="13">IF(O13="","",J13)</f>
        <v>JAP</v>
      </c>
      <c r="BL13" s="28" t="str">
        <f t="shared" ref="BL13:BL76" si="14">IF(O13="","",K13)</f>
        <v>OK Japetic</v>
      </c>
      <c r="BM13" s="72">
        <f t="shared" ref="BM13:BM76" si="15">IF(BL13="","",IF(IFERROR(MATCH(BL13,regKlub_naziv,0),"")&lt;&gt;"","",IFERROR(MATCH(BL13,regKlub_alias_alias,0),"NEMA")))</f>
        <v>1</v>
      </c>
      <c r="BN13" s="28" t="str" cm="1">
        <f t="array" ref="BN13">IF(BM13="",""&amp;BL13,IF(BM13="NEMA",BL13,INDEX(regKlub_naziv,MATCH(INDEX(regKlub_alias_klubId,BM13),regKlub_id,0))))</f>
        <v>OK Japetić</v>
      </c>
      <c r="BO13" s="244" t="str" cm="1">
        <f t="array" ref="BO13">IFERROR(""&amp;INDEX(regNatjecatelj_klub,DX13),"")</f>
        <v>OK Japetić</v>
      </c>
      <c r="BP13" s="337" t="str">
        <f>IF(BN13=BO13,"",IF(BO13="","",1))</f>
        <v/>
      </c>
      <c r="BQ13" s="65" t="str">
        <f>IF(AND(BO13&lt;&gt;"",BO13&lt;&gt;BN13),BO13,""&amp;BN13)</f>
        <v>OK Japetić</v>
      </c>
      <c r="BR13" s="47" t="s">
        <v>0</v>
      </c>
      <c r="BS13" s="50" t="str">
        <f>IF(X13&lt;&gt;"NEMA","",IF(IFERROR(MATCH(W13,W$12:W12,0),0)&lt;&gt;0,"",W13))</f>
        <v/>
      </c>
      <c r="BT13" s="72" t="str">
        <f t="shared" ref="BT13" si="16">IF(BS13="","",IFERROR(INDEX(regKlub_alias_id,MATCH(BS13,regKlub_alias_alias,0)),"NEMA"))</f>
        <v/>
      </c>
      <c r="BU13" s="28" t="str">
        <f>IF(OR(BT13="",BT13&lt;&gt;"NEMA"),"",MAX(BU$12:BU12)+1)</f>
        <v/>
      </c>
      <c r="BV13" s="65" t="str">
        <f t="shared" ref="BV13" si="17">IF(OR(BT13="",BT13&lt;&gt;"NEMA"),"",INDEX(regKlub_id,MATCH(BS13,regKlub_naziv,0)))</f>
        <v/>
      </c>
      <c r="BW13" s="47" t="s">
        <v>0</v>
      </c>
      <c r="BX13" s="60" t="str">
        <f t="shared" ref="BX13" si="18">IF(OR(BT13="",BT13&lt;&gt;"NEMA"),"","INSERT INTO klub_alias(id,alias,klub_id) VALUES ("&amp;BU13&amp;",'"&amp;BS13&amp;"',"&amp;BV13&amp;");")</f>
        <v/>
      </c>
      <c r="BY13" s="47" t="s">
        <v>0</v>
      </c>
      <c r="BZ13" s="81" t="str">
        <f>IF(BM13&lt;&gt;"NEMA","",IF(IFERROR(MATCH(BL13,BL$12:BL12,0),0)&lt;&gt;0,"",BL13))</f>
        <v/>
      </c>
      <c r="CA13" s="47" t="s">
        <v>0</v>
      </c>
      <c r="CB13" s="124"/>
      <c r="CC13" s="47" t="s">
        <v>0</v>
      </c>
      <c r="CD13" s="57" t="str">
        <f t="shared" ref="CD13" si="19">IF(CB13="","",IFERROR(INDEX(regKlub_id,MATCH(CB13,regKlub_naziv,0)),"NEMA"))</f>
        <v/>
      </c>
      <c r="CE13" s="28" t="str">
        <f>IF(BZ13="","",IF(CB13="",BZ13,""))</f>
        <v/>
      </c>
      <c r="CF13" s="28" t="str">
        <f>IF(CE13="","",MAX(CF$12:CF12)+1)</f>
        <v/>
      </c>
      <c r="CG13" s="28" t="str">
        <f t="shared" ref="CG13:CG76" si="20">IF(CE13="","",IF(AA13="","",IF(AA13="NEMA",AC13,AA13)))</f>
        <v/>
      </c>
      <c r="CH13" s="28" t="str">
        <f>IF(CE13="","","INSERT INTO klub(id,naziv,drzava_id,aktivan) VALUES ("&amp;CF13&amp;",'"&amp;CE13&amp;"',"&amp;CG13&amp;",1);")</f>
        <v/>
      </c>
      <c r="CI13" s="28" t="str">
        <f>IF(CB13="","",MAX(CI$12:CI12)+1)</f>
        <v/>
      </c>
      <c r="CJ13" s="28" t="str">
        <f t="shared" ref="CJ13" si="21">IF(CB13="","",IF(CF13="",INDEX(regKlub_id,MATCH(CB13,regKlub_naziv,0)),CF13))</f>
        <v/>
      </c>
      <c r="CK13" s="65" t="str">
        <f t="shared" ref="CK13" si="22">IF(CB13="","","INSERT INTO klub_alias(id,alias,klub_id) VALUES ("&amp;CI13&amp;",'"&amp;BZ13&amp;"',"&amp;CJ13&amp;");")</f>
        <v/>
      </c>
      <c r="CL13" s="47" t="s">
        <v>0</v>
      </c>
      <c r="CM13" s="72" t="str">
        <f t="shared" ref="CM13:CM76" si="23">IF(BM13="","",IF(BM13&lt;&gt;"NEMA","",IFERROR(INDEX(nat_klubAliasId,MATCH(BL13,nat_noviKluboviAliasi,0)),"")))</f>
        <v/>
      </c>
      <c r="CO13" s="60" t="str">
        <f t="shared" ref="CO13" si="24">""&amp;CH13&amp;IF(AND(CH13&lt;&gt;"",CK13&lt;&gt;""),"
","")&amp;CK13</f>
        <v/>
      </c>
      <c r="CP13" s="47" t="s">
        <v>0</v>
      </c>
      <c r="CQ13" s="142" t="str">
        <f t="shared" ref="CQ13" si="25">IF(BQ13="","",IF(CB13="",IF(IFERROR(MATCH(BQ13,nat_noviKluboviAliasi,0),0)&gt;0,INDEX(nat_kluboviAliasi,MATCH(BQ13,nat_noviKluboviAliasi,0)),BQ13),CB13))</f>
        <v>OK Japetić</v>
      </c>
      <c r="CR13" s="47" t="s">
        <v>0</v>
      </c>
      <c r="CS13" s="57" t="str">
        <f t="shared" ref="CS13:CS38" si="26">IF(G13="","",G13)</f>
        <v>31:38</v>
      </c>
      <c r="CT13" s="72" t="str">
        <f t="shared" ref="CT13:CT38" si="27">IF(H13="","",H13)</f>
        <v>0</v>
      </c>
      <c r="CU13" s="227" t="str">
        <f t="shared" ref="CU13:CU76" si="28">IF(CS13="",IF(OR(AL13="",CT13&lt;&gt;"0"),"","GREŠKA"),IF(AND(65535&gt;=VALUE(LEFT(CS13,SEARCH(":",CS13)-1))*60+VALUE(RIGHT(CS13,2)),OR(CT13="0",CT13="1",CT13="2",CT13="3",CT13="4")),"","GREŠKA"))</f>
        <v/>
      </c>
      <c r="CV13" s="228">
        <f t="shared" ref="CV13:CV59" si="29">IF(CS13="","",VALUE(LEFT(CS13,SEARCH(":",CS13)-1))*60+VALUE(RIGHT(CS13,2)))</f>
        <v>1898</v>
      </c>
      <c r="CW13" s="162">
        <f t="shared" ref="CW13:CW76" si="30">IF(DW13="","",IF(AND(CT13="0",N(CV13)&gt;data_max_minuta*60),2,INDEX(regStatusRezultat_id,MATCH(VALUE(CT13),regStatusRezultat_oEvent,0))))</f>
        <v>1</v>
      </c>
      <c r="CX13" s="47" t="s">
        <v>0</v>
      </c>
      <c r="CY13" s="220" t="str">
        <f>IF(CU13&lt;&gt;"GREŠKA","",AK13&amp;" "&amp;AL13&amp;" – Molim u OEventu provjeriti i ispraviti rezultat – vrijeme ("&amp;IF(CS13="","nije upisano",CS13)&amp;") i classifier ("&amp;CT13&amp;").")&amp;IF(OR(CU13&lt;&gt;"GREŠKA",CW13&lt;&gt;5),"
","")&amp;IF(CW13&lt;&gt;5,"",AK13&amp;" "&amp;AL13&amp;" – Molim u provjeriti je li natjecatelj zaista diskvalificiran. Ako je koje je obrazloženje, ako nije molim u OEventu ispraviti rezultat.")</f>
        <v xml:space="preserve">
</v>
      </c>
      <c r="CZ13" s="221" t="str">
        <f>IF(CY13="",""&amp;CZ14,CY13&amp;IF(CZ14="","","
"&amp;CZ14))</f>
        <v xml:space="preserve">
6</v>
      </c>
      <c r="DA13" s="47" t="s">
        <v>0</v>
      </c>
      <c r="DE13" s="47" t="s">
        <v>0</v>
      </c>
      <c r="DF13" s="51" t="str">
        <f t="shared" ref="DF13:DF19" si="31">IF(BD13="","",IF(DH13="O",1,""))</f>
        <v/>
      </c>
      <c r="DG13" s="47" t="s">
        <v>0</v>
      </c>
      <c r="DH13" s="127" t="str">
        <f t="shared" ref="DH13:DH19" si="32">IF(Q13="","",LEFT(INDEX(regKategorija_oznaka,MATCH(S13,regKategorija_id,0)),1))</f>
        <v>M</v>
      </c>
      <c r="DI13" s="47" t="s">
        <v>0</v>
      </c>
      <c r="DJ13" s="50" t="str">
        <f t="shared" ref="DJ13:DJ19" si="33">IF(BD13="","",IF(M13&lt;&gt;"CRO","","INSERT INTO osoba (id,reg_broj,oib,spol_id,dat_rodjenja) VALUES ("&amp;BD13&amp;",(SELECT max(os.reg_broj)+1 FROM osoba AS os),Null,'"&amp;DH13&amp;"',Null); INSERT INTO osoba_log (id,reg_broj,oib,spol_id,dat_rodjenja,dnevnik_id) SELECT id,reg_broj,oib,spol_id,dat_rodjenja,"&amp;data_dnevnik_id&amp;" FROM osoba WHERE id = "&amp;BD13&amp;";"))</f>
        <v/>
      </c>
      <c r="DK13" s="65" t="str">
        <f t="shared" ref="DK13:DK19" si="34">IF(BD13="","","INSERT INTO imeprezime (id,osoba_id,rbr,ime,prezime,klub_id,identitet_id,sintaksa_id,info,aktivno,dnevnik_id) VALUES ("&amp;BD13&amp;","&amp;IF(DJ13="","Null",BD13)&amp;",1,'"&amp;IF(AV13&lt;&gt;"",AV13,AK13)&amp;"','"&amp;IF(AW13&lt;&gt;"",AW13,AL13)&amp;"',(SELECT id FROM klub WHERE naziv = '"&amp;CQ13&amp;"'),Null,1,'',1,"&amp;data_dnevnik_id&amp;");")</f>
        <v/>
      </c>
      <c r="DL13" s="47" t="s">
        <v>0</v>
      </c>
      <c r="DM13" s="60" t="str">
        <f t="shared" ref="DM13:DM19" si="35">IF(DJ13="",DK13,DJ13&amp;" "&amp;DK13)</f>
        <v/>
      </c>
      <c r="DN13" s="47" t="s">
        <v>0</v>
      </c>
      <c r="DO13" s="60" t="str">
        <f t="shared" ref="DO13:DO19" si="36">IF(BA13="","","INSERT INTO imeprezime_alias(id,alias,imeprezime_id) VALUES ("&amp;BB13&amp;",'"&amp;BA13&amp;"',"&amp;IF(BC13="NEMA",BD13,BC13)&amp;");")</f>
        <v/>
      </c>
      <c r="DP13" s="47" t="s">
        <v>0</v>
      </c>
      <c r="DQ13" s="50" t="str">
        <f t="shared" ref="DQ13:DQ76" si="37">IF(AL13="","",DT13 &amp; IF(Q13="",""," – " &amp; Q13))</f>
        <v>Lovro – Pinjušić – OK Japetić – M12</v>
      </c>
      <c r="DR13" s="51">
        <f t="shared" ref="DR13:DR76" si="38">IF(DQ13="","",IFERROR(MATCH(DQ13,regNatjecatelj_imePrezimeKlubKategorija,0),"NEMA"))</f>
        <v>129</v>
      </c>
      <c r="DS13" s="47" t="s">
        <v>0</v>
      </c>
      <c r="DT13" s="50" t="str">
        <f t="shared" ref="DT13:DT76" si="39">IF(AL13="","",DW13 &amp; IF(CQ13="",""," – " &amp; CQ13))</f>
        <v>Lovro – Pinjušić – OK Japetić</v>
      </c>
      <c r="DU13" s="51">
        <f t="shared" ref="DU13:DU76" si="40">IF(DT13="","",IFERROR(MATCH(DT13,regNatjecatelj_imePrezimeKlub,0),"NEMA"))</f>
        <v>129</v>
      </c>
      <c r="DV13" s="47" t="s">
        <v>0</v>
      </c>
      <c r="DW13" s="50" t="str">
        <f t="shared" ref="DW13:DW76" si="41">IF(BG13="","",BF13&amp;" – "&amp;BG13)</f>
        <v>Lovro – Pinjušić</v>
      </c>
      <c r="DX13" s="51">
        <f t="shared" ref="DX13:DX76" si="42">IF(DW13="","",IFERROR(MATCH(DW13,regNatjecatelj_imePrezime,0),"NEMA"))</f>
        <v>129</v>
      </c>
      <c r="DY13" s="47" t="s">
        <v>0</v>
      </c>
      <c r="DZ13" s="57">
        <f>IF(DR13="","",IF(DR13&lt;&gt;"NEMA",DR13,IF(DU13&lt;&gt;"NEMA",DU13,IF(DX13&lt;&gt;"NEMA",DX13,""))))</f>
        <v>129</v>
      </c>
      <c r="EA13" s="51" cm="1">
        <f t="array" ref="EA13">IF(DZ13&lt;&gt;"",INDEX(regNatjecatelj_id,DZ13,0),IF(BD13&lt;&gt;"",BD13,""))</f>
        <v>1315</v>
      </c>
      <c r="EB13" s="47" t="s">
        <v>0</v>
      </c>
      <c r="EC13" s="57" t="str">
        <f t="shared" ref="EC13:EC76" si="43">IF(AL13="","",IF(BD13&lt;&gt;"","novo",IF(AN13="","imepre","imepre(ali)")))</f>
        <v>imepre</v>
      </c>
      <c r="ED13" s="72" t="str">
        <f t="shared" ref="ED13:ED76" si="44">IF(AL13="","",IF(BL13="",IF(IFERROR(INDEX(regNatjecatelj_klub,MATCH(EA13,regNatjecatelj_id,0)),"NEMA")="","klu",""),IF(OR(AND(BM13&lt;&gt;"",BM13&lt;&gt;"NEMA"),CJ13&lt;&gt;""),"klu(ali)",IF(AND(BO13&lt;&gt;"",BO13&lt;&gt;BN13),"(raz-klu)","klu"))))</f>
        <v>klu(ali)</v>
      </c>
      <c r="EE13" s="72" t="str">
        <f t="shared" ref="EE13:EE76" si="45">IF(AL13="","","kat"&amp;IF(AND(W13&lt;&gt;Q13,Q13&lt;&gt;"Open"),"(ali)",""))</f>
        <v>kat</v>
      </c>
      <c r="EF13" s="72" t="str">
        <f t="shared" ref="EF13:EF76" si="46">IF(OR(CU13&lt;&gt;"",CW13=2),"ot","")</f>
        <v/>
      </c>
      <c r="EG13" s="65" t="str">
        <f t="shared" ref="EG13:EG76" si="47">IF(AL13="","",EC13&amp;IF(EC13="novo","","-"&amp;ED13&amp;"-"&amp;EE13)&amp;IF(EF13="","","-"&amp;EF13))</f>
        <v>imepre-klu(ali)-kat</v>
      </c>
      <c r="EH13" s="47" t="s">
        <v>0</v>
      </c>
      <c r="EI13" s="57">
        <f>IF(AL13="","",MAX(EI$12:EI12)+1)</f>
        <v>192</v>
      </c>
      <c r="EJ13" s="72">
        <f t="shared" ref="EJ13:EJ76" si="48">IF(AO13="","",X13)</f>
        <v>23</v>
      </c>
      <c r="EK13" s="72">
        <f>IF(EA13="","",EA13)</f>
        <v>1315</v>
      </c>
      <c r="EL13" s="72">
        <f t="shared" ref="EL13:EL76" si="49">IF(CV13="","",CV13)</f>
        <v>1898</v>
      </c>
      <c r="EM13" s="72">
        <f t="shared" ref="EM13:EM76" si="50">IF(CW13="","",IF(AND(EL13="",CW13=1),6,CW13))</f>
        <v>1</v>
      </c>
      <c r="EN13" s="72">
        <f t="shared" ref="EN13" si="51">IF(DW13="","",IF(data_trka_je_rangirana=0,0,IF(OR(DR13="",DR13="NEMA"),0,1)))</f>
        <v>1</v>
      </c>
      <c r="EO13" s="72">
        <f t="shared" ref="EO13" si="52">IF(EI13="","",INDEX(regUparivanje_id,MATCH(EG13,regUparivanje_oznaka,0)))</f>
        <v>3</v>
      </c>
      <c r="EP13" s="72" t="str">
        <f t="shared" ref="EP13:EP76" si="53">IF(CW13="","",CT13)</f>
        <v>0</v>
      </c>
      <c r="EQ13" s="72" t="str">
        <f t="shared" ref="EQ13:EQ76" si="54">IF(OR(AN13="",AN13="NEMA"),BB13,AN13)</f>
        <v/>
      </c>
      <c r="ER13" s="72">
        <f t="shared" ref="ER13:ER76" si="55">IF(AND(BM13&lt;&gt;"",BM13&lt;&gt;"NEMA"),BM13,IF(CM13&lt;&gt;"",CM13,IF(AND(BT13&lt;&gt;"",BT13&lt;&gt;"NEMA"),BT13,IF(BU13&lt;&gt;"",BU13,""))))</f>
        <v>1</v>
      </c>
      <c r="ES13" s="51" t="str">
        <f t="shared" ref="ES13:ES76" si="56">IF(INDEX(natKategorija_alias_Id,MATCH(S13,natKategorija_katRegId,0))="","",INDEX(natKategorija_alias_Id,MATCH(S13,natKategorija_katRegId,0)))</f>
        <v/>
      </c>
      <c r="ET13" s="47" t="s">
        <v>0</v>
      </c>
      <c r="EU13" s="60" t="str">
        <f>IF(EJ13="","","INSERT INTO rezultat(id,stazakategorija_id,imeprezime_id,vrijeme_sec,status_id,registracija,uparivanje_id,originalstatus_id,imeprezimealias_id,klubalias_id,kategorijaalias_id) VALUES ("&amp;EI13&amp;","&amp;EJ13&amp;","&amp;EK13&amp;","&amp;IF(EL13="","Null",EL13)&amp;","&amp;EM13&amp;","&amp;EN13&amp;","&amp;EO13&amp;","&amp;EP13&amp;","&amp;IF(EQ13="","Null",EQ13)&amp;","&amp;IF(ER13="","Null",ER13)&amp;","&amp;IF(ES13="","Null",ES13)&amp;");")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V13" s="47" t="s">
        <v>0</v>
      </c>
      <c r="EW13" s="60" t="str">
        <f t="shared" ref="EW13" si="57">IF(EJ13="","",IF(EN13=1,"UPDATE
	registar
SET
	potvrda = 1
WHERE
	imeprezime_id="&amp;EK13&amp;"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3" s="47" t="s">
        <v>0</v>
      </c>
      <c r="EY13" s="180" t="str">
        <f t="shared" ref="EY13:EY76" si="58">AG13&amp;IF(BX13="","","
")&amp;BX13&amp;IF(CO13="","","
")&amp;CO13&amp;IF(DM13="","","
")&amp;DM13&amp;IF(DO13="","","
")&amp;DO13&amp;IF(EU13="","","
")&amp;EU13&amp;IF(EW13="","","
")&amp;EW13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13" s="47" t="s">
        <v>0</v>
      </c>
    </row>
    <row r="14" spans="1:168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6" t="str">
        <f t="shared" ref="O14:O77" si="59">IF(E14="","","ok")</f>
        <v>ok</v>
      </c>
      <c r="P14" s="47"/>
      <c r="Q14" s="52" t="str">
        <f t="shared" ref="Q14:Q77" si="60">IF(B14="","",B14)</f>
        <v>M12</v>
      </c>
      <c r="R14" s="73">
        <f>IF(Q14="","",IF(COUNTIF(Q$12:Q13,Q14)=0,R13+1,R13))</f>
        <v>1</v>
      </c>
      <c r="S14" s="73">
        <f t="shared" ref="S14:S77" si="61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22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62">IF(O14="","",M14)</f>
        <v>CRO</v>
      </c>
      <c r="AA14" s="73">
        <f t="shared" si="5"/>
        <v>1</v>
      </c>
      <c r="AB14" s="31" t="str">
        <f t="shared" ref="AB14:AB77" si="63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64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65">IF(AA14="","",IF(AA14="NEMA",AB14,Z14))</f>
        <v>CRO</v>
      </c>
      <c r="AJ14" s="47"/>
      <c r="AK14" s="52" t="str">
        <f t="shared" ref="AK14:AK77" si="66">IF(O14="","",D14)</f>
        <v>Marin</v>
      </c>
      <c r="AL14" s="31" t="str">
        <f t="shared" ref="AL14:AL77" si="67">IF(O14="","",E14)</f>
        <v>Tanković</v>
      </c>
      <c r="AM14" s="73">
        <f t="shared" ref="AM14:AM77" si="68">IF(AL14="","",IFERROR(INDEX(regNatjecatelj_id,MATCH(AK14&amp;" – "&amp;AL14,regNatjecatelj_imePrezime,0)),"NEMA"))</f>
        <v>1162</v>
      </c>
      <c r="AN14" s="73" t="str">
        <f t="shared" ref="AN14:AN77" si="69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70">IF(OR(O14="",AN14&lt;&gt;"NEMA"),"",AK14&amp;" "&amp;AL14)</f>
        <v/>
      </c>
      <c r="AS14" s="47" t="s">
        <v>0</v>
      </c>
      <c r="AT14" s="19" t="str">
        <f t="shared" ref="AT14:AT77" si="71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9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71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>IF(O14="","",IF(BC14="",AO14,IF(BC14="NEMA",AV14,INDEX(regNatjecatelj_ime,MATCH(BC14,regNatjecatelj_id,0)))))</f>
        <v>Marin</v>
      </c>
      <c r="BG14" s="31" t="str">
        <f>IF(O14="","",IF(BC14="",AP14,IF(BC14="NEMA",AW14,INDEX(regNatjecatelj_prezime,MATCH(BC14,regNatjecatelj_id,0)))))</f>
        <v>Tanković</v>
      </c>
      <c r="BH14" s="73" t="str">
        <f t="shared" ref="BH14:BH77" si="72">IF(AND(AN14&lt;&gt;"",AN14&lt;&gt;"NEMA"),AN14,IF(BB14&lt;&gt;"",BB14,""))</f>
        <v/>
      </c>
      <c r="BI14" s="53">
        <f t="shared" ref="BI14:BI77" si="73">IF(AND(AM14&lt;&gt;"",AM14&lt;&gt;"NEMA"),AM14,IF(BC14&lt;&gt;"",BC14,IF(BD14&lt;&gt;"",BD14,"")))</f>
        <v>1162</v>
      </c>
      <c r="BJ14" s="47" t="s">
        <v>0</v>
      </c>
      <c r="BK14" s="52" t="str">
        <f t="shared" si="13"/>
        <v>OK Jelen</v>
      </c>
      <c r="BL14" s="31" t="str">
        <f t="shared" si="14"/>
        <v>OK Jelen</v>
      </c>
      <c r="BM14" s="73" t="str">
        <f t="shared" si="15"/>
        <v/>
      </c>
      <c r="BN14" s="31" t="str" cm="1">
        <f t="array" ref="BN14">IF(BM14="",""&amp;BL14,IF(BM14="NEMA",BL14,INDEX(regKlub_naziv,MATCH(INDEX(regKlub_alias_klubId,BM14),regKlub_id,0))))</f>
        <v>OK Jelen</v>
      </c>
      <c r="BO14" s="31" t="str" cm="1">
        <f t="array" ref="BO14">IFERROR(""&amp;INDEX(regNatjecatelj_klub,DX14),"")</f>
        <v>OK Jelen</v>
      </c>
      <c r="BP14" s="88" t="str">
        <f t="shared" ref="BP14:BP77" si="74">IF(BN14=BO14,"",IF(BO14="","",1))</f>
        <v/>
      </c>
      <c r="BQ14" s="66" t="str">
        <f t="shared" ref="BQ14:BQ77" si="75">IF(AND(BO14&lt;&gt;"",BO14&lt;&gt;BN14),BO14,""&amp;BN14)</f>
        <v>OK Jelen</v>
      </c>
      <c r="BR14" s="47" t="s">
        <v>0</v>
      </c>
      <c r="BS14" s="52" t="str">
        <f>IF(X14&lt;&gt;"NEMA","",IF(IFERROR(MATCH(W14,W$12:W13,0),0)&lt;&gt;0,"",W14))</f>
        <v/>
      </c>
      <c r="BT14" s="73" t="str">
        <f t="shared" ref="BT14:BT77" si="76">IF(BS14="","",IFERROR(INDEX(regKlub_alias_id,MATCH(BS14,regKlub_alias_alias,0)),"NEMA"))</f>
        <v/>
      </c>
      <c r="BU14" s="31" t="str">
        <f>IF(OR(BT14="",BT14&lt;&gt;"NEMA"),"",MAX(BU$12:BU13)+1)</f>
        <v/>
      </c>
      <c r="BV14" s="66" t="str">
        <f t="shared" ref="BV14:BV77" si="77">IF(OR(BT14="",BT14&lt;&gt;"NEMA"),"",INDEX(regKlub_id,MATCH(BS14,regKlub_naziv,0)))</f>
        <v/>
      </c>
      <c r="BW14" s="47" t="s">
        <v>0</v>
      </c>
      <c r="BX14" s="19" t="str">
        <f t="shared" ref="BX14:BX77" si="78">IF(OR(BT14="",BT14&lt;&gt;"NEMA"),"","INSERT INTO klub_alias(id,alias,klub_id) VALUES ("&amp;BU14&amp;",'"&amp;BS14&amp;"',"&amp;BV14&amp;");")</f>
        <v/>
      </c>
      <c r="BY14" s="47" t="s">
        <v>0</v>
      </c>
      <c r="BZ14" s="82" t="str">
        <f>IF(BM14&lt;&gt;"NEMA","",IF(IFERROR(MATCH(BL14,BL$12:BL13,0),0)&lt;&gt;0,"",BL14))</f>
        <v/>
      </c>
      <c r="CA14" s="47" t="s">
        <v>0</v>
      </c>
      <c r="CB14" s="125"/>
      <c r="CC14" s="47" t="s">
        <v>0</v>
      </c>
      <c r="CD14" s="58" t="str">
        <f t="shared" ref="CD14:CD77" si="79">IF(CB14="","",IFERROR(INDEX(regKlub_id,MATCH(CB14,regKlub_naziv,0)),"NEMA"))</f>
        <v/>
      </c>
      <c r="CE14" s="31" t="str">
        <f t="shared" ref="CE14:CE77" si="80">IF(BZ14="","",IF(CB14="",BZ14,""))</f>
        <v/>
      </c>
      <c r="CF14" s="31" t="str">
        <f>IF(CE14="","",MAX(CF$12:CF13)+1)</f>
        <v/>
      </c>
      <c r="CG14" s="31" t="str">
        <f t="shared" si="20"/>
        <v/>
      </c>
      <c r="CH14" s="31" t="str">
        <f t="shared" ref="CH14:CH77" si="81">IF(CE14="","","INSERT INTO klub(id,naziv,drzava_id,aktivan) VALUES ("&amp;CF14&amp;",'"&amp;CE14&amp;"',"&amp;CG14&amp;",1);")</f>
        <v/>
      </c>
      <c r="CI14" s="31" t="str">
        <f>IF(CB14="","",MAX(CI$12:CI13)+1)</f>
        <v/>
      </c>
      <c r="CJ14" s="31" t="str">
        <f t="shared" ref="CJ14:CJ77" si="82">IF(CB14="","",IF(CF14="",INDEX(regKlub_id,MATCH(CB14,regKlub_naziv,0)),CF14))</f>
        <v/>
      </c>
      <c r="CK14" s="66" t="str">
        <f t="shared" ref="CK14:CK77" si="83">IF(CB14="","","INSERT INTO klub_alias(id,alias,klub_id) VALUES ("&amp;CI14&amp;",'"&amp;BZ14&amp;"',"&amp;CJ14&amp;");")</f>
        <v/>
      </c>
      <c r="CL14" s="47" t="s">
        <v>0</v>
      </c>
      <c r="CM14" s="73" t="str">
        <f t="shared" si="23"/>
        <v/>
      </c>
      <c r="CN14" s="47"/>
      <c r="CO14" s="19" t="str">
        <f t="shared" ref="CO14:CO77" si="84">""&amp;CH14&amp;IF(AND(CH14&lt;&gt;"",CK14&lt;&gt;""),"
","")&amp;CK14</f>
        <v/>
      </c>
      <c r="CP14" s="47" t="s">
        <v>0</v>
      </c>
      <c r="CQ14" s="143" t="str">
        <f t="shared" ref="CQ14:CQ77" si="85">IF(BQ14="","",IF(CB14="",IF(IFERROR(MATCH(BQ14,nat_noviKluboviAliasi,0),0)&gt;0,INDEX(nat_kluboviAliasi,MATCH(BQ14,nat_noviKluboviAliasi,0)),BQ14),CB14))</f>
        <v>OK Jelen</v>
      </c>
      <c r="CR14" s="47" t="s">
        <v>0</v>
      </c>
      <c r="CS14" s="58" t="str">
        <f t="shared" si="26"/>
        <v>33:21</v>
      </c>
      <c r="CT14" s="73" t="str">
        <f t="shared" si="27"/>
        <v>0</v>
      </c>
      <c r="CU14" s="229" t="str">
        <f t="shared" si="28"/>
        <v/>
      </c>
      <c r="CV14" s="230">
        <f t="shared" ref="CV14:CV38" si="86">IF(CS14="","",VALUE(LEFT(CS14,SEARCH(":",CS14)-1))*60+VALUE(RIGHT(CS14,2)))</f>
        <v>2001</v>
      </c>
      <c r="CW14" s="163">
        <f t="shared" si="30"/>
        <v>1</v>
      </c>
      <c r="CX14" s="47" t="s">
        <v>0</v>
      </c>
      <c r="CY14" s="222" t="str">
        <f t="shared" ref="CY14:CY77" si="87">IF(CU14&lt;&gt;"GREŠKA","",AK14&amp;" "&amp;AL14&amp;" – Molim u OEventu provjeriti i ispraviti rezultat – vrijeme ("&amp;IF(CS14="","nije upisano",CS14)&amp;") i classifier ("&amp;CT14&amp;").")&amp;IF(OR(CU14&lt;&gt;"GREŠKA",CW14&lt;&gt;5),"
","")&amp;IF(CW14&lt;&gt;5,"",AK14&amp;" "&amp;AL14&amp;" – Molim u provjeriti je li natjecatelj zaista diskvalificiran. Ako je koje je obrazloženje, ako nije molim u OEventu ispraviti rezultat")</f>
        <v xml:space="preserve">
</v>
      </c>
      <c r="CZ14" s="223">
        <f t="shared" ref="CZ14:CZ77" si="88">IF(DZ14="","",IF(AND(CW14="0",N(CY14)&gt;data_max_minuta*60),2,INDEX(regStatusRezultat_id,MATCH(VALUE(CW14),regStatusRezultat_oEvent,0))))</f>
        <v>6</v>
      </c>
      <c r="DA14" s="47" t="s">
        <v>0</v>
      </c>
      <c r="DB14" s="47"/>
      <c r="DC14" s="47"/>
      <c r="DD14" s="47"/>
      <c r="DE14" s="47" t="s">
        <v>0</v>
      </c>
      <c r="DF14" s="53" t="str">
        <f t="shared" si="31"/>
        <v/>
      </c>
      <c r="DG14" t="s">
        <v>0</v>
      </c>
      <c r="DH14" s="128" t="str">
        <f t="shared" si="32"/>
        <v>M</v>
      </c>
      <c r="DI14" t="s">
        <v>0</v>
      </c>
      <c r="DJ14" s="52" t="str">
        <f t="shared" si="33"/>
        <v/>
      </c>
      <c r="DK14" s="66" t="str">
        <f t="shared" si="34"/>
        <v/>
      </c>
      <c r="DL14" t="s">
        <v>0</v>
      </c>
      <c r="DM14" s="19" t="str">
        <f t="shared" si="35"/>
        <v/>
      </c>
      <c r="DN14" s="47" t="s">
        <v>0</v>
      </c>
      <c r="DO14" s="19" t="str">
        <f t="shared" si="36"/>
        <v/>
      </c>
      <c r="DP14" s="47" t="s">
        <v>0</v>
      </c>
      <c r="DQ14" s="52" t="str">
        <f t="shared" si="37"/>
        <v>Marin – Tanković – OK Jelen – M12</v>
      </c>
      <c r="DR14" s="53">
        <f t="shared" si="38"/>
        <v>197</v>
      </c>
      <c r="DS14" s="47" t="s">
        <v>0</v>
      </c>
      <c r="DT14" s="52" t="str">
        <f t="shared" si="39"/>
        <v>Marin – Tanković – OK Jelen</v>
      </c>
      <c r="DU14" s="53">
        <f t="shared" si="40"/>
        <v>197</v>
      </c>
      <c r="DV14" s="47" t="s">
        <v>0</v>
      </c>
      <c r="DW14" s="52" t="str">
        <f t="shared" si="41"/>
        <v>Marin – Tanković</v>
      </c>
      <c r="DX14" s="53">
        <f t="shared" si="42"/>
        <v>197</v>
      </c>
      <c r="DY14" s="47" t="s">
        <v>0</v>
      </c>
      <c r="DZ14" s="58">
        <f t="shared" ref="DZ14:DZ77" si="89">IF(DR14="","",IF(DR14&lt;&gt;"NEMA",DR14,IF(DU14&lt;&gt;"NEMA",DU14,IF(DX14&lt;&gt;"NEMA",DX14,""))))</f>
        <v>197</v>
      </c>
      <c r="EA14" s="53" cm="1">
        <f t="array" ref="EA14">IF(DZ14&lt;&gt;"",INDEX(regNatjecatelj_id,DZ14,0),IF(BD14&lt;&gt;"",BD14,""))</f>
        <v>1162</v>
      </c>
      <c r="EB14" s="47" t="s">
        <v>0</v>
      </c>
      <c r="EC14" s="58" t="str">
        <f t="shared" si="43"/>
        <v>imepre</v>
      </c>
      <c r="ED14" s="73" t="str">
        <f t="shared" si="44"/>
        <v>klu</v>
      </c>
      <c r="EE14" s="73" t="str">
        <f t="shared" si="45"/>
        <v>kat</v>
      </c>
      <c r="EF14" s="73" t="str">
        <f t="shared" si="46"/>
        <v/>
      </c>
      <c r="EG14" s="66" t="str">
        <f t="shared" si="47"/>
        <v>imepre-klu-kat</v>
      </c>
      <c r="EH14" s="47" t="s">
        <v>0</v>
      </c>
      <c r="EI14" s="58">
        <f>IF(AL14="","",MAX(EI$12:EI13)+1)</f>
        <v>193</v>
      </c>
      <c r="EJ14" s="73">
        <f t="shared" si="48"/>
        <v>23</v>
      </c>
      <c r="EK14" s="73">
        <f t="shared" ref="EK14:EK77" si="90">IF(EA14="","",EA14)</f>
        <v>1162</v>
      </c>
      <c r="EL14" s="73">
        <f t="shared" si="49"/>
        <v>2001</v>
      </c>
      <c r="EM14" s="73">
        <f t="shared" si="50"/>
        <v>1</v>
      </c>
      <c r="EN14" s="73">
        <f t="shared" ref="EN14:EN77" si="91">IF(DW14="","",IF(data_trka_je_rangirana=0,0,IF(OR(DR14="",DR14="NEMA"),0,1)))</f>
        <v>1</v>
      </c>
      <c r="EO14" s="73">
        <f t="shared" ref="EO14:EO77" si="92">IF(EI14="","",INDEX(regUparivanje_id,MATCH(EG14,regUparivanje_oznaka,0)))</f>
        <v>1</v>
      </c>
      <c r="EP14" s="73" t="str">
        <f t="shared" si="53"/>
        <v>0</v>
      </c>
      <c r="EQ14" s="73" t="str">
        <f t="shared" si="54"/>
        <v/>
      </c>
      <c r="ER14" s="73" t="str">
        <f t="shared" si="55"/>
        <v/>
      </c>
      <c r="ES14" s="53" t="str">
        <f t="shared" si="56"/>
        <v/>
      </c>
      <c r="ET14" s="47" t="s">
        <v>0</v>
      </c>
      <c r="EU14" s="19" t="str">
        <f t="shared" ref="EU14:EU77" si="93">IF(EJ14="","","INSERT INTO rezultat(id,stazakategorija_id,imeprezime_id,vrijeme_sec,status_id,registracija,uparivanje_id,originalstatus_id,imeprezimealias_id,klubalias_id,kategorijaalias_id) VALUES ("&amp;EI14&amp;","&amp;EJ14&amp;","&amp;EK14&amp;","&amp;IF(EL14="","Null",EL14)&amp;","&amp;EM14&amp;","&amp;EN14&amp;","&amp;EO14&amp;","&amp;EP14&amp;","&amp;IF(EQ14="","Null",EQ14)&amp;","&amp;IF(ER14="","Null",ER14)&amp;","&amp;IF(ES14="","Null",ES14)&amp;");")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V14" s="47" t="s">
        <v>0</v>
      </c>
      <c r="EW14" s="19" t="str">
        <f t="shared" ref="EW14:EW77" si="94">IF(EJ14="","",IF(EN14=1,"UPDATE
	registar
SET
	potvrda = 1
WHERE
	imeprezime_id="&amp;EK14&amp;"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4" s="47" t="s">
        <v>0</v>
      </c>
      <c r="EY14" s="180" t="str">
        <f t="shared" si="58"/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14" s="47" t="s">
        <v>0</v>
      </c>
      <c r="FA14" s="296" t="s">
        <v>73</v>
      </c>
      <c r="FB14" s="297"/>
      <c r="FC14" s="297"/>
      <c r="FD14" s="297"/>
      <c r="FE14" s="297"/>
      <c r="FF14" s="297"/>
      <c r="FG14" s="297"/>
      <c r="FH14" s="297"/>
      <c r="FI14" s="297"/>
      <c r="FJ14" s="297"/>
      <c r="FK14" s="297"/>
      <c r="FL14" s="298"/>
    </row>
    <row r="15" spans="1:168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6" t="str">
        <f t="shared" si="59"/>
        <v>ok</v>
      </c>
      <c r="P15" s="47"/>
      <c r="Q15" s="52" t="str">
        <f t="shared" si="60"/>
        <v>M12</v>
      </c>
      <c r="R15" s="73">
        <f>IF(Q15="","",IF(COUNTIF(Q$12:Q14,Q15)=0,R14+1,R14))</f>
        <v>1</v>
      </c>
      <c r="S15" s="73">
        <f t="shared" si="61"/>
        <v>112</v>
      </c>
      <c r="T15" s="73">
        <f t="shared" si="1"/>
        <v>22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62"/>
        <v>CRO</v>
      </c>
      <c r="AA15" s="73">
        <f t="shared" si="5"/>
        <v>1</v>
      </c>
      <c r="AB15" s="31" t="str">
        <f t="shared" si="63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64"/>
        <v/>
      </c>
      <c r="AH15" s="47" t="s">
        <v>0</v>
      </c>
      <c r="AI15" s="143" t="str">
        <f t="shared" si="65"/>
        <v>CRO</v>
      </c>
      <c r="AJ15" s="47"/>
      <c r="AK15" s="52" t="str">
        <f t="shared" si="66"/>
        <v>Mario</v>
      </c>
      <c r="AL15" s="31" t="str">
        <f t="shared" si="67"/>
        <v>Lah</v>
      </c>
      <c r="AM15" s="73">
        <f t="shared" si="68"/>
        <v>1174</v>
      </c>
      <c r="AN15" s="73" t="str">
        <f t="shared" si="69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70"/>
        <v/>
      </c>
      <c r="AS15" s="47" t="s">
        <v>0</v>
      </c>
      <c r="AT15" s="19" t="str">
        <f t="shared" si="71"/>
        <v/>
      </c>
      <c r="AU15" s="47" t="s">
        <v>0</v>
      </c>
      <c r="AV15" s="103"/>
      <c r="AW15" s="105"/>
      <c r="AX15" s="47" t="s">
        <v>0</v>
      </c>
      <c r="AY15" s="259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71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>IF(O15="","",IF(BC15="",AO15,IF(BC15="NEMA",AV15,INDEX(regNatjecatelj_ime,MATCH(BC15,regNatjecatelj_id,0)))))</f>
        <v>Mario</v>
      </c>
      <c r="BG15" s="31" t="str">
        <f>IF(O15="","",IF(BC15="",AP15,IF(BC15="NEMA",AW15,INDEX(regNatjecatelj_prezime,MATCH(BC15,regNatjecatelj_id,0)))))</f>
        <v>Lah</v>
      </c>
      <c r="BH15" s="73" t="str">
        <f t="shared" si="72"/>
        <v/>
      </c>
      <c r="BI15" s="53">
        <f t="shared" si="73"/>
        <v>1174</v>
      </c>
      <c r="BJ15" s="47" t="s">
        <v>0</v>
      </c>
      <c r="BK15" s="52" t="str">
        <f t="shared" si="13"/>
        <v>OK Varaždin</v>
      </c>
      <c r="BL15" s="31" t="str">
        <f t="shared" si="14"/>
        <v>OK Varaždin</v>
      </c>
      <c r="BM15" s="73" t="str">
        <f t="shared" si="15"/>
        <v/>
      </c>
      <c r="BN15" s="31" t="str" cm="1">
        <f t="array" ref="BN15">IF(BM15="",""&amp;BL15,IF(BM15="NEMA",BL15,INDEX(regKlub_naziv,MATCH(INDEX(regKlub_alias_klubId,BM15),regKlub_id,0))))</f>
        <v>OK Varaždin</v>
      </c>
      <c r="BO15" s="31" t="str" cm="1">
        <f t="array" ref="BO15">IFERROR(""&amp;INDEX(regNatjecatelj_klub,DX15),"")</f>
        <v>OK Varaždin</v>
      </c>
      <c r="BP15" s="88" t="str">
        <f t="shared" si="74"/>
        <v/>
      </c>
      <c r="BQ15" s="66" t="str">
        <f t="shared" si="75"/>
        <v>OK Varaždin</v>
      </c>
      <c r="BR15" s="47" t="s">
        <v>0</v>
      </c>
      <c r="BS15" s="52" t="str">
        <f>IF(X15&lt;&gt;"NEMA","",IF(IFERROR(MATCH(W15,W$12:W14,0),0)&lt;&gt;0,"",W15))</f>
        <v/>
      </c>
      <c r="BT15" s="73" t="str">
        <f t="shared" si="76"/>
        <v/>
      </c>
      <c r="BU15" s="31" t="str">
        <f>IF(OR(BT15="",BT15&lt;&gt;"NEMA"),"",MAX(BU$12:BU14)+1)</f>
        <v/>
      </c>
      <c r="BV15" s="66" t="str">
        <f t="shared" si="77"/>
        <v/>
      </c>
      <c r="BW15" s="47" t="s">
        <v>0</v>
      </c>
      <c r="BX15" s="19" t="str">
        <f t="shared" si="78"/>
        <v/>
      </c>
      <c r="BY15" s="47" t="s">
        <v>0</v>
      </c>
      <c r="BZ15" s="82" t="str">
        <f>IF(BM15&lt;&gt;"NEMA","",IF(IFERROR(MATCH(BL15,BL$12:BL14,0),0)&lt;&gt;0,"",BL15))</f>
        <v/>
      </c>
      <c r="CA15" s="47" t="s">
        <v>0</v>
      </c>
      <c r="CB15" s="125"/>
      <c r="CC15" s="47" t="s">
        <v>0</v>
      </c>
      <c r="CD15" s="58" t="str">
        <f t="shared" si="79"/>
        <v/>
      </c>
      <c r="CE15" s="31" t="str">
        <f t="shared" si="80"/>
        <v/>
      </c>
      <c r="CF15" s="31" t="str">
        <f>IF(CE15="","",MAX(CF$12:CF14)+1)</f>
        <v/>
      </c>
      <c r="CG15" s="31" t="str">
        <f t="shared" si="20"/>
        <v/>
      </c>
      <c r="CH15" s="31" t="str">
        <f t="shared" si="81"/>
        <v/>
      </c>
      <c r="CI15" s="31" t="str">
        <f>IF(CB15="","",MAX(CI$12:CI14)+1)</f>
        <v/>
      </c>
      <c r="CJ15" s="31" t="str">
        <f t="shared" si="82"/>
        <v/>
      </c>
      <c r="CK15" s="66" t="str">
        <f t="shared" si="83"/>
        <v/>
      </c>
      <c r="CL15" s="47" t="s">
        <v>0</v>
      </c>
      <c r="CM15" s="73" t="str">
        <f t="shared" si="23"/>
        <v/>
      </c>
      <c r="CN15" s="47"/>
      <c r="CO15" s="19" t="str">
        <f t="shared" si="84"/>
        <v/>
      </c>
      <c r="CP15" s="47" t="s">
        <v>0</v>
      </c>
      <c r="CQ15" s="143" t="str">
        <f t="shared" si="85"/>
        <v>OK Varaždin</v>
      </c>
      <c r="CR15" s="47" t="s">
        <v>0</v>
      </c>
      <c r="CS15" s="58" t="str">
        <f t="shared" si="26"/>
        <v>41:54</v>
      </c>
      <c r="CT15" s="73" t="str">
        <f t="shared" si="27"/>
        <v>0</v>
      </c>
      <c r="CU15" s="229" t="str">
        <f t="shared" si="28"/>
        <v/>
      </c>
      <c r="CV15" s="230">
        <f t="shared" si="86"/>
        <v>2514</v>
      </c>
      <c r="CW15" s="163">
        <f t="shared" si="30"/>
        <v>1</v>
      </c>
      <c r="CX15" s="47" t="s">
        <v>0</v>
      </c>
      <c r="CY15" s="222" t="str">
        <f t="shared" si="87"/>
        <v xml:space="preserve">
</v>
      </c>
      <c r="CZ15" s="223">
        <f t="shared" si="88"/>
        <v>6</v>
      </c>
      <c r="DA15" s="47" t="s">
        <v>0</v>
      </c>
      <c r="DB15" s="47"/>
      <c r="DC15" s="47"/>
      <c r="DD15" s="47"/>
      <c r="DE15" s="47" t="s">
        <v>0</v>
      </c>
      <c r="DF15" s="53" t="str">
        <f t="shared" si="31"/>
        <v/>
      </c>
      <c r="DG15" t="s">
        <v>0</v>
      </c>
      <c r="DH15" s="128" t="str">
        <f t="shared" si="32"/>
        <v>M</v>
      </c>
      <c r="DI15" t="s">
        <v>0</v>
      </c>
      <c r="DJ15" s="52" t="str">
        <f t="shared" si="33"/>
        <v/>
      </c>
      <c r="DK15" s="66" t="str">
        <f t="shared" si="34"/>
        <v/>
      </c>
      <c r="DL15" t="s">
        <v>0</v>
      </c>
      <c r="DM15" s="19" t="str">
        <f t="shared" si="35"/>
        <v/>
      </c>
      <c r="DN15" s="47" t="s">
        <v>0</v>
      </c>
      <c r="DO15" s="19" t="str">
        <f t="shared" si="36"/>
        <v/>
      </c>
      <c r="DP15" s="47" t="s">
        <v>0</v>
      </c>
      <c r="DQ15" s="52" t="str">
        <f t="shared" si="37"/>
        <v>Mario – Lah – OK Varaždin – M12</v>
      </c>
      <c r="DR15" s="53">
        <f t="shared" si="38"/>
        <v>551</v>
      </c>
      <c r="DS15" s="47" t="s">
        <v>0</v>
      </c>
      <c r="DT15" s="52" t="str">
        <f t="shared" si="39"/>
        <v>Mario – Lah – OK Varaždin</v>
      </c>
      <c r="DU15" s="53">
        <f t="shared" si="40"/>
        <v>551</v>
      </c>
      <c r="DV15" s="47" t="s">
        <v>0</v>
      </c>
      <c r="DW15" s="52" t="str">
        <f t="shared" si="41"/>
        <v>Mario – Lah</v>
      </c>
      <c r="DX15" s="53">
        <f t="shared" si="42"/>
        <v>551</v>
      </c>
      <c r="DY15" s="47" t="s">
        <v>0</v>
      </c>
      <c r="DZ15" s="58">
        <f t="shared" si="89"/>
        <v>551</v>
      </c>
      <c r="EA15" s="53" cm="1">
        <f t="array" ref="EA15">IF(DZ15&lt;&gt;"",INDEX(regNatjecatelj_id,DZ15,0),IF(BD15&lt;&gt;"",BD15,""))</f>
        <v>1174</v>
      </c>
      <c r="EB15" s="47" t="s">
        <v>0</v>
      </c>
      <c r="EC15" s="58" t="str">
        <f t="shared" si="43"/>
        <v>imepre</v>
      </c>
      <c r="ED15" s="73" t="str">
        <f t="shared" si="44"/>
        <v>klu</v>
      </c>
      <c r="EE15" s="73" t="str">
        <f t="shared" si="45"/>
        <v>kat</v>
      </c>
      <c r="EF15" s="73" t="str">
        <f t="shared" si="46"/>
        <v/>
      </c>
      <c r="EG15" s="66" t="str">
        <f t="shared" si="47"/>
        <v>imepre-klu-kat</v>
      </c>
      <c r="EH15" s="47" t="s">
        <v>0</v>
      </c>
      <c r="EI15" s="58">
        <f>IF(AL15="","",MAX(EI$12:EI14)+1)</f>
        <v>194</v>
      </c>
      <c r="EJ15" s="73">
        <f t="shared" si="48"/>
        <v>23</v>
      </c>
      <c r="EK15" s="73">
        <f t="shared" si="90"/>
        <v>1174</v>
      </c>
      <c r="EL15" s="73">
        <f t="shared" si="49"/>
        <v>2514</v>
      </c>
      <c r="EM15" s="73">
        <f t="shared" si="50"/>
        <v>1</v>
      </c>
      <c r="EN15" s="73">
        <f t="shared" si="91"/>
        <v>1</v>
      </c>
      <c r="EO15" s="73">
        <f t="shared" si="92"/>
        <v>1</v>
      </c>
      <c r="EP15" s="73" t="str">
        <f t="shared" si="53"/>
        <v>0</v>
      </c>
      <c r="EQ15" s="73" t="str">
        <f t="shared" si="54"/>
        <v/>
      </c>
      <c r="ER15" s="73" t="str">
        <f t="shared" si="55"/>
        <v/>
      </c>
      <c r="ES15" s="53" t="str">
        <f t="shared" si="56"/>
        <v/>
      </c>
      <c r="ET15" s="47" t="s">
        <v>0</v>
      </c>
      <c r="EU15" s="19" t="str">
        <f t="shared" si="93"/>
        <v>INSERT INTO rezultat(id,stazakategorija_id,imeprezime_id,vrijeme_sec,status_id,registracija,uparivanje_id,originalstatus_id,imeprezimealias_id,klubalias_id,kategorijaalias_id) VALUES (194,23,1174,2514,1,1,1,0,Null,Null,Null);</v>
      </c>
      <c r="EV15" s="47" t="s">
        <v>0</v>
      </c>
      <c r="EW15" s="19" t="str">
        <f t="shared" si="94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5" s="47" t="s">
        <v>0</v>
      </c>
      <c r="EY15" s="180" t="str">
        <f t="shared" si="58"/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15" s="47" t="s">
        <v>0</v>
      </c>
      <c r="FA15" s="302" t="s">
        <v>221</v>
      </c>
      <c r="FB15" s="303"/>
      <c r="FC15" s="303"/>
      <c r="FD15" s="303"/>
      <c r="FE15" s="303"/>
      <c r="FF15" s="303"/>
      <c r="FG15" s="303"/>
      <c r="FH15" s="303"/>
      <c r="FI15" s="303"/>
      <c r="FJ15" s="303"/>
      <c r="FK15" s="303"/>
      <c r="FL15" s="304"/>
    </row>
    <row r="16" spans="1:168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6" t="str">
        <f t="shared" si="59"/>
        <v>ok</v>
      </c>
      <c r="P16" s="47"/>
      <c r="Q16" s="52" t="str">
        <f t="shared" si="60"/>
        <v>M12</v>
      </c>
      <c r="R16" s="73">
        <f>IF(Q16="","",IF(COUNTIF(Q$12:Q15,Q16)=0,R15+1,R15))</f>
        <v>1</v>
      </c>
      <c r="S16" s="73">
        <f t="shared" si="61"/>
        <v>112</v>
      </c>
      <c r="T16" s="73">
        <f t="shared" si="1"/>
        <v>22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62"/>
        <v>CRO</v>
      </c>
      <c r="AA16" s="73">
        <f t="shared" si="5"/>
        <v>1</v>
      </c>
      <c r="AB16" s="31" t="str">
        <f t="shared" si="63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64"/>
        <v/>
      </c>
      <c r="AH16" s="47" t="s">
        <v>0</v>
      </c>
      <c r="AI16" s="143" t="str">
        <f t="shared" si="65"/>
        <v>CRO</v>
      </c>
      <c r="AJ16" s="47"/>
      <c r="AK16" s="52" t="str">
        <f t="shared" si="66"/>
        <v>Teo</v>
      </c>
      <c r="AL16" s="31" t="str">
        <f t="shared" si="67"/>
        <v>Mance</v>
      </c>
      <c r="AM16" s="73">
        <f t="shared" si="68"/>
        <v>1207</v>
      </c>
      <c r="AN16" s="73" t="str">
        <f t="shared" si="69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70"/>
        <v/>
      </c>
      <c r="AS16" s="47" t="s">
        <v>0</v>
      </c>
      <c r="AT16" s="19" t="str">
        <f t="shared" si="71"/>
        <v/>
      </c>
      <c r="AU16" s="47" t="s">
        <v>0</v>
      </c>
      <c r="AV16" s="103"/>
      <c r="AW16" s="105"/>
      <c r="AX16" s="47" t="s">
        <v>0</v>
      </c>
      <c r="AY16" s="259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71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>IF(O16="","",IF(BC16="",AO16,IF(BC16="NEMA",AV16,INDEX(regNatjecatelj_ime,MATCH(BC16,regNatjecatelj_id,0)))))</f>
        <v>Teo</v>
      </c>
      <c r="BG16" s="31" t="str">
        <f>IF(O16="","",IF(BC16="",AP16,IF(BC16="NEMA",AW16,INDEX(regNatjecatelj_prezime,MATCH(BC16,regNatjecatelj_id,0)))))</f>
        <v>Mance</v>
      </c>
      <c r="BH16" s="73" t="str">
        <f t="shared" si="72"/>
        <v/>
      </c>
      <c r="BI16" s="53">
        <f t="shared" si="73"/>
        <v>1207</v>
      </c>
      <c r="BJ16" s="47" t="s">
        <v>0</v>
      </c>
      <c r="BK16" s="52" t="str">
        <f t="shared" si="13"/>
        <v>Vihor</v>
      </c>
      <c r="BL16" s="31" t="str">
        <f t="shared" si="14"/>
        <v>OK Vihor</v>
      </c>
      <c r="BM16" s="73" t="str">
        <f t="shared" si="15"/>
        <v/>
      </c>
      <c r="BN16" s="31" t="str" cm="1">
        <f t="array" ref="BN16">IF(BM16="",""&amp;BL16,IF(BM16="NEMA",BL16,INDEX(regKlub_naziv,MATCH(INDEX(regKlub_alias_klubId,BM16),regKlub_id,0))))</f>
        <v>OK Vihor</v>
      </c>
      <c r="BO16" s="31" t="str" cm="1">
        <f t="array" ref="BO16">IFERROR(""&amp;INDEX(regNatjecatelj_klub,DX16),"")</f>
        <v>OK Vihor</v>
      </c>
      <c r="BP16" s="88" t="str">
        <f t="shared" si="74"/>
        <v/>
      </c>
      <c r="BQ16" s="66" t="str">
        <f t="shared" si="75"/>
        <v>OK Vihor</v>
      </c>
      <c r="BR16" s="47" t="s">
        <v>0</v>
      </c>
      <c r="BS16" s="52" t="str">
        <f>IF(X16&lt;&gt;"NEMA","",IF(IFERROR(MATCH(W16,W$12:W15,0),0)&lt;&gt;0,"",W16))</f>
        <v/>
      </c>
      <c r="BT16" s="73" t="str">
        <f t="shared" si="76"/>
        <v/>
      </c>
      <c r="BU16" s="31" t="str">
        <f>IF(OR(BT16="",BT16&lt;&gt;"NEMA"),"",MAX(BU$12:BU15)+1)</f>
        <v/>
      </c>
      <c r="BV16" s="66" t="str">
        <f t="shared" si="77"/>
        <v/>
      </c>
      <c r="BW16" s="47" t="s">
        <v>0</v>
      </c>
      <c r="BX16" s="19" t="str">
        <f t="shared" si="78"/>
        <v/>
      </c>
      <c r="BY16" s="47" t="s">
        <v>0</v>
      </c>
      <c r="BZ16" s="82" t="str">
        <f>IF(BM16&lt;&gt;"NEMA","",IF(IFERROR(MATCH(BL16,BL$12:BL15,0),0)&lt;&gt;0,"",BL16))</f>
        <v/>
      </c>
      <c r="CA16" s="47" t="s">
        <v>0</v>
      </c>
      <c r="CB16" s="125"/>
      <c r="CC16" s="47" t="s">
        <v>0</v>
      </c>
      <c r="CD16" s="58" t="str">
        <f t="shared" si="79"/>
        <v/>
      </c>
      <c r="CE16" s="31" t="str">
        <f t="shared" si="80"/>
        <v/>
      </c>
      <c r="CF16" s="31" t="str">
        <f>IF(CE16="","",MAX(CF$12:CF15)+1)</f>
        <v/>
      </c>
      <c r="CG16" s="31" t="str">
        <f t="shared" si="20"/>
        <v/>
      </c>
      <c r="CH16" s="31" t="str">
        <f t="shared" si="81"/>
        <v/>
      </c>
      <c r="CI16" s="31" t="str">
        <f>IF(CB16="","",MAX(CI$12:CI15)+1)</f>
        <v/>
      </c>
      <c r="CJ16" s="31" t="str">
        <f t="shared" si="82"/>
        <v/>
      </c>
      <c r="CK16" s="66" t="str">
        <f t="shared" si="83"/>
        <v/>
      </c>
      <c r="CL16" s="47" t="s">
        <v>0</v>
      </c>
      <c r="CM16" s="73" t="str">
        <f t="shared" si="23"/>
        <v/>
      </c>
      <c r="CN16" s="47"/>
      <c r="CO16" s="19" t="str">
        <f t="shared" si="84"/>
        <v/>
      </c>
      <c r="CP16" s="47" t="s">
        <v>0</v>
      </c>
      <c r="CQ16" s="143" t="str">
        <f t="shared" si="85"/>
        <v>OK Vihor</v>
      </c>
      <c r="CR16" s="47" t="s">
        <v>0</v>
      </c>
      <c r="CS16" s="58" t="str">
        <f t="shared" si="26"/>
        <v>45:37</v>
      </c>
      <c r="CT16" s="73" t="str">
        <f t="shared" si="27"/>
        <v>0</v>
      </c>
      <c r="CU16" s="229" t="str">
        <f t="shared" si="28"/>
        <v/>
      </c>
      <c r="CV16" s="230">
        <f t="shared" si="86"/>
        <v>2737</v>
      </c>
      <c r="CW16" s="163">
        <f t="shared" si="30"/>
        <v>1</v>
      </c>
      <c r="CX16" s="47" t="s">
        <v>0</v>
      </c>
      <c r="CY16" s="222" t="str">
        <f t="shared" si="87"/>
        <v xml:space="preserve">
</v>
      </c>
      <c r="CZ16" s="223">
        <f t="shared" si="88"/>
        <v>6</v>
      </c>
      <c r="DA16" s="47" t="s">
        <v>0</v>
      </c>
      <c r="DB16" s="47"/>
      <c r="DC16" s="47"/>
      <c r="DD16" s="47"/>
      <c r="DE16" s="47" t="s">
        <v>0</v>
      </c>
      <c r="DF16" s="53" t="str">
        <f t="shared" si="31"/>
        <v/>
      </c>
      <c r="DG16" t="s">
        <v>0</v>
      </c>
      <c r="DH16" s="128" t="str">
        <f t="shared" si="32"/>
        <v>M</v>
      </c>
      <c r="DI16" t="s">
        <v>0</v>
      </c>
      <c r="DJ16" s="52" t="str">
        <f t="shared" si="33"/>
        <v/>
      </c>
      <c r="DK16" s="66" t="str">
        <f t="shared" si="34"/>
        <v/>
      </c>
      <c r="DL16" t="s">
        <v>0</v>
      </c>
      <c r="DM16" s="19" t="str">
        <f t="shared" si="35"/>
        <v/>
      </c>
      <c r="DN16" s="47" t="s">
        <v>0</v>
      </c>
      <c r="DO16" s="19" t="str">
        <f t="shared" si="36"/>
        <v/>
      </c>
      <c r="DP16" s="47" t="s">
        <v>0</v>
      </c>
      <c r="DQ16" s="52" t="str">
        <f t="shared" si="37"/>
        <v>Teo – Mance – OK Vihor – M12</v>
      </c>
      <c r="DR16" s="53">
        <f t="shared" si="38"/>
        <v>784</v>
      </c>
      <c r="DS16" s="47" t="s">
        <v>0</v>
      </c>
      <c r="DT16" s="52" t="str">
        <f t="shared" si="39"/>
        <v>Teo – Mance – OK Vihor</v>
      </c>
      <c r="DU16" s="53">
        <f t="shared" si="40"/>
        <v>784</v>
      </c>
      <c r="DV16" s="47" t="s">
        <v>0</v>
      </c>
      <c r="DW16" s="52" t="str">
        <f t="shared" si="41"/>
        <v>Teo – Mance</v>
      </c>
      <c r="DX16" s="53">
        <f t="shared" si="42"/>
        <v>784</v>
      </c>
      <c r="DY16" s="47" t="s">
        <v>0</v>
      </c>
      <c r="DZ16" s="58">
        <f t="shared" si="89"/>
        <v>784</v>
      </c>
      <c r="EA16" s="53" cm="1">
        <f t="array" ref="EA16">IF(DZ16&lt;&gt;"",INDEX(regNatjecatelj_id,DZ16,0),IF(BD16&lt;&gt;"",BD16,""))</f>
        <v>1207</v>
      </c>
      <c r="EB16" s="47" t="s">
        <v>0</v>
      </c>
      <c r="EC16" s="58" t="str">
        <f t="shared" si="43"/>
        <v>imepre</v>
      </c>
      <c r="ED16" s="73" t="str">
        <f t="shared" si="44"/>
        <v>klu</v>
      </c>
      <c r="EE16" s="73" t="str">
        <f t="shared" si="45"/>
        <v>kat</v>
      </c>
      <c r="EF16" s="73" t="str">
        <f t="shared" si="46"/>
        <v/>
      </c>
      <c r="EG16" s="66" t="str">
        <f t="shared" si="47"/>
        <v>imepre-klu-kat</v>
      </c>
      <c r="EH16" s="47" t="s">
        <v>0</v>
      </c>
      <c r="EI16" s="58">
        <f>IF(AL16="","",MAX(EI$12:EI15)+1)</f>
        <v>195</v>
      </c>
      <c r="EJ16" s="73">
        <f t="shared" si="48"/>
        <v>23</v>
      </c>
      <c r="EK16" s="73">
        <f t="shared" si="90"/>
        <v>1207</v>
      </c>
      <c r="EL16" s="73">
        <f t="shared" si="49"/>
        <v>2737</v>
      </c>
      <c r="EM16" s="73">
        <f t="shared" si="50"/>
        <v>1</v>
      </c>
      <c r="EN16" s="73">
        <f t="shared" si="91"/>
        <v>1</v>
      </c>
      <c r="EO16" s="73">
        <f t="shared" si="92"/>
        <v>1</v>
      </c>
      <c r="EP16" s="73" t="str">
        <f t="shared" si="53"/>
        <v>0</v>
      </c>
      <c r="EQ16" s="73" t="str">
        <f t="shared" si="54"/>
        <v/>
      </c>
      <c r="ER16" s="73" t="str">
        <f t="shared" si="55"/>
        <v/>
      </c>
      <c r="ES16" s="53" t="str">
        <f t="shared" si="56"/>
        <v/>
      </c>
      <c r="ET16" s="47" t="s">
        <v>0</v>
      </c>
      <c r="EU16" s="19" t="str">
        <f t="shared" si="93"/>
        <v>INSERT INTO rezultat(id,stazakategorija_id,imeprezime_id,vrijeme_sec,status_id,registracija,uparivanje_id,originalstatus_id,imeprezimealias_id,klubalias_id,kategorijaalias_id) VALUES (195,23,1207,2737,1,1,1,0,Null,Null,Null);</v>
      </c>
      <c r="EV16" s="47" t="s">
        <v>0</v>
      </c>
      <c r="EW16" s="19" t="str">
        <f t="shared" si="94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6" s="47" t="s">
        <v>0</v>
      </c>
      <c r="EY16" s="180" t="str">
        <f t="shared" si="58"/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16" s="47" t="s">
        <v>0</v>
      </c>
      <c r="FA16" s="299" t="s">
        <v>72</v>
      </c>
      <c r="FB16" s="300"/>
      <c r="FC16" s="300"/>
      <c r="FD16" s="300"/>
      <c r="FE16" s="300"/>
      <c r="FF16" s="300"/>
      <c r="FG16" s="300"/>
      <c r="FH16" s="300"/>
      <c r="FI16" s="300"/>
      <c r="FJ16" s="300"/>
      <c r="FK16" s="300"/>
      <c r="FL16" s="301"/>
    </row>
    <row r="17" spans="1:168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6" t="str">
        <f t="shared" si="59"/>
        <v>ok</v>
      </c>
      <c r="P17" s="47"/>
      <c r="Q17" s="52" t="str">
        <f t="shared" si="60"/>
        <v>M12</v>
      </c>
      <c r="R17" s="73">
        <f>IF(Q17="","",IF(COUNTIF(Q$12:Q16,Q17)=0,R16+1,R16))</f>
        <v>1</v>
      </c>
      <c r="S17" s="73">
        <f t="shared" si="61"/>
        <v>112</v>
      </c>
      <c r="T17" s="73">
        <f t="shared" si="1"/>
        <v>22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62"/>
        <v>CRO</v>
      </c>
      <c r="AA17" s="73">
        <f t="shared" si="5"/>
        <v>1</v>
      </c>
      <c r="AB17" s="31" t="str">
        <f t="shared" si="63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64"/>
        <v/>
      </c>
      <c r="AH17" s="47" t="s">
        <v>0</v>
      </c>
      <c r="AI17" s="143" t="str">
        <f t="shared" si="65"/>
        <v>CRO</v>
      </c>
      <c r="AJ17" s="47"/>
      <c r="AK17" s="52" t="str">
        <f t="shared" si="66"/>
        <v>Ivan</v>
      </c>
      <c r="AL17" s="31" t="str">
        <f t="shared" si="67"/>
        <v>Petravić</v>
      </c>
      <c r="AM17" s="73">
        <f t="shared" si="68"/>
        <v>1855</v>
      </c>
      <c r="AN17" s="73" t="str">
        <f t="shared" si="69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70"/>
        <v/>
      </c>
      <c r="AS17" s="47" t="s">
        <v>0</v>
      </c>
      <c r="AT17" s="19" t="str">
        <f t="shared" si="71"/>
        <v/>
      </c>
      <c r="AU17" s="47" t="s">
        <v>0</v>
      </c>
      <c r="AV17" s="103"/>
      <c r="AW17" s="105"/>
      <c r="AX17" s="47" t="s">
        <v>0</v>
      </c>
      <c r="AY17" s="259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71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>IF(O17="","",IF(BC17="",AO17,IF(BC17="NEMA",AV17,INDEX(regNatjecatelj_ime,MATCH(BC17,regNatjecatelj_id,0)))))</f>
        <v>Ivan</v>
      </c>
      <c r="BG17" s="31" t="str">
        <f>IF(O17="","",IF(BC17="",AP17,IF(BC17="NEMA",AW17,INDEX(regNatjecatelj_prezime,MATCH(BC17,regNatjecatelj_id,0)))))</f>
        <v>Petravić</v>
      </c>
      <c r="BH17" s="73" t="str">
        <f t="shared" si="72"/>
        <v/>
      </c>
      <c r="BI17" s="53">
        <f t="shared" si="73"/>
        <v>1855</v>
      </c>
      <c r="BJ17" s="47" t="s">
        <v>0</v>
      </c>
      <c r="BK17" s="52" t="str">
        <f t="shared" si="13"/>
        <v>JAP</v>
      </c>
      <c r="BL17" s="31" t="str">
        <f t="shared" si="14"/>
        <v>OK Japetic</v>
      </c>
      <c r="BM17" s="73">
        <f t="shared" si="15"/>
        <v>1</v>
      </c>
      <c r="BN17" s="31" t="str" cm="1">
        <f t="array" ref="BN17">IF(BM17="",""&amp;BL17,IF(BM17="NEMA",BL17,INDEX(regKlub_naziv,MATCH(INDEX(regKlub_alias_klubId,BM17),regKlub_id,0))))</f>
        <v>OK Japetić</v>
      </c>
      <c r="BO17" s="31" t="str" cm="1">
        <f t="array" ref="BO17">IFERROR(""&amp;INDEX(regNatjecatelj_klub,DX17),"")</f>
        <v>OK Japetić</v>
      </c>
      <c r="BP17" s="88" t="str">
        <f t="shared" si="74"/>
        <v/>
      </c>
      <c r="BQ17" s="66" t="str">
        <f t="shared" si="75"/>
        <v>OK Japetić</v>
      </c>
      <c r="BR17" s="47" t="s">
        <v>0</v>
      </c>
      <c r="BS17" s="52" t="str">
        <f>IF(X17&lt;&gt;"NEMA","",IF(IFERROR(MATCH(W17,W$12:W16,0),0)&lt;&gt;0,"",W17))</f>
        <v/>
      </c>
      <c r="BT17" s="73" t="str">
        <f t="shared" si="76"/>
        <v/>
      </c>
      <c r="BU17" s="31" t="str">
        <f>IF(OR(BT17="",BT17&lt;&gt;"NEMA"),"",MAX(BU$12:BU16)+1)</f>
        <v/>
      </c>
      <c r="BV17" s="66" t="str">
        <f t="shared" si="77"/>
        <v/>
      </c>
      <c r="BW17" s="47" t="s">
        <v>0</v>
      </c>
      <c r="BX17" s="19" t="str">
        <f t="shared" si="78"/>
        <v/>
      </c>
      <c r="BY17" s="47" t="s">
        <v>0</v>
      </c>
      <c r="BZ17" s="82" t="str">
        <f>IF(BM17&lt;&gt;"NEMA","",IF(IFERROR(MATCH(BL17,BL$12:BL16,0),0)&lt;&gt;0,"",BL17))</f>
        <v/>
      </c>
      <c r="CA17" s="47" t="s">
        <v>0</v>
      </c>
      <c r="CB17" s="125"/>
      <c r="CC17" s="47" t="s">
        <v>0</v>
      </c>
      <c r="CD17" s="58" t="str">
        <f t="shared" si="79"/>
        <v/>
      </c>
      <c r="CE17" s="31" t="str">
        <f t="shared" si="80"/>
        <v/>
      </c>
      <c r="CF17" s="31" t="str">
        <f>IF(CE17="","",MAX(CF$12:CF16)+1)</f>
        <v/>
      </c>
      <c r="CG17" s="31" t="str">
        <f t="shared" si="20"/>
        <v/>
      </c>
      <c r="CH17" s="31" t="str">
        <f t="shared" si="81"/>
        <v/>
      </c>
      <c r="CI17" s="31" t="str">
        <f>IF(CB17="","",MAX(CI$12:CI16)+1)</f>
        <v/>
      </c>
      <c r="CJ17" s="31" t="str">
        <f t="shared" si="82"/>
        <v/>
      </c>
      <c r="CK17" s="66" t="str">
        <f t="shared" si="83"/>
        <v/>
      </c>
      <c r="CL17" s="47" t="s">
        <v>0</v>
      </c>
      <c r="CM17" s="73" t="str">
        <f t="shared" si="23"/>
        <v/>
      </c>
      <c r="CN17" s="47"/>
      <c r="CO17" s="19" t="str">
        <f t="shared" si="84"/>
        <v/>
      </c>
      <c r="CP17" s="47" t="s">
        <v>0</v>
      </c>
      <c r="CQ17" s="143" t="str">
        <f t="shared" si="85"/>
        <v>OK Japetić</v>
      </c>
      <c r="CR17" s="47" t="s">
        <v>0</v>
      </c>
      <c r="CS17" s="58" t="str">
        <f t="shared" si="26"/>
        <v>73:16</v>
      </c>
      <c r="CT17" s="73" t="str">
        <f t="shared" si="27"/>
        <v>0</v>
      </c>
      <c r="CU17" s="229" t="str">
        <f t="shared" si="28"/>
        <v/>
      </c>
      <c r="CV17" s="230">
        <f t="shared" si="86"/>
        <v>4396</v>
      </c>
      <c r="CW17" s="163">
        <f t="shared" si="30"/>
        <v>1</v>
      </c>
      <c r="CX17" s="47" t="s">
        <v>0</v>
      </c>
      <c r="CY17" s="222" t="str">
        <f t="shared" si="87"/>
        <v xml:space="preserve">
</v>
      </c>
      <c r="CZ17" s="223">
        <f t="shared" si="88"/>
        <v>6</v>
      </c>
      <c r="DA17" s="47" t="s">
        <v>0</v>
      </c>
      <c r="DB17" s="47"/>
      <c r="DC17" s="47"/>
      <c r="DD17" s="47"/>
      <c r="DE17" s="47" t="s">
        <v>0</v>
      </c>
      <c r="DF17" s="53" t="str">
        <f t="shared" si="31"/>
        <v/>
      </c>
      <c r="DG17" t="s">
        <v>0</v>
      </c>
      <c r="DH17" s="128" t="str">
        <f t="shared" si="32"/>
        <v>M</v>
      </c>
      <c r="DI17" t="s">
        <v>0</v>
      </c>
      <c r="DJ17" s="52" t="str">
        <f t="shared" si="33"/>
        <v/>
      </c>
      <c r="DK17" s="66" t="str">
        <f t="shared" si="34"/>
        <v/>
      </c>
      <c r="DL17" t="s">
        <v>0</v>
      </c>
      <c r="DM17" s="19" t="str">
        <f t="shared" si="35"/>
        <v/>
      </c>
      <c r="DN17" s="47" t="s">
        <v>0</v>
      </c>
      <c r="DO17" s="19" t="str">
        <f t="shared" si="36"/>
        <v/>
      </c>
      <c r="DP17" s="47" t="s">
        <v>0</v>
      </c>
      <c r="DQ17" s="52" t="str">
        <f t="shared" si="37"/>
        <v>Ivan – Petravić – OK Japetić – M12</v>
      </c>
      <c r="DR17" s="53">
        <f t="shared" si="38"/>
        <v>128</v>
      </c>
      <c r="DS17" s="47" t="s">
        <v>0</v>
      </c>
      <c r="DT17" s="52" t="str">
        <f t="shared" si="39"/>
        <v>Ivan – Petravić – OK Japetić</v>
      </c>
      <c r="DU17" s="53">
        <f t="shared" si="40"/>
        <v>128</v>
      </c>
      <c r="DV17" s="47" t="s">
        <v>0</v>
      </c>
      <c r="DW17" s="52" t="str">
        <f t="shared" si="41"/>
        <v>Ivan – Petravić</v>
      </c>
      <c r="DX17" s="53">
        <f t="shared" si="42"/>
        <v>128</v>
      </c>
      <c r="DY17" s="47" t="s">
        <v>0</v>
      </c>
      <c r="DZ17" s="58">
        <f t="shared" si="89"/>
        <v>128</v>
      </c>
      <c r="EA17" s="53" cm="1">
        <f t="array" ref="EA17">IF(DZ17&lt;&gt;"",INDEX(regNatjecatelj_id,DZ17,0),IF(BD17&lt;&gt;"",BD17,""))</f>
        <v>1855</v>
      </c>
      <c r="EB17" s="47" t="s">
        <v>0</v>
      </c>
      <c r="EC17" s="58" t="str">
        <f t="shared" si="43"/>
        <v>imepre</v>
      </c>
      <c r="ED17" s="73" t="str">
        <f t="shared" si="44"/>
        <v>klu(ali)</v>
      </c>
      <c r="EE17" s="73" t="str">
        <f t="shared" si="45"/>
        <v>kat</v>
      </c>
      <c r="EF17" s="73" t="str">
        <f t="shared" si="46"/>
        <v/>
      </c>
      <c r="EG17" s="66" t="str">
        <f t="shared" si="47"/>
        <v>imepre-klu(ali)-kat</v>
      </c>
      <c r="EH17" s="47" t="s">
        <v>0</v>
      </c>
      <c r="EI17" s="58">
        <f>IF(AL17="","",MAX(EI$12:EI16)+1)</f>
        <v>196</v>
      </c>
      <c r="EJ17" s="73">
        <f t="shared" si="48"/>
        <v>23</v>
      </c>
      <c r="EK17" s="73">
        <f t="shared" si="90"/>
        <v>1855</v>
      </c>
      <c r="EL17" s="73">
        <f t="shared" si="49"/>
        <v>4396</v>
      </c>
      <c r="EM17" s="73">
        <f t="shared" si="50"/>
        <v>1</v>
      </c>
      <c r="EN17" s="73">
        <f t="shared" si="91"/>
        <v>1</v>
      </c>
      <c r="EO17" s="73">
        <f t="shared" si="92"/>
        <v>3</v>
      </c>
      <c r="EP17" s="73" t="str">
        <f t="shared" si="53"/>
        <v>0</v>
      </c>
      <c r="EQ17" s="73" t="str">
        <f t="shared" si="54"/>
        <v/>
      </c>
      <c r="ER17" s="73">
        <f t="shared" si="55"/>
        <v>1</v>
      </c>
      <c r="ES17" s="53" t="str">
        <f t="shared" si="56"/>
        <v/>
      </c>
      <c r="ET17" s="47" t="s">
        <v>0</v>
      </c>
      <c r="EU17" s="19" t="str">
        <f t="shared" si="93"/>
        <v>INSERT INTO rezultat(id,stazakategorija_id,imeprezime_id,vrijeme_sec,status_id,registracija,uparivanje_id,originalstatus_id,imeprezimealias_id,klubalias_id,kategorijaalias_id) VALUES (196,23,1855,4396,1,1,3,0,Null,1,Null);</v>
      </c>
      <c r="EV17" s="47" t="s">
        <v>0</v>
      </c>
      <c r="EW17" s="19" t="str">
        <f t="shared" si="94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7" s="47" t="s">
        <v>0</v>
      </c>
      <c r="EY17" s="180" t="str">
        <f t="shared" si="58"/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17" s="47" t="s">
        <v>0</v>
      </c>
      <c r="FA17" s="290" t="s">
        <v>218</v>
      </c>
      <c r="FB17" s="291"/>
      <c r="FC17" s="291"/>
      <c r="FD17" s="291"/>
      <c r="FE17" s="291"/>
      <c r="FF17" s="291"/>
      <c r="FG17" s="291"/>
      <c r="FH17" s="291"/>
      <c r="FI17" s="291"/>
      <c r="FJ17" s="291"/>
      <c r="FK17" s="291"/>
      <c r="FL17" s="292"/>
    </row>
    <row r="18" spans="1:168" x14ac:dyDescent="0.25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6" t="str">
        <f t="shared" si="59"/>
        <v>ok</v>
      </c>
      <c r="P18" s="47"/>
      <c r="Q18" s="52" t="str">
        <f t="shared" si="60"/>
        <v>M12</v>
      </c>
      <c r="R18" s="73">
        <f>IF(Q18="","",IF(COUNTIF(Q$12:Q17,Q18)=0,R17+1,R17))</f>
        <v>1</v>
      </c>
      <c r="S18" s="73">
        <f t="shared" si="61"/>
        <v>112</v>
      </c>
      <c r="T18" s="73">
        <f t="shared" si="1"/>
        <v>22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62"/>
        <v>CRO</v>
      </c>
      <c r="AA18" s="73">
        <f t="shared" si="5"/>
        <v>1</v>
      </c>
      <c r="AB18" s="31" t="str">
        <f t="shared" si="63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64"/>
        <v/>
      </c>
      <c r="AH18" s="47" t="s">
        <v>0</v>
      </c>
      <c r="AI18" s="143" t="str">
        <f t="shared" si="65"/>
        <v>CRO</v>
      </c>
      <c r="AJ18" s="47"/>
      <c r="AK18" s="52" t="str">
        <f t="shared" si="66"/>
        <v>Petar</v>
      </c>
      <c r="AL18" s="31" t="str">
        <f t="shared" si="67"/>
        <v>Kaniški</v>
      </c>
      <c r="AM18" s="73">
        <f t="shared" si="68"/>
        <v>1321</v>
      </c>
      <c r="AN18" s="73" t="str">
        <f t="shared" si="69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70"/>
        <v/>
      </c>
      <c r="AS18" s="47" t="s">
        <v>0</v>
      </c>
      <c r="AT18" s="19" t="str">
        <f t="shared" si="71"/>
        <v/>
      </c>
      <c r="AU18" s="47" t="s">
        <v>0</v>
      </c>
      <c r="AV18" s="103"/>
      <c r="AW18" s="105"/>
      <c r="AX18" s="47" t="s">
        <v>0</v>
      </c>
      <c r="AY18" s="259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71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>IF(O18="","",IF(BC18="",AO18,IF(BC18="NEMA",AV18,INDEX(regNatjecatelj_ime,MATCH(BC18,regNatjecatelj_id,0)))))</f>
        <v>Petar</v>
      </c>
      <c r="BG18" s="31" t="str">
        <f>IF(O18="","",IF(BC18="",AP18,IF(BC18="NEMA",AW18,INDEX(regNatjecatelj_prezime,MATCH(BC18,regNatjecatelj_id,0)))))</f>
        <v>Kaniški</v>
      </c>
      <c r="BH18" s="73" t="str">
        <f t="shared" si="72"/>
        <v/>
      </c>
      <c r="BI18" s="53">
        <f t="shared" si="73"/>
        <v>1321</v>
      </c>
      <c r="BJ18" s="47" t="s">
        <v>0</v>
      </c>
      <c r="BK18" s="52" t="str">
        <f t="shared" si="13"/>
        <v>Maksimir</v>
      </c>
      <c r="BL18" s="31" t="str">
        <f t="shared" si="14"/>
        <v>OK Maksimir</v>
      </c>
      <c r="BM18" s="73" t="str">
        <f t="shared" si="15"/>
        <v/>
      </c>
      <c r="BN18" s="31" t="str" cm="1">
        <f t="array" ref="BN18">IF(BM18="",""&amp;BL18,IF(BM18="NEMA",BL18,INDEX(regKlub_naziv,MATCH(INDEX(regKlub_alias_klubId,BM18),regKlub_id,0))))</f>
        <v>OK Maksimir</v>
      </c>
      <c r="BO18" s="31" t="str" cm="1">
        <f t="array" ref="BO18">IFERROR(""&amp;INDEX(regNatjecatelj_klub,DX18),"")</f>
        <v>OK Maksimir</v>
      </c>
      <c r="BP18" s="88" t="str">
        <f t="shared" si="74"/>
        <v/>
      </c>
      <c r="BQ18" s="66" t="str">
        <f t="shared" si="75"/>
        <v>OK Maksimir</v>
      </c>
      <c r="BR18" s="47" t="s">
        <v>0</v>
      </c>
      <c r="BS18" s="52" t="str">
        <f>IF(X18&lt;&gt;"NEMA","",IF(IFERROR(MATCH(W18,W$12:W17,0),0)&lt;&gt;0,"",W18))</f>
        <v/>
      </c>
      <c r="BT18" s="73" t="str">
        <f t="shared" si="76"/>
        <v/>
      </c>
      <c r="BU18" s="31" t="str">
        <f>IF(OR(BT18="",BT18&lt;&gt;"NEMA"),"",MAX(BU$12:BU17)+1)</f>
        <v/>
      </c>
      <c r="BV18" s="66" t="str">
        <f t="shared" si="77"/>
        <v/>
      </c>
      <c r="BW18" s="47" t="s">
        <v>0</v>
      </c>
      <c r="BX18" s="19" t="str">
        <f t="shared" si="78"/>
        <v/>
      </c>
      <c r="BY18" s="47" t="s">
        <v>0</v>
      </c>
      <c r="BZ18" s="82" t="str">
        <f>IF(BM18&lt;&gt;"NEMA","",IF(IFERROR(MATCH(BL18,BL$12:BL17,0),0)&lt;&gt;0,"",BL18))</f>
        <v/>
      </c>
      <c r="CA18" s="47" t="s">
        <v>0</v>
      </c>
      <c r="CB18" s="125"/>
      <c r="CC18" s="47" t="s">
        <v>0</v>
      </c>
      <c r="CD18" s="58" t="str">
        <f t="shared" si="79"/>
        <v/>
      </c>
      <c r="CE18" s="31" t="str">
        <f t="shared" si="80"/>
        <v/>
      </c>
      <c r="CF18" s="31" t="str">
        <f>IF(CE18="","",MAX(CF$12:CF17)+1)</f>
        <v/>
      </c>
      <c r="CG18" s="31" t="str">
        <f t="shared" si="20"/>
        <v/>
      </c>
      <c r="CH18" s="31" t="str">
        <f t="shared" si="81"/>
        <v/>
      </c>
      <c r="CI18" s="31" t="str">
        <f>IF(CB18="","",MAX(CI$12:CI17)+1)</f>
        <v/>
      </c>
      <c r="CJ18" s="31" t="str">
        <f t="shared" si="82"/>
        <v/>
      </c>
      <c r="CK18" s="66" t="str">
        <f t="shared" si="83"/>
        <v/>
      </c>
      <c r="CL18" s="47" t="s">
        <v>0</v>
      </c>
      <c r="CM18" s="73" t="str">
        <f t="shared" si="23"/>
        <v/>
      </c>
      <c r="CN18" s="47"/>
      <c r="CO18" s="19" t="str">
        <f t="shared" si="84"/>
        <v/>
      </c>
      <c r="CP18" s="47" t="s">
        <v>0</v>
      </c>
      <c r="CQ18" s="143" t="str">
        <f t="shared" si="85"/>
        <v>OK Maksimir</v>
      </c>
      <c r="CR18" s="47" t="s">
        <v>0</v>
      </c>
      <c r="CS18" s="58" t="str">
        <f t="shared" si="26"/>
        <v/>
      </c>
      <c r="CT18" s="73" t="str">
        <f t="shared" si="27"/>
        <v>2</v>
      </c>
      <c r="CU18" s="229" t="str">
        <f t="shared" si="28"/>
        <v/>
      </c>
      <c r="CV18" s="230" t="str">
        <f t="shared" si="86"/>
        <v/>
      </c>
      <c r="CW18" s="163">
        <f t="shared" si="30"/>
        <v>4</v>
      </c>
      <c r="CX18" s="47" t="s">
        <v>0</v>
      </c>
      <c r="CY18" s="222" t="str">
        <f t="shared" si="87"/>
        <v xml:space="preserve">
</v>
      </c>
      <c r="CZ18" s="223">
        <f t="shared" si="88"/>
        <v>5</v>
      </c>
      <c r="DA18" s="47" t="s">
        <v>0</v>
      </c>
      <c r="DB18" s="47"/>
      <c r="DC18" s="47"/>
      <c r="DD18" s="47"/>
      <c r="DE18" s="47" t="s">
        <v>0</v>
      </c>
      <c r="DF18" s="53" t="str">
        <f t="shared" si="31"/>
        <v/>
      </c>
      <c r="DG18" t="s">
        <v>0</v>
      </c>
      <c r="DH18" s="128" t="str">
        <f t="shared" si="32"/>
        <v>M</v>
      </c>
      <c r="DI18" t="s">
        <v>0</v>
      </c>
      <c r="DJ18" s="52" t="str">
        <f t="shared" si="33"/>
        <v/>
      </c>
      <c r="DK18" s="66" t="str">
        <f t="shared" si="34"/>
        <v/>
      </c>
      <c r="DL18" t="s">
        <v>0</v>
      </c>
      <c r="DM18" s="19" t="str">
        <f t="shared" si="35"/>
        <v/>
      </c>
      <c r="DN18" s="47" t="s">
        <v>0</v>
      </c>
      <c r="DO18" s="19" t="str">
        <f t="shared" si="36"/>
        <v/>
      </c>
      <c r="DP18" s="47" t="s">
        <v>0</v>
      </c>
      <c r="DQ18" s="52" t="str">
        <f t="shared" si="37"/>
        <v>Petar – Kaniški – OK Maksimir – M12</v>
      </c>
      <c r="DR18" s="53">
        <f t="shared" si="38"/>
        <v>357</v>
      </c>
      <c r="DS18" s="47" t="s">
        <v>0</v>
      </c>
      <c r="DT18" s="52" t="str">
        <f t="shared" si="39"/>
        <v>Petar – Kaniški – OK Maksimir</v>
      </c>
      <c r="DU18" s="53">
        <f t="shared" si="40"/>
        <v>357</v>
      </c>
      <c r="DV18" s="47" t="s">
        <v>0</v>
      </c>
      <c r="DW18" s="52" t="str">
        <f t="shared" si="41"/>
        <v>Petar – Kaniški</v>
      </c>
      <c r="DX18" s="53">
        <f t="shared" si="42"/>
        <v>357</v>
      </c>
      <c r="DY18" s="47" t="s">
        <v>0</v>
      </c>
      <c r="DZ18" s="58">
        <f t="shared" si="89"/>
        <v>357</v>
      </c>
      <c r="EA18" s="53" cm="1">
        <f t="array" ref="EA18">IF(DZ18&lt;&gt;"",INDEX(regNatjecatelj_id,DZ18,0),IF(BD18&lt;&gt;"",BD18,""))</f>
        <v>1321</v>
      </c>
      <c r="EB18" s="47" t="s">
        <v>0</v>
      </c>
      <c r="EC18" s="58" t="str">
        <f t="shared" si="43"/>
        <v>imepre</v>
      </c>
      <c r="ED18" s="73" t="str">
        <f t="shared" si="44"/>
        <v>klu</v>
      </c>
      <c r="EE18" s="73" t="str">
        <f t="shared" si="45"/>
        <v>kat</v>
      </c>
      <c r="EF18" s="73" t="str">
        <f t="shared" si="46"/>
        <v/>
      </c>
      <c r="EG18" s="66" t="str">
        <f t="shared" si="47"/>
        <v>imepre-klu-kat</v>
      </c>
      <c r="EH18" s="47" t="s">
        <v>0</v>
      </c>
      <c r="EI18" s="58">
        <f>IF(AL18="","",MAX(EI$12:EI17)+1)</f>
        <v>197</v>
      </c>
      <c r="EJ18" s="73">
        <f t="shared" si="48"/>
        <v>23</v>
      </c>
      <c r="EK18" s="73">
        <f t="shared" si="90"/>
        <v>1321</v>
      </c>
      <c r="EL18" s="73" t="str">
        <f t="shared" si="49"/>
        <v/>
      </c>
      <c r="EM18" s="73">
        <f t="shared" si="50"/>
        <v>4</v>
      </c>
      <c r="EN18" s="73">
        <f t="shared" si="91"/>
        <v>1</v>
      </c>
      <c r="EO18" s="73">
        <f t="shared" si="92"/>
        <v>1</v>
      </c>
      <c r="EP18" s="73" t="str">
        <f t="shared" si="53"/>
        <v>2</v>
      </c>
      <c r="EQ18" s="73" t="str">
        <f t="shared" si="54"/>
        <v/>
      </c>
      <c r="ER18" s="73" t="str">
        <f t="shared" si="55"/>
        <v/>
      </c>
      <c r="ES18" s="53" t="str">
        <f t="shared" si="56"/>
        <v/>
      </c>
      <c r="ET18" s="47" t="s">
        <v>0</v>
      </c>
      <c r="EU18" s="19" t="str">
        <f t="shared" si="93"/>
        <v>INSERT INTO rezultat(id,stazakategorija_id,imeprezime_id,vrijeme_sec,status_id,registracija,uparivanje_id,originalstatus_id,imeprezimealias_id,klubalias_id,kategorijaalias_id) VALUES (197,23,1321,Null,4,1,1,2,Null,Null,Null);</v>
      </c>
      <c r="EV18" s="47" t="s">
        <v>0</v>
      </c>
      <c r="EW18" s="19" t="str">
        <f t="shared" si="94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8" s="47" t="s">
        <v>0</v>
      </c>
      <c r="EY18" s="180" t="str">
        <f t="shared" si="58"/>
        <v xml:space="preserve">
INSERT INTO rezultat(id,stazakategorija_id,imeprezime_id,vrijeme_sec,status_id,registracija,uparivanje_id,originalstatus_id,imeprezimealias_id,klubalias_id,kategorijaalias_id) VALUES (197,23,1321,Null,4,1,1,2,Null,Null,Null);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18" s="47" t="s">
        <v>0</v>
      </c>
    </row>
    <row r="19" spans="1:168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6" t="str">
        <f t="shared" si="59"/>
        <v>ok</v>
      </c>
      <c r="P19" s="47"/>
      <c r="Q19" s="52" t="str">
        <f t="shared" si="60"/>
        <v>M12</v>
      </c>
      <c r="R19" s="73">
        <f>IF(Q19="","",IF(COUNTIF(Q$12:Q18,Q19)=0,R18+1,R18))</f>
        <v>1</v>
      </c>
      <c r="S19" s="73">
        <f t="shared" si="61"/>
        <v>112</v>
      </c>
      <c r="T19" s="73">
        <f t="shared" si="1"/>
        <v>22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62"/>
        <v>CRO</v>
      </c>
      <c r="AA19" s="73">
        <f t="shared" si="5"/>
        <v>1</v>
      </c>
      <c r="AB19" s="31" t="str">
        <f t="shared" si="63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64"/>
        <v/>
      </c>
      <c r="AH19" s="47" t="s">
        <v>0</v>
      </c>
      <c r="AI19" s="143" t="str">
        <f t="shared" si="65"/>
        <v>CRO</v>
      </c>
      <c r="AJ19" s="47"/>
      <c r="AK19" s="52" t="str">
        <f t="shared" si="66"/>
        <v>Lovro</v>
      </c>
      <c r="AL19" s="268" t="str">
        <f t="shared" si="67"/>
        <v>Berečki</v>
      </c>
      <c r="AM19" s="73">
        <f t="shared" si="68"/>
        <v>1856</v>
      </c>
      <c r="AN19" s="73" t="str">
        <f t="shared" si="69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70"/>
        <v/>
      </c>
      <c r="AS19" s="47" t="s">
        <v>0</v>
      </c>
      <c r="AT19" s="19" t="str">
        <f t="shared" si="71"/>
        <v/>
      </c>
      <c r="AU19" s="47" t="s">
        <v>0</v>
      </c>
      <c r="AV19" s="103"/>
      <c r="AW19" s="105"/>
      <c r="AX19" s="47" t="s">
        <v>0</v>
      </c>
      <c r="AY19" s="259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71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>IF(O19="","",IF(BC19="",AO19,IF(BC19="NEMA",AV19,INDEX(regNatjecatelj_ime,MATCH(BC19,regNatjecatelj_id,0)))))</f>
        <v>Lovro</v>
      </c>
      <c r="BG19" s="31" t="str">
        <f>IF(O19="","",IF(BC19="",AP19,IF(BC19="NEMA",AW19,INDEX(regNatjecatelj_prezime,MATCH(BC19,regNatjecatelj_id,0)))))</f>
        <v>Berečki</v>
      </c>
      <c r="BH19" s="73" t="str">
        <f t="shared" si="72"/>
        <v/>
      </c>
      <c r="BI19" s="53">
        <f t="shared" si="73"/>
        <v>1856</v>
      </c>
      <c r="BJ19" s="47" t="s">
        <v>0</v>
      </c>
      <c r="BK19" s="52" t="str">
        <f t="shared" si="13"/>
        <v>JAP</v>
      </c>
      <c r="BL19" s="268" t="str">
        <f t="shared" si="14"/>
        <v>OK Japetic</v>
      </c>
      <c r="BM19" s="73">
        <f t="shared" si="15"/>
        <v>1</v>
      </c>
      <c r="BN19" s="31" t="str" cm="1">
        <f t="array" ref="BN19">IF(BM19="",""&amp;BL19,IF(BM19="NEMA",BL19,INDEX(regKlub_naziv,MATCH(INDEX(regKlub_alias_klubId,BM19),regKlub_id,0))))</f>
        <v>OK Japetić</v>
      </c>
      <c r="BO19" s="31" t="str" cm="1">
        <f t="array" ref="BO19">IFERROR(""&amp;INDEX(regNatjecatelj_klub,DX19),"")</f>
        <v>OK Japetić</v>
      </c>
      <c r="BP19" s="88" t="str">
        <f t="shared" si="74"/>
        <v/>
      </c>
      <c r="BQ19" s="66" t="str">
        <f t="shared" si="75"/>
        <v>OK Japetić</v>
      </c>
      <c r="BR19" s="47" t="s">
        <v>0</v>
      </c>
      <c r="BS19" s="52" t="str">
        <f>IF(X19&lt;&gt;"NEMA","",IF(IFERROR(MATCH(W19,W$12:W18,0),0)&lt;&gt;0,"",W19))</f>
        <v/>
      </c>
      <c r="BT19" s="73" t="str">
        <f t="shared" si="76"/>
        <v/>
      </c>
      <c r="BU19" s="31" t="str">
        <f>IF(OR(BT19="",BT19&lt;&gt;"NEMA"),"",MAX(BU$12:BU18)+1)</f>
        <v/>
      </c>
      <c r="BV19" s="66" t="str">
        <f t="shared" si="77"/>
        <v/>
      </c>
      <c r="BW19" s="47" t="s">
        <v>0</v>
      </c>
      <c r="BX19" s="19" t="str">
        <f t="shared" si="78"/>
        <v/>
      </c>
      <c r="BY19" s="47" t="s">
        <v>0</v>
      </c>
      <c r="BZ19" s="82" t="str">
        <f>IF(BM19&lt;&gt;"NEMA","",IF(IFERROR(MATCH(BL19,BL$12:BL18,0),0)&lt;&gt;0,"",BL19))</f>
        <v/>
      </c>
      <c r="CA19" s="47" t="s">
        <v>0</v>
      </c>
      <c r="CB19" s="125"/>
      <c r="CC19" s="47" t="s">
        <v>0</v>
      </c>
      <c r="CD19" s="58" t="str">
        <f t="shared" si="79"/>
        <v/>
      </c>
      <c r="CE19" s="31" t="str">
        <f t="shared" si="80"/>
        <v/>
      </c>
      <c r="CF19" s="31" t="str">
        <f>IF(CE19="","",MAX(CF$12:CF18)+1)</f>
        <v/>
      </c>
      <c r="CG19" s="31" t="str">
        <f t="shared" si="20"/>
        <v/>
      </c>
      <c r="CH19" s="31" t="str">
        <f t="shared" si="81"/>
        <v/>
      </c>
      <c r="CI19" s="31" t="str">
        <f>IF(CB19="","",MAX(CI$12:CI18)+1)</f>
        <v/>
      </c>
      <c r="CJ19" s="31" t="str">
        <f t="shared" si="82"/>
        <v/>
      </c>
      <c r="CK19" s="66" t="str">
        <f t="shared" si="83"/>
        <v/>
      </c>
      <c r="CL19" s="47" t="s">
        <v>0</v>
      </c>
      <c r="CM19" s="73" t="str">
        <f t="shared" si="23"/>
        <v/>
      </c>
      <c r="CN19" s="47"/>
      <c r="CO19" s="19" t="str">
        <f t="shared" si="84"/>
        <v/>
      </c>
      <c r="CP19" s="47" t="s">
        <v>0</v>
      </c>
      <c r="CQ19" s="143" t="str">
        <f t="shared" si="85"/>
        <v>OK Japetić</v>
      </c>
      <c r="CR19" s="47" t="s">
        <v>0</v>
      </c>
      <c r="CS19" s="58" t="str">
        <f t="shared" si="26"/>
        <v/>
      </c>
      <c r="CT19" s="73" t="str">
        <f t="shared" si="27"/>
        <v>1</v>
      </c>
      <c r="CU19" s="229" t="str">
        <f t="shared" si="28"/>
        <v/>
      </c>
      <c r="CV19" s="230" t="str">
        <f t="shared" si="86"/>
        <v/>
      </c>
      <c r="CW19" s="163">
        <f t="shared" si="30"/>
        <v>6</v>
      </c>
      <c r="CX19" s="47" t="s">
        <v>0</v>
      </c>
      <c r="CY19" s="222" t="str">
        <f t="shared" si="87"/>
        <v xml:space="preserve">
</v>
      </c>
      <c r="CZ19" s="223" t="e">
        <f t="shared" si="88"/>
        <v>#N/A</v>
      </c>
      <c r="DA19" s="47" t="s">
        <v>0</v>
      </c>
      <c r="DB19" s="47"/>
      <c r="DC19" s="47"/>
      <c r="DD19" s="47"/>
      <c r="DE19" s="47" t="s">
        <v>0</v>
      </c>
      <c r="DF19" s="53" t="str">
        <f t="shared" si="31"/>
        <v/>
      </c>
      <c r="DG19" t="s">
        <v>0</v>
      </c>
      <c r="DH19" s="128" t="str">
        <f t="shared" si="32"/>
        <v>M</v>
      </c>
      <c r="DI19" t="s">
        <v>0</v>
      </c>
      <c r="DJ19" s="52" t="str">
        <f t="shared" si="33"/>
        <v/>
      </c>
      <c r="DK19" s="66" t="str">
        <f t="shared" si="34"/>
        <v/>
      </c>
      <c r="DL19" t="s">
        <v>0</v>
      </c>
      <c r="DM19" s="19" t="str">
        <f t="shared" si="35"/>
        <v/>
      </c>
      <c r="DN19" s="47" t="s">
        <v>0</v>
      </c>
      <c r="DO19" s="19" t="str">
        <f t="shared" si="36"/>
        <v/>
      </c>
      <c r="DP19" s="47" t="s">
        <v>0</v>
      </c>
      <c r="DQ19" s="52" t="str">
        <f t="shared" si="37"/>
        <v>Lovro – Berečki – OK Japetić – M12</v>
      </c>
      <c r="DR19" s="53">
        <f t="shared" si="38"/>
        <v>75</v>
      </c>
      <c r="DS19" s="47" t="s">
        <v>0</v>
      </c>
      <c r="DT19" s="52" t="str">
        <f t="shared" si="39"/>
        <v>Lovro – Berečki – OK Japetić</v>
      </c>
      <c r="DU19" s="53">
        <f t="shared" si="40"/>
        <v>75</v>
      </c>
      <c r="DV19" s="47" t="s">
        <v>0</v>
      </c>
      <c r="DW19" s="52" t="str">
        <f t="shared" si="41"/>
        <v>Lovro – Berečki</v>
      </c>
      <c r="DX19" s="53">
        <f t="shared" si="42"/>
        <v>75</v>
      </c>
      <c r="DY19" s="47" t="s">
        <v>0</v>
      </c>
      <c r="DZ19" s="58">
        <f t="shared" si="89"/>
        <v>75</v>
      </c>
      <c r="EA19" s="53" cm="1">
        <f t="array" ref="EA19">IF(DZ19&lt;&gt;"",INDEX(regNatjecatelj_id,DZ19,0),IF(BD19&lt;&gt;"",BD19,""))</f>
        <v>1856</v>
      </c>
      <c r="EB19" s="47" t="s">
        <v>0</v>
      </c>
      <c r="EC19" s="58" t="str">
        <f t="shared" si="43"/>
        <v>imepre</v>
      </c>
      <c r="ED19" s="73" t="str">
        <f t="shared" si="44"/>
        <v>klu(ali)</v>
      </c>
      <c r="EE19" s="73" t="str">
        <f t="shared" si="45"/>
        <v>kat</v>
      </c>
      <c r="EF19" s="73" t="str">
        <f t="shared" si="46"/>
        <v/>
      </c>
      <c r="EG19" s="66" t="str">
        <f t="shared" si="47"/>
        <v>imepre-klu(ali)-kat</v>
      </c>
      <c r="EH19" s="47" t="s">
        <v>0</v>
      </c>
      <c r="EI19" s="58">
        <f>IF(AL19="","",MAX(EI$12:EI18)+1)</f>
        <v>198</v>
      </c>
      <c r="EJ19" s="73">
        <f t="shared" si="48"/>
        <v>23</v>
      </c>
      <c r="EK19" s="73">
        <f t="shared" si="90"/>
        <v>1856</v>
      </c>
      <c r="EL19" s="73" t="str">
        <f t="shared" si="49"/>
        <v/>
      </c>
      <c r="EM19" s="73">
        <f t="shared" si="50"/>
        <v>6</v>
      </c>
      <c r="EN19" s="73">
        <f t="shared" si="91"/>
        <v>1</v>
      </c>
      <c r="EO19" s="73">
        <f t="shared" si="92"/>
        <v>3</v>
      </c>
      <c r="EP19" s="73" t="str">
        <f t="shared" si="53"/>
        <v>1</v>
      </c>
      <c r="EQ19" s="73" t="str">
        <f t="shared" si="54"/>
        <v/>
      </c>
      <c r="ER19" s="73">
        <f t="shared" si="55"/>
        <v>1</v>
      </c>
      <c r="ES19" s="53" t="str">
        <f t="shared" si="56"/>
        <v/>
      </c>
      <c r="ET19" s="47" t="s">
        <v>0</v>
      </c>
      <c r="EU19" s="19" t="str">
        <f t="shared" si="93"/>
        <v>INSERT INTO rezultat(id,stazakategorija_id,imeprezime_id,vrijeme_sec,status_id,registracija,uparivanje_id,originalstatus_id,imeprezimealias_id,klubalias_id,kategorijaalias_id) VALUES (198,23,1856,Null,6,1,3,1,Null,1,Null);</v>
      </c>
      <c r="EV19" s="47" t="s">
        <v>0</v>
      </c>
      <c r="EW19" s="19" t="str">
        <f t="shared" si="94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9" s="47" t="s">
        <v>0</v>
      </c>
      <c r="EY19" s="180" t="str">
        <f t="shared" si="58"/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19" s="47" t="s">
        <v>0</v>
      </c>
    </row>
    <row r="20" spans="1:168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6" t="str">
        <f t="shared" si="59"/>
        <v>ok</v>
      </c>
      <c r="P20" s="47"/>
      <c r="Q20" s="52" t="str">
        <f t="shared" si="60"/>
        <v>M12</v>
      </c>
      <c r="R20" s="73">
        <f>IF(Q20="","",IF(COUNTIF(Q$12:Q19,Q20)=0,R19+1,R19))</f>
        <v>1</v>
      </c>
      <c r="S20" s="73">
        <f t="shared" si="61"/>
        <v>112</v>
      </c>
      <c r="T20" s="73">
        <f t="shared" si="1"/>
        <v>22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62"/>
        <v>CRO</v>
      </c>
      <c r="AA20" s="73">
        <f t="shared" si="5"/>
        <v>1</v>
      </c>
      <c r="AB20" s="31" t="str">
        <f t="shared" si="63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64"/>
        <v/>
      </c>
      <c r="AH20" s="47" t="s">
        <v>0</v>
      </c>
      <c r="AI20" s="143" t="str">
        <f t="shared" si="65"/>
        <v>CRO</v>
      </c>
      <c r="AJ20" s="47"/>
      <c r="AK20" s="266" t="str">
        <f t="shared" si="66"/>
        <v>Jure</v>
      </c>
      <c r="AL20" s="31" t="str">
        <f t="shared" si="67"/>
        <v>Rako</v>
      </c>
      <c r="AM20" s="267">
        <f t="shared" si="68"/>
        <v>1098</v>
      </c>
      <c r="AN20" s="73" t="str">
        <f t="shared" si="69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70"/>
        <v/>
      </c>
      <c r="AS20" s="47" t="s">
        <v>0</v>
      </c>
      <c r="AT20" s="19" t="str">
        <f t="shared" si="71"/>
        <v/>
      </c>
      <c r="AU20" s="47" t="s">
        <v>0</v>
      </c>
      <c r="AV20" s="103"/>
      <c r="AW20" s="105"/>
      <c r="AX20" s="47" t="s">
        <v>0</v>
      </c>
      <c r="AY20" s="259" t="str">
        <f>IF(AND(AV20="",AW20&lt;&gt;""),"FALI IME",IF(AND(AV20&lt;&gt;"",AW20=""),"FALI PREZIME",IF(OR(AM20="",AND(AM20="NEMA",AN20="NEMA"),AV20&amp;AW20=""),"","GREŠKA")))</f>
        <v/>
      </c>
      <c r="AZ20" s="47" t="s">
        <v>0</v>
      </c>
      <c r="BA20" s="52" t="str">
        <f t="shared" si="11"/>
        <v/>
      </c>
      <c r="BB20" s="73" t="str">
        <f>IF(AV20&amp;AW20="","",MAX(BB$12:BB19)+1)</f>
        <v/>
      </c>
      <c r="BC20" s="271" t="str">
        <f t="shared" si="12"/>
        <v/>
      </c>
      <c r="BD20" s="53" t="str">
        <f>IF(AND(AM20="NEMA",AN20="NEMA",OR(AV20&amp;AW20="",BC20="NEMA")),MAX(BD$12:BD19)+1,"")</f>
        <v/>
      </c>
      <c r="BE20" s="47" t="s">
        <v>0</v>
      </c>
      <c r="BF20" s="52" t="str">
        <f>IF(O20="","",IF(BC20="",AO20,IF(BC20="NEMA",AV20,INDEX(regNatjecatelj_ime,MATCH(BC20,regNatjecatelj_id,0)))))</f>
        <v>Jure</v>
      </c>
      <c r="BG20" s="31" t="str">
        <f>IF(O20="","",IF(BC20="",AP20,IF(BC20="NEMA",AW20,INDEX(regNatjecatelj_prezime,MATCH(BC20,regNatjecatelj_id,0)))))</f>
        <v>Rako</v>
      </c>
      <c r="BH20" s="73" t="str">
        <f t="shared" si="72"/>
        <v/>
      </c>
      <c r="BI20" s="53">
        <f t="shared" si="73"/>
        <v>1098</v>
      </c>
      <c r="BJ20" s="47" t="s">
        <v>0</v>
      </c>
      <c r="BK20" s="266" t="str">
        <f t="shared" si="13"/>
        <v>Vihor</v>
      </c>
      <c r="BL20" s="338" t="str">
        <f t="shared" si="14"/>
        <v>OK Vihor</v>
      </c>
      <c r="BM20" s="267" t="str">
        <f t="shared" si="15"/>
        <v/>
      </c>
      <c r="BN20" s="31" t="str" cm="1">
        <f t="array" ref="BN20">IF(BM20="",""&amp;BL20,IF(BM20="NEMA",BL20,INDEX(regKlub_naziv,MATCH(INDEX(regKlub_alias_klubId,BM20),regKlub_id,0))))</f>
        <v>OK Vihor</v>
      </c>
      <c r="BO20" s="31" t="str" cm="1">
        <f t="array" ref="BO20">IFERROR(""&amp;INDEX(regNatjecatelj_klub,DX20),"")</f>
        <v>OK Vihor</v>
      </c>
      <c r="BP20" s="88" t="str">
        <f t="shared" si="74"/>
        <v/>
      </c>
      <c r="BQ20" s="66" t="str">
        <f t="shared" si="75"/>
        <v>OK Vihor</v>
      </c>
      <c r="BR20" s="47" t="s">
        <v>0</v>
      </c>
      <c r="BS20" s="52" t="str">
        <f>IF(X20&lt;&gt;"NEMA","",IF(IFERROR(MATCH(W20,W$12:W19,0),0)&lt;&gt;0,"",W20))</f>
        <v/>
      </c>
      <c r="BT20" s="73" t="str">
        <f t="shared" si="76"/>
        <v/>
      </c>
      <c r="BU20" s="31" t="str">
        <f>IF(OR(BT20="",BT20&lt;&gt;"NEMA"),"",MAX(BU$12:BU19)+1)</f>
        <v/>
      </c>
      <c r="BV20" s="66" t="str">
        <f t="shared" si="77"/>
        <v/>
      </c>
      <c r="BW20" s="47" t="s">
        <v>0</v>
      </c>
      <c r="BX20" s="19" t="str">
        <f t="shared" si="78"/>
        <v/>
      </c>
      <c r="BY20" s="47" t="s">
        <v>0</v>
      </c>
      <c r="BZ20" s="82" t="str">
        <f>IF(BM20&lt;&gt;"NEMA","",IF(IFERROR(MATCH(BL20,BL$12:BL19,0),0)&lt;&gt;0,"",BL20))</f>
        <v/>
      </c>
      <c r="CA20" s="47" t="s">
        <v>0</v>
      </c>
      <c r="CB20" s="125"/>
      <c r="CC20" s="47" t="s">
        <v>0</v>
      </c>
      <c r="CD20" s="58" t="str">
        <f t="shared" si="79"/>
        <v/>
      </c>
      <c r="CE20" s="31" t="str">
        <f t="shared" si="80"/>
        <v/>
      </c>
      <c r="CF20" s="31" t="str">
        <f>IF(CE20="","",MAX(CF$12:CF19)+1)</f>
        <v/>
      </c>
      <c r="CG20" s="31" t="str">
        <f t="shared" si="20"/>
        <v/>
      </c>
      <c r="CH20" s="31" t="str">
        <f t="shared" si="81"/>
        <v/>
      </c>
      <c r="CI20" s="31" t="str">
        <f>IF(CB20="","",MAX(CI$12:CI19)+1)</f>
        <v/>
      </c>
      <c r="CJ20" s="31" t="str">
        <f t="shared" si="82"/>
        <v/>
      </c>
      <c r="CK20" s="66" t="str">
        <f t="shared" si="83"/>
        <v/>
      </c>
      <c r="CL20" s="47" t="s">
        <v>0</v>
      </c>
      <c r="CM20" s="73" t="str">
        <f t="shared" si="23"/>
        <v/>
      </c>
      <c r="CN20" s="47"/>
      <c r="CO20" s="19" t="str">
        <f t="shared" si="84"/>
        <v/>
      </c>
      <c r="CP20" s="47" t="s">
        <v>0</v>
      </c>
      <c r="CQ20" s="143" t="str">
        <f t="shared" si="85"/>
        <v>OK Vihor</v>
      </c>
      <c r="CR20" s="47" t="s">
        <v>0</v>
      </c>
      <c r="CS20" s="58" t="str">
        <f t="shared" si="26"/>
        <v/>
      </c>
      <c r="CT20" s="73" t="str">
        <f t="shared" si="27"/>
        <v>1</v>
      </c>
      <c r="CU20" s="229" t="str">
        <f t="shared" si="28"/>
        <v/>
      </c>
      <c r="CV20" s="230" t="str">
        <f t="shared" si="86"/>
        <v/>
      </c>
      <c r="CW20" s="163">
        <f t="shared" si="30"/>
        <v>6</v>
      </c>
      <c r="CX20" s="47" t="s">
        <v>0</v>
      </c>
      <c r="CY20" s="222" t="str">
        <f t="shared" si="87"/>
        <v xml:space="preserve">
</v>
      </c>
      <c r="CZ20" s="223" t="e">
        <f t="shared" si="88"/>
        <v>#N/A</v>
      </c>
      <c r="DA20" s="47" t="s">
        <v>0</v>
      </c>
      <c r="DB20" s="47"/>
      <c r="DC20" s="47"/>
      <c r="DD20" s="47"/>
      <c r="DE20" s="47" t="s">
        <v>0</v>
      </c>
      <c r="DF20" s="53" t="str">
        <f t="shared" ref="DF20" si="95">IF(BD20="","",IF(DH20="O",1,""))</f>
        <v/>
      </c>
      <c r="DG20" t="s">
        <v>0</v>
      </c>
      <c r="DH20" s="128" t="str">
        <f t="shared" ref="DH20" si="96">IF(Q20="","",LEFT(INDEX(regKategorija_oznaka,MATCH(S20,regKategorija_id,0)),1))</f>
        <v>M</v>
      </c>
      <c r="DI20" t="s">
        <v>0</v>
      </c>
      <c r="DJ20" s="52" t="str">
        <f t="shared" ref="DJ20" si="97">IF(BD20="","",IF(M20&lt;&gt;"CRO","","INSERT INTO osoba (id,reg_broj,oib,spol_id,dat_rodjenja) VALUES ("&amp;BD20&amp;",(SELECT max(os.reg_broj)+1 FROM osoba AS os),Null,'"&amp;DH20&amp;"',Null); INSERT INTO osoba_log (id,reg_broj,oib,spol_id,dat_rodjenja,dnevnik_id) SELECT id,reg_broj,oib,spol_id,dat_rodjenja,"&amp;data_dnevnik_id&amp;" FROM osoba WHERE id = "&amp;BD20&amp;";"))</f>
        <v/>
      </c>
      <c r="DK20" s="66" t="str">
        <f t="shared" ref="DK20" si="98">IF(BD20="","","INSERT INTO imeprezime (id,osoba_id,rbr,ime,prezime,klub_id,identitet_id,sintaksa_id,info,aktivno,dnevnik_id) VALUES ("&amp;BD20&amp;","&amp;IF(DJ20="","Null",BD20)&amp;",1,'"&amp;IF(AV20&lt;&gt;"",AV20,AK20)&amp;"','"&amp;IF(AW20&lt;&gt;"",AW20,AL20)&amp;"',(SELECT id FROM klub WHERE naziv = '"&amp;CQ20&amp;"'),Null,1,'',1,"&amp;data_dnevnik_id&amp;");")</f>
        <v/>
      </c>
      <c r="DL20" t="s">
        <v>0</v>
      </c>
      <c r="DM20" s="19" t="str">
        <f t="shared" ref="DM20" si="99">IF(DJ20="",DK20,DJ20&amp;" "&amp;DK20)</f>
        <v/>
      </c>
      <c r="DN20" s="47" t="s">
        <v>0</v>
      </c>
      <c r="DO20" s="19" t="str">
        <f>IF(BA20="","","INSERT INTO imeprezime_alias(id,alias,imeprezime_id) VALUES ("&amp;BB20&amp;",'"&amp;BA20&amp;"',"&amp;IF(BC20="NEMA",BD20,BC20)&amp;");")</f>
        <v/>
      </c>
      <c r="DP20" s="47" t="s">
        <v>0</v>
      </c>
      <c r="DQ20" s="52" t="str">
        <f t="shared" si="37"/>
        <v>Jure – Rako – OK Vihor – M12</v>
      </c>
      <c r="DR20" s="53">
        <f t="shared" si="38"/>
        <v>869</v>
      </c>
      <c r="DS20" s="47" t="s">
        <v>0</v>
      </c>
      <c r="DT20" s="52" t="str">
        <f t="shared" si="39"/>
        <v>Jure – Rako – OK Vihor</v>
      </c>
      <c r="DU20" s="53">
        <f t="shared" si="40"/>
        <v>869</v>
      </c>
      <c r="DV20" s="47" t="s">
        <v>0</v>
      </c>
      <c r="DW20" s="52" t="str">
        <f t="shared" si="41"/>
        <v>Jure – Rako</v>
      </c>
      <c r="DX20" s="53">
        <f t="shared" si="42"/>
        <v>869</v>
      </c>
      <c r="DY20" s="47" t="s">
        <v>0</v>
      </c>
      <c r="DZ20" s="58">
        <f t="shared" si="89"/>
        <v>869</v>
      </c>
      <c r="EA20" s="53" cm="1">
        <f t="array" ref="EA20">IF(DZ20&lt;&gt;"",INDEX(regNatjecatelj_id,DZ20,0),IF(BD20&lt;&gt;"",BD20,""))</f>
        <v>1098</v>
      </c>
      <c r="EB20" s="47" t="s">
        <v>0</v>
      </c>
      <c r="EC20" s="58" t="str">
        <f t="shared" si="43"/>
        <v>imepre</v>
      </c>
      <c r="ED20" s="73" t="str">
        <f t="shared" si="44"/>
        <v>klu</v>
      </c>
      <c r="EE20" s="73" t="str">
        <f t="shared" si="45"/>
        <v>kat</v>
      </c>
      <c r="EF20" s="73" t="str">
        <f t="shared" si="46"/>
        <v/>
      </c>
      <c r="EG20" s="66" t="str">
        <f t="shared" si="47"/>
        <v>imepre-klu-kat</v>
      </c>
      <c r="EH20" s="47" t="s">
        <v>0</v>
      </c>
      <c r="EI20" s="58">
        <f>IF(AL20="","",MAX(EI$12:EI19)+1)</f>
        <v>199</v>
      </c>
      <c r="EJ20" s="73">
        <f t="shared" si="48"/>
        <v>23</v>
      </c>
      <c r="EK20" s="73">
        <f t="shared" si="90"/>
        <v>1098</v>
      </c>
      <c r="EL20" s="73" t="str">
        <f t="shared" si="49"/>
        <v/>
      </c>
      <c r="EM20" s="73">
        <f t="shared" si="50"/>
        <v>6</v>
      </c>
      <c r="EN20" s="73">
        <f t="shared" si="91"/>
        <v>1</v>
      </c>
      <c r="EO20" s="73">
        <f t="shared" si="92"/>
        <v>1</v>
      </c>
      <c r="EP20" s="73" t="str">
        <f t="shared" si="53"/>
        <v>1</v>
      </c>
      <c r="EQ20" s="73" t="str">
        <f t="shared" si="54"/>
        <v/>
      </c>
      <c r="ER20" s="73" t="str">
        <f t="shared" si="55"/>
        <v/>
      </c>
      <c r="ES20" s="53" t="str">
        <f t="shared" si="56"/>
        <v/>
      </c>
      <c r="ET20" s="47" t="s">
        <v>0</v>
      </c>
      <c r="EU20" s="19" t="str">
        <f t="shared" si="93"/>
        <v>INSERT INTO rezultat(id,stazakategorija_id,imeprezime_id,vrijeme_sec,status_id,registracija,uparivanje_id,originalstatus_id,imeprezimealias_id,klubalias_id,kategorijaalias_id) VALUES (199,23,1098,Null,6,1,1,1,Null,Null,Null);</v>
      </c>
      <c r="EV20" s="47" t="s">
        <v>0</v>
      </c>
      <c r="EW20" s="19" t="str">
        <f t="shared" si="94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0" s="47" t="s">
        <v>0</v>
      </c>
      <c r="EY20" s="180" t="str">
        <f t="shared" si="58"/>
        <v xml:space="preserve">
INSERT INTO rezultat(id,stazakategorija_id,imeprezime_id,vrijeme_sec,status_id,registracija,uparivanje_id,originalstatus_id,imeprezimealias_id,klubalias_id,kategorijaalias_id) VALUES (199,23,1098,Null,6,1,1,1,Null,Null,Null);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20" s="47" t="s">
        <v>0</v>
      </c>
      <c r="FA20" s="290" t="s">
        <v>223</v>
      </c>
      <c r="FB20" s="291"/>
      <c r="FC20" s="291"/>
      <c r="FD20" s="291"/>
      <c r="FE20" s="291"/>
      <c r="FF20" s="291"/>
      <c r="FG20" s="291"/>
      <c r="FH20" s="291"/>
      <c r="FI20" s="291"/>
      <c r="FJ20" s="291"/>
      <c r="FK20" s="291"/>
      <c r="FL20" s="292"/>
    </row>
    <row r="21" spans="1:168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6" t="str">
        <f t="shared" si="59"/>
        <v/>
      </c>
      <c r="P21" s="47"/>
      <c r="Q21" s="52" t="str">
        <f t="shared" si="60"/>
        <v>M12</v>
      </c>
      <c r="R21" s="73">
        <f>IF(Q21="","",IF(COUNTIF(Q$12:Q20,Q21)=0,R20+1,R20))</f>
        <v>1</v>
      </c>
      <c r="S21" s="73">
        <f t="shared" si="61"/>
        <v>112</v>
      </c>
      <c r="T21" s="73">
        <f t="shared" si="1"/>
        <v>22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62"/>
        <v/>
      </c>
      <c r="AA21" s="73" t="str">
        <f t="shared" si="5"/>
        <v/>
      </c>
      <c r="AB21" s="31" t="str">
        <f t="shared" si="63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64"/>
        <v/>
      </c>
      <c r="AH21" s="47" t="s">
        <v>0</v>
      </c>
      <c r="AI21" s="143" t="str">
        <f t="shared" si="65"/>
        <v/>
      </c>
      <c r="AJ21" s="47"/>
      <c r="AK21" s="52" t="str">
        <f t="shared" si="66"/>
        <v/>
      </c>
      <c r="AL21" s="269" t="str">
        <f t="shared" si="67"/>
        <v/>
      </c>
      <c r="AM21" s="73" t="str">
        <f t="shared" si="68"/>
        <v/>
      </c>
      <c r="AN21" s="73" t="str">
        <f t="shared" si="69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70"/>
        <v/>
      </c>
      <c r="AS21" s="47" t="s">
        <v>0</v>
      </c>
      <c r="AT21" s="19" t="str">
        <f t="shared" si="71"/>
        <v/>
      </c>
      <c r="AU21" s="47" t="s">
        <v>0</v>
      </c>
      <c r="AV21" s="103"/>
      <c r="AW21" s="105"/>
      <c r="AX21" s="47" t="s">
        <v>0</v>
      </c>
      <c r="AY21" s="259" t="str">
        <f t="shared" ref="AY21:AY84" si="100">IF(AND(AV21="",AW21&lt;&gt;""),"FALI IME",IF(AND(AV21&lt;&gt;"",AW21=""),"FALI PREZIME",IF(OR(AM21="",AND(AM21="NEMA",AN21="NEMA"),AV21&amp;AW21=""),"","GREŠKA")))</f>
        <v/>
      </c>
      <c r="AZ21" s="47" t="s">
        <v>0</v>
      </c>
      <c r="BA21" s="52" t="str">
        <f t="shared" si="11"/>
        <v/>
      </c>
      <c r="BB21" s="73" t="str">
        <f>IF(AV21&amp;AW21="","",MAX(BB$12:BB20)+1)</f>
        <v/>
      </c>
      <c r="BC21" s="271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>IF(O21="","",IF(BC21="",AO21,IF(BC21="NEMA",AV21,INDEX(regNatjecatelj_ime,MATCH(BC21,regNatjecatelj_id,0)))))</f>
        <v/>
      </c>
      <c r="BG21" s="31" t="str">
        <f>IF(O21="","",IF(BC21="",AP21,IF(BC21="NEMA",AW21,INDEX(regNatjecatelj_prezime,MATCH(BC21,regNatjecatelj_id,0)))))</f>
        <v/>
      </c>
      <c r="BH21" s="73" t="str">
        <f t="shared" si="72"/>
        <v/>
      </c>
      <c r="BI21" s="53" t="str">
        <f t="shared" si="73"/>
        <v/>
      </c>
      <c r="BJ21" s="47" t="s">
        <v>0</v>
      </c>
      <c r="BK21" s="52" t="str">
        <f t="shared" si="13"/>
        <v/>
      </c>
      <c r="BL21" s="269" t="str">
        <f t="shared" si="14"/>
        <v/>
      </c>
      <c r="BM21" s="73" t="str">
        <f t="shared" si="15"/>
        <v/>
      </c>
      <c r="BN21" s="31" t="str" cm="1">
        <f t="array" ref="BN21">IF(BM21="",""&amp;BL21,IF(BM21="NEMA",BL21,INDEX(regKlub_naziv,MATCH(INDEX(regKlub_alias_klubId,BM21),regKlub_id,0))))</f>
        <v/>
      </c>
      <c r="BO21" s="31" t="str" cm="1">
        <f t="array" ref="BO21">IFERROR(""&amp;INDEX(regNatjecatelj_klub,DX21),"")</f>
        <v/>
      </c>
      <c r="BP21" s="88" t="str">
        <f t="shared" si="74"/>
        <v/>
      </c>
      <c r="BQ21" s="66" t="str">
        <f t="shared" si="75"/>
        <v/>
      </c>
      <c r="BR21" s="47" t="s">
        <v>0</v>
      </c>
      <c r="BS21" s="52" t="str">
        <f>IF(X21&lt;&gt;"NEMA","",IF(IFERROR(MATCH(W21,W$12:W20,0),0)&lt;&gt;0,"",W21))</f>
        <v/>
      </c>
      <c r="BT21" s="73" t="str">
        <f t="shared" si="76"/>
        <v/>
      </c>
      <c r="BU21" s="31" t="str">
        <f>IF(OR(BT21="",BT21&lt;&gt;"NEMA"),"",MAX(BU$12:BU20)+1)</f>
        <v/>
      </c>
      <c r="BV21" s="66" t="str">
        <f t="shared" si="77"/>
        <v/>
      </c>
      <c r="BW21" s="47" t="s">
        <v>0</v>
      </c>
      <c r="BX21" s="19" t="str">
        <f t="shared" si="78"/>
        <v/>
      </c>
      <c r="BY21" s="47" t="s">
        <v>0</v>
      </c>
      <c r="BZ21" s="82" t="str">
        <f>IF(BM21&lt;&gt;"NEMA","",IF(IFERROR(MATCH(BL21,BL$12:BL20,0),0)&lt;&gt;0,"",BL21))</f>
        <v/>
      </c>
      <c r="CA21" s="47" t="s">
        <v>0</v>
      </c>
      <c r="CB21" s="125"/>
      <c r="CC21" s="47" t="s">
        <v>0</v>
      </c>
      <c r="CD21" s="58" t="str">
        <f t="shared" si="79"/>
        <v/>
      </c>
      <c r="CE21" s="31" t="str">
        <f t="shared" si="80"/>
        <v/>
      </c>
      <c r="CF21" s="31" t="str">
        <f>IF(CE21="","",MAX(CF$12:CF20)+1)</f>
        <v/>
      </c>
      <c r="CG21" s="31" t="str">
        <f t="shared" si="20"/>
        <v/>
      </c>
      <c r="CH21" s="31" t="str">
        <f t="shared" si="81"/>
        <v/>
      </c>
      <c r="CI21" s="31" t="str">
        <f>IF(CB21="","",MAX(CI$12:CI20)+1)</f>
        <v/>
      </c>
      <c r="CJ21" s="31" t="str">
        <f t="shared" si="82"/>
        <v/>
      </c>
      <c r="CK21" s="66" t="str">
        <f t="shared" si="83"/>
        <v/>
      </c>
      <c r="CL21" s="47" t="s">
        <v>0</v>
      </c>
      <c r="CM21" s="73" t="str">
        <f t="shared" si="23"/>
        <v/>
      </c>
      <c r="CN21" s="47"/>
      <c r="CO21" s="19" t="str">
        <f t="shared" si="84"/>
        <v/>
      </c>
      <c r="CP21" s="47" t="s">
        <v>0</v>
      </c>
      <c r="CQ21" s="143" t="str">
        <f t="shared" si="85"/>
        <v/>
      </c>
      <c r="CR21" s="47" t="s">
        <v>0</v>
      </c>
      <c r="CS21" s="58" t="str">
        <f t="shared" si="26"/>
        <v/>
      </c>
      <c r="CT21" s="73" t="str">
        <f t="shared" si="27"/>
        <v>0</v>
      </c>
      <c r="CU21" s="229" t="str">
        <f t="shared" si="28"/>
        <v/>
      </c>
      <c r="CV21" s="230" t="str">
        <f t="shared" si="86"/>
        <v/>
      </c>
      <c r="CW21" s="163" t="str">
        <f t="shared" si="30"/>
        <v/>
      </c>
      <c r="CX21" s="47" t="s">
        <v>0</v>
      </c>
      <c r="CY21" s="222" t="str">
        <f t="shared" si="87"/>
        <v xml:space="preserve">
</v>
      </c>
      <c r="CZ21" s="223" t="str">
        <f t="shared" si="88"/>
        <v/>
      </c>
      <c r="DA21" s="47" t="s">
        <v>0</v>
      </c>
      <c r="DB21" s="47"/>
      <c r="DC21" s="47"/>
      <c r="DD21" s="47"/>
      <c r="DE21" s="47" t="s">
        <v>0</v>
      </c>
      <c r="DF21" s="53" t="str">
        <f t="shared" ref="DF21:DF84" si="101">IF(BD21="","",IF(DH21="O",1,""))</f>
        <v/>
      </c>
      <c r="DG21" t="s">
        <v>0</v>
      </c>
      <c r="DH21" s="128" t="str">
        <f t="shared" ref="DH21:DH84" si="102">IF(Q21="","",LEFT(INDEX(regKategorija_oznaka,MATCH(S21,regKategorija_id,0)),1))</f>
        <v>M</v>
      </c>
      <c r="DI21" t="s">
        <v>0</v>
      </c>
      <c r="DJ21" s="52" t="str">
        <f t="shared" ref="DJ21:DJ84" si="103">IF(BD21="","",IF(M21&lt;&gt;"CRO","","INSERT INTO osoba (id,reg_broj,oib,spol_id,dat_rodjenja) VALUES ("&amp;BD21&amp;",(SELECT max(os.reg_broj)+1 FROM osoba AS os),Null,'"&amp;DH21&amp;"',Null); INSERT INTO osoba_log (id,reg_broj,oib,spol_id,dat_rodjenja,dnevnik_id) SELECT id,reg_broj,oib,spol_id,dat_rodjenja,"&amp;data_dnevnik_id&amp;" FROM osoba WHERE id = "&amp;BD21&amp;";"))</f>
        <v/>
      </c>
      <c r="DK21" s="66" t="str">
        <f t="shared" ref="DK21:DK84" si="104">IF(BD21="","","INSERT INTO imeprezime (id,osoba_id,rbr,ime,prezime,klub_id,identitet_id,sintaksa_id,info,aktivno,dnevnik_id) VALUES ("&amp;BD21&amp;","&amp;IF(DJ21="","Null",BD21)&amp;",1,'"&amp;IF(AV21&lt;&gt;"",AV21,AK21)&amp;"','"&amp;IF(AW21&lt;&gt;"",AW21,AL21)&amp;"',(SELECT id FROM klub WHERE naziv = '"&amp;CQ21&amp;"'),Null,1,'',1,"&amp;data_dnevnik_id&amp;");")</f>
        <v/>
      </c>
      <c r="DL21" t="s">
        <v>0</v>
      </c>
      <c r="DM21" s="19" t="str">
        <f t="shared" ref="DM21:DM84" si="105">IF(DJ21="",DK21,DJ21&amp;" "&amp;DK21)</f>
        <v/>
      </c>
      <c r="DN21" s="47" t="s">
        <v>0</v>
      </c>
      <c r="DO21" s="19" t="str">
        <f t="shared" ref="DO21:DO84" si="106">IF(BA21="","","INSERT INTO imeprezime_alias(id,alias,imeprezime_id) VALUES ("&amp;BB21&amp;",'"&amp;BA21&amp;"',"&amp;IF(BC21="NEMA",BD21,BC21)&amp;");")</f>
        <v/>
      </c>
      <c r="DP21" s="47" t="s">
        <v>0</v>
      </c>
      <c r="DQ21" s="52" t="str">
        <f t="shared" si="37"/>
        <v/>
      </c>
      <c r="DR21" s="53" t="str">
        <f t="shared" si="38"/>
        <v/>
      </c>
      <c r="DS21" s="47" t="s">
        <v>0</v>
      </c>
      <c r="DT21" s="52" t="str">
        <f t="shared" si="39"/>
        <v/>
      </c>
      <c r="DU21" s="53" t="str">
        <f t="shared" si="40"/>
        <v/>
      </c>
      <c r="DV21" s="47" t="s">
        <v>0</v>
      </c>
      <c r="DW21" s="52" t="str">
        <f t="shared" si="41"/>
        <v/>
      </c>
      <c r="DX21" s="53" t="str">
        <f t="shared" si="42"/>
        <v/>
      </c>
      <c r="DY21" s="47" t="s">
        <v>0</v>
      </c>
      <c r="DZ21" s="58" t="str">
        <f t="shared" si="89"/>
        <v/>
      </c>
      <c r="EA21" s="53" t="str" cm="1">
        <f t="array" ref="EA21">IF(DZ21&lt;&gt;"",INDEX(regNatjecatelj_id,DZ21,0),IF(BD21&lt;&gt;"",BD21,""))</f>
        <v/>
      </c>
      <c r="EB21" s="47" t="s">
        <v>0</v>
      </c>
      <c r="EC21" s="58" t="str">
        <f t="shared" si="43"/>
        <v/>
      </c>
      <c r="ED21" s="73" t="str">
        <f t="shared" si="44"/>
        <v/>
      </c>
      <c r="EE21" s="73" t="str">
        <f t="shared" si="45"/>
        <v/>
      </c>
      <c r="EF21" s="73" t="str">
        <f t="shared" si="46"/>
        <v/>
      </c>
      <c r="EG21" s="66" t="str">
        <f t="shared" si="47"/>
        <v/>
      </c>
      <c r="EH21" s="47" t="s">
        <v>0</v>
      </c>
      <c r="EI21" s="58" t="str">
        <f>IF(AL21="","",MAX(EI$12:EI20)+1)</f>
        <v/>
      </c>
      <c r="EJ21" s="73" t="str">
        <f t="shared" si="48"/>
        <v/>
      </c>
      <c r="EK21" s="73" t="str">
        <f t="shared" si="90"/>
        <v/>
      </c>
      <c r="EL21" s="73" t="str">
        <f t="shared" si="49"/>
        <v/>
      </c>
      <c r="EM21" s="73" t="str">
        <f t="shared" si="50"/>
        <v/>
      </c>
      <c r="EN21" s="73" t="str">
        <f t="shared" si="91"/>
        <v/>
      </c>
      <c r="EO21" s="73" t="str">
        <f t="shared" si="92"/>
        <v/>
      </c>
      <c r="EP21" s="73" t="str">
        <f t="shared" si="53"/>
        <v/>
      </c>
      <c r="EQ21" s="73" t="str">
        <f t="shared" si="54"/>
        <v/>
      </c>
      <c r="ER21" s="73" t="str">
        <f t="shared" si="55"/>
        <v/>
      </c>
      <c r="ES21" s="53" t="str">
        <f t="shared" si="56"/>
        <v/>
      </c>
      <c r="ET21" s="47" t="s">
        <v>0</v>
      </c>
      <c r="EU21" s="19" t="str">
        <f t="shared" si="93"/>
        <v/>
      </c>
      <c r="EV21" s="47" t="s">
        <v>0</v>
      </c>
      <c r="EW21" s="19" t="str">
        <f t="shared" si="94"/>
        <v/>
      </c>
      <c r="EX21" s="47" t="s">
        <v>0</v>
      </c>
      <c r="EY21" s="180" t="str">
        <f t="shared" si="58"/>
        <v/>
      </c>
      <c r="EZ21" s="47" t="s">
        <v>0</v>
      </c>
      <c r="FA21" s="290" t="s">
        <v>224</v>
      </c>
      <c r="FB21" s="291"/>
      <c r="FC21" s="291"/>
      <c r="FD21" s="291"/>
      <c r="FE21" s="291"/>
      <c r="FF21" s="291"/>
      <c r="FG21" s="291"/>
      <c r="FH21" s="291"/>
      <c r="FI21" s="291"/>
      <c r="FJ21" s="291"/>
      <c r="FK21" s="291"/>
      <c r="FL21" s="292"/>
    </row>
    <row r="22" spans="1:168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6" t="str">
        <f t="shared" si="59"/>
        <v>ok</v>
      </c>
      <c r="P22" s="47"/>
      <c r="Q22" s="52" t="str">
        <f t="shared" si="60"/>
        <v>M12</v>
      </c>
      <c r="R22" s="73">
        <f>IF(Q22="","",IF(COUNTIF(Q$12:Q21,Q22)=0,R21+1,R21))</f>
        <v>1</v>
      </c>
      <c r="S22" s="73">
        <f t="shared" si="61"/>
        <v>112</v>
      </c>
      <c r="T22" s="73">
        <f t="shared" si="1"/>
        <v>22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62"/>
        <v>CRO</v>
      </c>
      <c r="AA22" s="73">
        <f t="shared" si="5"/>
        <v>1</v>
      </c>
      <c r="AB22" s="31" t="str">
        <f t="shared" si="63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64"/>
        <v/>
      </c>
      <c r="AH22" s="47" t="s">
        <v>0</v>
      </c>
      <c r="AI22" s="143" t="str">
        <f t="shared" si="65"/>
        <v>CRO</v>
      </c>
      <c r="AJ22" s="47"/>
      <c r="AK22" s="52" t="str">
        <f t="shared" si="66"/>
        <v>Filip</v>
      </c>
      <c r="AL22" s="31" t="str">
        <f t="shared" si="67"/>
        <v>Anadolac</v>
      </c>
      <c r="AM22" s="73">
        <f t="shared" si="68"/>
        <v>1106</v>
      </c>
      <c r="AN22" s="73" t="str">
        <f t="shared" si="69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70"/>
        <v/>
      </c>
      <c r="AS22" s="47" t="s">
        <v>0</v>
      </c>
      <c r="AT22" s="19" t="str">
        <f t="shared" si="71"/>
        <v/>
      </c>
      <c r="AU22" s="47" t="s">
        <v>0</v>
      </c>
      <c r="AV22" s="103"/>
      <c r="AW22" s="105"/>
      <c r="AX22" s="47" t="s">
        <v>0</v>
      </c>
      <c r="AY22" s="259" t="str">
        <f t="shared" si="100"/>
        <v/>
      </c>
      <c r="AZ22" s="47" t="s">
        <v>0</v>
      </c>
      <c r="BA22" s="52" t="str">
        <f t="shared" si="11"/>
        <v/>
      </c>
      <c r="BB22" s="73" t="str">
        <f>IF(AV22&amp;AW22="","",MAX(BB$12:BB21)+1)</f>
        <v/>
      </c>
      <c r="BC22" s="271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52" t="str">
        <f>IF(O22="","",IF(BC22="",AO22,IF(BC22="NEMA",AV22,INDEX(regNatjecatelj_ime,MATCH(BC22,regNatjecatelj_id,0)))))</f>
        <v>Filip</v>
      </c>
      <c r="BG22" s="31" t="str">
        <f>IF(O22="","",IF(BC22="",AP22,IF(BC22="NEMA",AW22,INDEX(regNatjecatelj_prezime,MATCH(BC22,regNatjecatelj_id,0)))))</f>
        <v>Anadolac</v>
      </c>
      <c r="BH22" s="73" t="str">
        <f t="shared" si="72"/>
        <v/>
      </c>
      <c r="BI22" s="53">
        <f t="shared" si="73"/>
        <v>1106</v>
      </c>
      <c r="BJ22" s="47" t="s">
        <v>0</v>
      </c>
      <c r="BK22" s="52" t="str">
        <f t="shared" si="13"/>
        <v>OK Varaždin</v>
      </c>
      <c r="BL22" s="31" t="str">
        <f t="shared" si="14"/>
        <v>OK Varaždin</v>
      </c>
      <c r="BM22" s="73" t="str">
        <f t="shared" si="15"/>
        <v/>
      </c>
      <c r="BN22" s="31" t="str" cm="1">
        <f t="array" ref="BN22">IF(BM22="",""&amp;BL22,IF(BM22="NEMA",BL22,INDEX(regKlub_naziv,MATCH(INDEX(regKlub_alias_klubId,BM22),regKlub_id,0))))</f>
        <v>OK Varaždin</v>
      </c>
      <c r="BO22" s="31" t="str" cm="1">
        <f t="array" ref="BO22">IFERROR(""&amp;INDEX(regNatjecatelj_klub,DX22),"")</f>
        <v>OK Varaždin</v>
      </c>
      <c r="BP22" s="88" t="str">
        <f t="shared" si="74"/>
        <v/>
      </c>
      <c r="BQ22" s="66" t="str">
        <f t="shared" si="75"/>
        <v>OK Varaždin</v>
      </c>
      <c r="BR22" s="47" t="s">
        <v>0</v>
      </c>
      <c r="BS22" s="52" t="str">
        <f>IF(X22&lt;&gt;"NEMA","",IF(IFERROR(MATCH(W22,W$12:W21,0),0)&lt;&gt;0,"",W22))</f>
        <v/>
      </c>
      <c r="BT22" s="73" t="str">
        <f t="shared" si="76"/>
        <v/>
      </c>
      <c r="BU22" s="31" t="str">
        <f>IF(OR(BT22="",BT22&lt;&gt;"NEMA"),"",MAX(BU$12:BU21)+1)</f>
        <v/>
      </c>
      <c r="BV22" s="66" t="str">
        <f t="shared" si="77"/>
        <v/>
      </c>
      <c r="BW22" s="47" t="s">
        <v>0</v>
      </c>
      <c r="BX22" s="19" t="str">
        <f t="shared" si="78"/>
        <v/>
      </c>
      <c r="BY22" s="47" t="s">
        <v>0</v>
      </c>
      <c r="BZ22" s="82" t="str">
        <f>IF(BM22&lt;&gt;"NEMA","",IF(IFERROR(MATCH(BL22,BL$12:BL21,0),0)&lt;&gt;0,"",BL22))</f>
        <v/>
      </c>
      <c r="CA22" s="47" t="s">
        <v>0</v>
      </c>
      <c r="CB22" s="125"/>
      <c r="CC22" s="47" t="s">
        <v>0</v>
      </c>
      <c r="CD22" s="58" t="str">
        <f t="shared" si="79"/>
        <v/>
      </c>
      <c r="CE22" s="31" t="str">
        <f t="shared" si="80"/>
        <v/>
      </c>
      <c r="CF22" s="31" t="str">
        <f>IF(CE22="","",MAX(CF$12:CF21)+1)</f>
        <v/>
      </c>
      <c r="CG22" s="31" t="str">
        <f t="shared" si="20"/>
        <v/>
      </c>
      <c r="CH22" s="31" t="str">
        <f t="shared" si="81"/>
        <v/>
      </c>
      <c r="CI22" s="31" t="str">
        <f>IF(CB22="","",MAX(CI$12:CI21)+1)</f>
        <v/>
      </c>
      <c r="CJ22" s="31" t="str">
        <f t="shared" si="82"/>
        <v/>
      </c>
      <c r="CK22" s="66" t="str">
        <f t="shared" si="83"/>
        <v/>
      </c>
      <c r="CL22" s="47" t="s">
        <v>0</v>
      </c>
      <c r="CM22" s="73" t="str">
        <f t="shared" si="23"/>
        <v/>
      </c>
      <c r="CN22" s="47"/>
      <c r="CO22" s="19" t="str">
        <f t="shared" si="84"/>
        <v/>
      </c>
      <c r="CP22" s="47" t="s">
        <v>0</v>
      </c>
      <c r="CQ22" s="143" t="str">
        <f t="shared" si="85"/>
        <v>OK Varaždin</v>
      </c>
      <c r="CR22" s="47" t="s">
        <v>0</v>
      </c>
      <c r="CS22" s="58" t="str">
        <f t="shared" si="26"/>
        <v/>
      </c>
      <c r="CT22" s="73" t="str">
        <f t="shared" si="27"/>
        <v>2</v>
      </c>
      <c r="CU22" s="229" t="str">
        <f t="shared" si="28"/>
        <v/>
      </c>
      <c r="CV22" s="230" t="str">
        <f t="shared" si="86"/>
        <v/>
      </c>
      <c r="CW22" s="163">
        <f t="shared" si="30"/>
        <v>4</v>
      </c>
      <c r="CX22" s="47" t="s">
        <v>0</v>
      </c>
      <c r="CY22" s="222" t="str">
        <f t="shared" si="87"/>
        <v xml:space="preserve">
</v>
      </c>
      <c r="CZ22" s="223">
        <f t="shared" si="88"/>
        <v>5</v>
      </c>
      <c r="DA22" s="47" t="s">
        <v>0</v>
      </c>
      <c r="DB22" s="47"/>
      <c r="DC22" s="47"/>
      <c r="DD22" s="47"/>
      <c r="DE22" s="47" t="s">
        <v>0</v>
      </c>
      <c r="DF22" s="53" t="str">
        <f t="shared" si="101"/>
        <v/>
      </c>
      <c r="DG22" t="s">
        <v>0</v>
      </c>
      <c r="DH22" s="128" t="str">
        <f t="shared" si="102"/>
        <v>M</v>
      </c>
      <c r="DI22" t="s">
        <v>0</v>
      </c>
      <c r="DJ22" s="52" t="str">
        <f t="shared" si="103"/>
        <v/>
      </c>
      <c r="DK22" s="66" t="str">
        <f t="shared" si="104"/>
        <v/>
      </c>
      <c r="DL22" t="s">
        <v>0</v>
      </c>
      <c r="DM22" s="19" t="str">
        <f t="shared" si="105"/>
        <v/>
      </c>
      <c r="DN22" s="47" t="s">
        <v>0</v>
      </c>
      <c r="DO22" s="19" t="str">
        <f t="shared" si="106"/>
        <v/>
      </c>
      <c r="DP22" s="47" t="s">
        <v>0</v>
      </c>
      <c r="DQ22" s="52" t="str">
        <f t="shared" si="37"/>
        <v>Filip – Anadolac – OK Varaždin – M12</v>
      </c>
      <c r="DR22" s="53">
        <f t="shared" si="38"/>
        <v>519</v>
      </c>
      <c r="DS22" s="47" t="s">
        <v>0</v>
      </c>
      <c r="DT22" s="52" t="str">
        <f t="shared" si="39"/>
        <v>Filip – Anadolac – OK Varaždin</v>
      </c>
      <c r="DU22" s="53">
        <f t="shared" si="40"/>
        <v>519</v>
      </c>
      <c r="DV22" s="47" t="s">
        <v>0</v>
      </c>
      <c r="DW22" s="52" t="str">
        <f t="shared" si="41"/>
        <v>Filip – Anadolac</v>
      </c>
      <c r="DX22" s="53">
        <f t="shared" si="42"/>
        <v>519</v>
      </c>
      <c r="DY22" s="47" t="s">
        <v>0</v>
      </c>
      <c r="DZ22" s="58">
        <f t="shared" si="89"/>
        <v>519</v>
      </c>
      <c r="EA22" s="53" cm="1">
        <f t="array" ref="EA22">IF(DZ22&lt;&gt;"",INDEX(regNatjecatelj_id,DZ22,0),IF(BD22&lt;&gt;"",BD22,""))</f>
        <v>1106</v>
      </c>
      <c r="EB22" s="47" t="s">
        <v>0</v>
      </c>
      <c r="EC22" s="58" t="str">
        <f t="shared" si="43"/>
        <v>imepre</v>
      </c>
      <c r="ED22" s="73" t="str">
        <f t="shared" si="44"/>
        <v>klu</v>
      </c>
      <c r="EE22" s="73" t="str">
        <f t="shared" si="45"/>
        <v>kat</v>
      </c>
      <c r="EF22" s="73" t="str">
        <f t="shared" si="46"/>
        <v/>
      </c>
      <c r="EG22" s="66" t="str">
        <f t="shared" si="47"/>
        <v>imepre-klu-kat</v>
      </c>
      <c r="EH22" s="47" t="s">
        <v>0</v>
      </c>
      <c r="EI22" s="58">
        <f>IF(AL22="","",MAX(EI$12:EI21)+1)</f>
        <v>200</v>
      </c>
      <c r="EJ22" s="73">
        <f t="shared" si="48"/>
        <v>23</v>
      </c>
      <c r="EK22" s="73">
        <f t="shared" si="90"/>
        <v>1106</v>
      </c>
      <c r="EL22" s="73" t="str">
        <f t="shared" si="49"/>
        <v/>
      </c>
      <c r="EM22" s="73">
        <f t="shared" si="50"/>
        <v>4</v>
      </c>
      <c r="EN22" s="73">
        <f t="shared" si="91"/>
        <v>1</v>
      </c>
      <c r="EO22" s="73">
        <f t="shared" si="92"/>
        <v>1</v>
      </c>
      <c r="EP22" s="73" t="str">
        <f t="shared" si="53"/>
        <v>2</v>
      </c>
      <c r="EQ22" s="73" t="str">
        <f t="shared" si="54"/>
        <v/>
      </c>
      <c r="ER22" s="73" t="str">
        <f t="shared" si="55"/>
        <v/>
      </c>
      <c r="ES22" s="53" t="str">
        <f t="shared" si="56"/>
        <v/>
      </c>
      <c r="ET22" s="47" t="s">
        <v>0</v>
      </c>
      <c r="EU22" s="19" t="str">
        <f t="shared" si="93"/>
        <v>INSERT INTO rezultat(id,stazakategorija_id,imeprezime_id,vrijeme_sec,status_id,registracija,uparivanje_id,originalstatus_id,imeprezimealias_id,klubalias_id,kategorijaalias_id) VALUES (200,23,1106,Null,4,1,1,2,Null,Null,Null);</v>
      </c>
      <c r="EV22" s="47" t="s">
        <v>0</v>
      </c>
      <c r="EW22" s="19" t="str">
        <f t="shared" si="94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2" s="47" t="s">
        <v>0</v>
      </c>
      <c r="EY22" s="180" t="str">
        <f t="shared" si="58"/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Z22" s="47" t="s">
        <v>0</v>
      </c>
      <c r="FA22" s="290" t="s">
        <v>227</v>
      </c>
      <c r="FB22" s="291"/>
      <c r="FC22" s="291"/>
      <c r="FD22" s="291"/>
      <c r="FE22" s="291"/>
      <c r="FF22" s="291"/>
      <c r="FG22" s="291"/>
      <c r="FH22" s="291"/>
      <c r="FI22" s="291"/>
      <c r="FJ22" s="291"/>
      <c r="FK22" s="291"/>
      <c r="FL22" s="292"/>
    </row>
    <row r="23" spans="1:168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6" t="str">
        <f t="shared" si="59"/>
        <v>ok</v>
      </c>
      <c r="P23" s="47"/>
      <c r="Q23" s="52" t="str">
        <f t="shared" si="60"/>
        <v>M12</v>
      </c>
      <c r="R23" s="73">
        <f>IF(Q23="","",IF(COUNTIF(Q$12:Q22,Q23)=0,R22+1,R22))</f>
        <v>1</v>
      </c>
      <c r="S23" s="73">
        <f t="shared" si="61"/>
        <v>112</v>
      </c>
      <c r="T23" s="73">
        <f t="shared" si="1"/>
        <v>22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62"/>
        <v>CRO</v>
      </c>
      <c r="AA23" s="73">
        <f t="shared" si="5"/>
        <v>1</v>
      </c>
      <c r="AB23" s="31" t="str">
        <f t="shared" si="63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64"/>
        <v/>
      </c>
      <c r="AH23" s="47" t="s">
        <v>0</v>
      </c>
      <c r="AI23" s="143" t="str">
        <f t="shared" si="65"/>
        <v>CRO</v>
      </c>
      <c r="AJ23" s="47"/>
      <c r="AK23" s="52" t="str">
        <f t="shared" si="66"/>
        <v>Jakov</v>
      </c>
      <c r="AL23" s="31" t="str">
        <f t="shared" si="67"/>
        <v>Boban</v>
      </c>
      <c r="AM23" s="73">
        <f t="shared" si="68"/>
        <v>1342</v>
      </c>
      <c r="AN23" s="73" t="str">
        <f t="shared" si="69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70"/>
        <v/>
      </c>
      <c r="AS23" s="47" t="s">
        <v>0</v>
      </c>
      <c r="AT23" s="19" t="str">
        <f t="shared" si="71"/>
        <v/>
      </c>
      <c r="AU23" s="47" t="s">
        <v>0</v>
      </c>
      <c r="AV23" s="103"/>
      <c r="AW23" s="105"/>
      <c r="AX23" s="47" t="s">
        <v>0</v>
      </c>
      <c r="AY23" s="259" t="str">
        <f t="shared" si="100"/>
        <v/>
      </c>
      <c r="AZ23" s="47" t="s">
        <v>0</v>
      </c>
      <c r="BA23" s="52" t="str">
        <f t="shared" si="11"/>
        <v/>
      </c>
      <c r="BB23" s="73" t="str">
        <f>IF(AV23&amp;AW23="","",MAX(BB$12:BB22)+1)</f>
        <v/>
      </c>
      <c r="BC23" s="271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>IF(O23="","",IF(BC23="",AO23,IF(BC23="NEMA",AV23,INDEX(regNatjecatelj_ime,MATCH(BC23,regNatjecatelj_id,0)))))</f>
        <v>Jakov</v>
      </c>
      <c r="BG23" s="31" t="str">
        <f>IF(O23="","",IF(BC23="",AP23,IF(BC23="NEMA",AW23,INDEX(regNatjecatelj_prezime,MATCH(BC23,regNatjecatelj_id,0)))))</f>
        <v>Boban</v>
      </c>
      <c r="BH23" s="73" t="str">
        <f t="shared" si="72"/>
        <v/>
      </c>
      <c r="BI23" s="53">
        <f t="shared" si="73"/>
        <v>1342</v>
      </c>
      <c r="BJ23" s="47" t="s">
        <v>0</v>
      </c>
      <c r="BK23" s="52" t="str">
        <f t="shared" si="13"/>
        <v>OK MERZ CRO</v>
      </c>
      <c r="BL23" s="31" t="str">
        <f t="shared" si="14"/>
        <v>OK Ivan Merz</v>
      </c>
      <c r="BM23" s="73" t="str">
        <f t="shared" si="15"/>
        <v/>
      </c>
      <c r="BN23" s="31" t="str" cm="1">
        <f t="array" ref="BN23">IF(BM23="",""&amp;BL23,IF(BM23="NEMA",BL23,INDEX(regKlub_naziv,MATCH(INDEX(regKlub_alias_klubId,BM23),regKlub_id,0))))</f>
        <v>OK Ivan Merz</v>
      </c>
      <c r="BO23" s="31" t="str" cm="1">
        <f t="array" ref="BO23">IFERROR(""&amp;INDEX(regNatjecatelj_klub,DX23),"")</f>
        <v>OK Ivan Merz</v>
      </c>
      <c r="BP23" s="88" t="str">
        <f t="shared" si="74"/>
        <v/>
      </c>
      <c r="BQ23" s="66" t="str">
        <f t="shared" si="75"/>
        <v>OK Ivan Merz</v>
      </c>
      <c r="BR23" s="47" t="s">
        <v>0</v>
      </c>
      <c r="BS23" s="52" t="str">
        <f>IF(X23&lt;&gt;"NEMA","",IF(IFERROR(MATCH(W23,W$12:W22,0),0)&lt;&gt;0,"",W23))</f>
        <v/>
      </c>
      <c r="BT23" s="73" t="str">
        <f t="shared" si="76"/>
        <v/>
      </c>
      <c r="BU23" s="31" t="str">
        <f>IF(OR(BT23="",BT23&lt;&gt;"NEMA"),"",MAX(BU$12:BU22)+1)</f>
        <v/>
      </c>
      <c r="BV23" s="66" t="str">
        <f t="shared" si="77"/>
        <v/>
      </c>
      <c r="BW23" s="47" t="s">
        <v>0</v>
      </c>
      <c r="BX23" s="19" t="str">
        <f t="shared" si="78"/>
        <v/>
      </c>
      <c r="BY23" s="47" t="s">
        <v>0</v>
      </c>
      <c r="BZ23" s="82" t="str">
        <f>IF(BM23&lt;&gt;"NEMA","",IF(IFERROR(MATCH(BL23,BL$12:BL22,0),0)&lt;&gt;0,"",BL23))</f>
        <v/>
      </c>
      <c r="CA23" s="47" t="s">
        <v>0</v>
      </c>
      <c r="CB23" s="125"/>
      <c r="CC23" s="47" t="s">
        <v>0</v>
      </c>
      <c r="CD23" s="58" t="str">
        <f t="shared" si="79"/>
        <v/>
      </c>
      <c r="CE23" s="31" t="str">
        <f t="shared" si="80"/>
        <v/>
      </c>
      <c r="CF23" s="31" t="str">
        <f>IF(CE23="","",MAX(CF$12:CF22)+1)</f>
        <v/>
      </c>
      <c r="CG23" s="31" t="str">
        <f t="shared" si="20"/>
        <v/>
      </c>
      <c r="CH23" s="31" t="str">
        <f t="shared" si="81"/>
        <v/>
      </c>
      <c r="CI23" s="31" t="str">
        <f>IF(CB23="","",MAX(CI$12:CI22)+1)</f>
        <v/>
      </c>
      <c r="CJ23" s="31" t="str">
        <f t="shared" si="82"/>
        <v/>
      </c>
      <c r="CK23" s="66" t="str">
        <f t="shared" si="83"/>
        <v/>
      </c>
      <c r="CL23" s="47" t="s">
        <v>0</v>
      </c>
      <c r="CM23" s="73" t="str">
        <f t="shared" si="23"/>
        <v/>
      </c>
      <c r="CN23" s="47"/>
      <c r="CO23" s="19" t="str">
        <f t="shared" si="84"/>
        <v/>
      </c>
      <c r="CP23" s="47" t="s">
        <v>0</v>
      </c>
      <c r="CQ23" s="143" t="str">
        <f t="shared" si="85"/>
        <v>OK Ivan Merz</v>
      </c>
      <c r="CR23" s="47" t="s">
        <v>0</v>
      </c>
      <c r="CS23" s="58" t="str">
        <f t="shared" si="26"/>
        <v/>
      </c>
      <c r="CT23" s="73" t="str">
        <f t="shared" si="27"/>
        <v>1</v>
      </c>
      <c r="CU23" s="229" t="str">
        <f t="shared" si="28"/>
        <v/>
      </c>
      <c r="CV23" s="230" t="str">
        <f t="shared" si="86"/>
        <v/>
      </c>
      <c r="CW23" s="163">
        <f t="shared" si="30"/>
        <v>6</v>
      </c>
      <c r="CX23" s="47" t="s">
        <v>0</v>
      </c>
      <c r="CY23" s="222" t="str">
        <f t="shared" si="87"/>
        <v xml:space="preserve">
</v>
      </c>
      <c r="CZ23" s="223" t="e">
        <f t="shared" si="88"/>
        <v>#N/A</v>
      </c>
      <c r="DA23" s="47" t="s">
        <v>0</v>
      </c>
      <c r="DB23" s="47"/>
      <c r="DC23" s="47"/>
      <c r="DD23" s="47"/>
      <c r="DE23" s="47" t="s">
        <v>0</v>
      </c>
      <c r="DF23" s="53" t="str">
        <f t="shared" si="101"/>
        <v/>
      </c>
      <c r="DG23" t="s">
        <v>0</v>
      </c>
      <c r="DH23" s="128" t="str">
        <f t="shared" si="102"/>
        <v>M</v>
      </c>
      <c r="DI23" t="s">
        <v>0</v>
      </c>
      <c r="DJ23" s="52" t="str">
        <f t="shared" si="103"/>
        <v/>
      </c>
      <c r="DK23" s="66" t="str">
        <f t="shared" si="104"/>
        <v/>
      </c>
      <c r="DL23" t="s">
        <v>0</v>
      </c>
      <c r="DM23" s="19" t="str">
        <f t="shared" si="105"/>
        <v/>
      </c>
      <c r="DN23" s="47" t="s">
        <v>0</v>
      </c>
      <c r="DO23" s="19" t="str">
        <f t="shared" si="106"/>
        <v/>
      </c>
      <c r="DP23" s="47" t="s">
        <v>0</v>
      </c>
      <c r="DQ23" s="52" t="str">
        <f t="shared" si="37"/>
        <v>Jakov – Boban – OK Ivan Merz – M12</v>
      </c>
      <c r="DR23" s="53" t="str">
        <f t="shared" si="38"/>
        <v>NEMA</v>
      </c>
      <c r="DS23" s="47" t="s">
        <v>0</v>
      </c>
      <c r="DT23" s="52" t="str">
        <f t="shared" si="39"/>
        <v>Jakov – Boban – OK Ivan Merz</v>
      </c>
      <c r="DU23" s="53">
        <f t="shared" si="40"/>
        <v>35</v>
      </c>
      <c r="DV23" s="47" t="s">
        <v>0</v>
      </c>
      <c r="DW23" s="52" t="str">
        <f t="shared" si="41"/>
        <v>Jakov – Boban</v>
      </c>
      <c r="DX23" s="53">
        <f t="shared" si="42"/>
        <v>35</v>
      </c>
      <c r="DY23" s="47" t="s">
        <v>0</v>
      </c>
      <c r="DZ23" s="58">
        <f t="shared" si="89"/>
        <v>35</v>
      </c>
      <c r="EA23" s="53" cm="1">
        <f t="array" ref="EA23">IF(DZ23&lt;&gt;"",INDEX(regNatjecatelj_id,DZ23,0),IF(BD23&lt;&gt;"",BD23,""))</f>
        <v>1342</v>
      </c>
      <c r="EB23" s="47" t="s">
        <v>0</v>
      </c>
      <c r="EC23" s="58" t="str">
        <f t="shared" si="43"/>
        <v>imepre</v>
      </c>
      <c r="ED23" s="73" t="str">
        <f t="shared" si="44"/>
        <v>klu</v>
      </c>
      <c r="EE23" s="73" t="str">
        <f t="shared" si="45"/>
        <v>kat</v>
      </c>
      <c r="EF23" s="73" t="str">
        <f t="shared" si="46"/>
        <v/>
      </c>
      <c r="EG23" s="66" t="str">
        <f t="shared" si="47"/>
        <v>imepre-klu-kat</v>
      </c>
      <c r="EH23" s="47" t="s">
        <v>0</v>
      </c>
      <c r="EI23" s="58">
        <f>IF(AL23="","",MAX(EI$12:EI22)+1)</f>
        <v>201</v>
      </c>
      <c r="EJ23" s="73">
        <f t="shared" si="48"/>
        <v>23</v>
      </c>
      <c r="EK23" s="73">
        <f t="shared" si="90"/>
        <v>1342</v>
      </c>
      <c r="EL23" s="73" t="str">
        <f t="shared" si="49"/>
        <v/>
      </c>
      <c r="EM23" s="73">
        <f t="shared" si="50"/>
        <v>6</v>
      </c>
      <c r="EN23" s="73">
        <f t="shared" si="91"/>
        <v>0</v>
      </c>
      <c r="EO23" s="73">
        <f t="shared" si="92"/>
        <v>1</v>
      </c>
      <c r="EP23" s="73" t="str">
        <f t="shared" si="53"/>
        <v>1</v>
      </c>
      <c r="EQ23" s="73" t="str">
        <f t="shared" si="54"/>
        <v/>
      </c>
      <c r="ER23" s="73" t="str">
        <f t="shared" si="55"/>
        <v/>
      </c>
      <c r="ES23" s="53" t="str">
        <f t="shared" si="56"/>
        <v/>
      </c>
      <c r="ET23" s="47" t="s">
        <v>0</v>
      </c>
      <c r="EU23" s="19" t="str">
        <f t="shared" si="93"/>
        <v>INSERT INTO rezultat(id,stazakategorija_id,imeprezime_id,vrijeme_sec,status_id,registracija,uparivanje_id,originalstatus_id,imeprezimealias_id,klubalias_id,kategorijaalias_id) VALUES (201,23,1342,Null,6,0,1,1,Null,Null,Null);</v>
      </c>
      <c r="EV23" s="47" t="s">
        <v>0</v>
      </c>
      <c r="EW23" s="19" t="str">
        <f t="shared" si="94"/>
        <v/>
      </c>
      <c r="EX23" s="47" t="s">
        <v>0</v>
      </c>
      <c r="EY23" s="180" t="str">
        <f t="shared" si="58"/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EZ23" s="47" t="s">
        <v>0</v>
      </c>
      <c r="FA23" s="290" t="s">
        <v>226</v>
      </c>
      <c r="FB23" s="291"/>
      <c r="FC23" s="291"/>
      <c r="FD23" s="291"/>
      <c r="FE23" s="291"/>
      <c r="FF23" s="291"/>
      <c r="FG23" s="291"/>
      <c r="FH23" s="291"/>
      <c r="FI23" s="291"/>
      <c r="FJ23" s="291"/>
      <c r="FK23" s="291"/>
      <c r="FL23" s="292"/>
    </row>
    <row r="24" spans="1:168" x14ac:dyDescent="0.25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6" t="str">
        <f t="shared" si="59"/>
        <v>ok</v>
      </c>
      <c r="P24" s="47"/>
      <c r="Q24" s="52" t="str">
        <f t="shared" si="60"/>
        <v>M14</v>
      </c>
      <c r="R24" s="73">
        <f>IF(Q24="","",IF(COUNTIF(Q$12:Q23,Q24)=0,R23+1,R23))</f>
        <v>2</v>
      </c>
      <c r="S24" s="73">
        <f t="shared" si="61"/>
        <v>111</v>
      </c>
      <c r="T24" s="73">
        <f t="shared" si="1"/>
        <v>21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62"/>
        <v>CRO</v>
      </c>
      <c r="AA24" s="73">
        <f t="shared" si="5"/>
        <v>1</v>
      </c>
      <c r="AB24" s="31" t="str">
        <f t="shared" si="63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64"/>
        <v/>
      </c>
      <c r="AH24" s="47" t="s">
        <v>0</v>
      </c>
      <c r="AI24" s="143" t="str">
        <f t="shared" si="65"/>
        <v>CRO</v>
      </c>
      <c r="AJ24" s="47"/>
      <c r="AK24" s="52" t="str">
        <f t="shared" si="66"/>
        <v>Teo</v>
      </c>
      <c r="AL24" s="31" t="str">
        <f t="shared" si="67"/>
        <v>Mahović</v>
      </c>
      <c r="AM24" s="73">
        <f t="shared" si="68"/>
        <v>1095</v>
      </c>
      <c r="AN24" s="73" t="str">
        <f t="shared" si="69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70"/>
        <v/>
      </c>
      <c r="AS24" s="47" t="s">
        <v>0</v>
      </c>
      <c r="AT24" s="19" t="str">
        <f t="shared" si="71"/>
        <v/>
      </c>
      <c r="AU24" s="47" t="s">
        <v>0</v>
      </c>
      <c r="AV24" s="103"/>
      <c r="AW24" s="105"/>
      <c r="AX24" s="47" t="s">
        <v>0</v>
      </c>
      <c r="AY24" s="259" t="str">
        <f t="shared" si="100"/>
        <v/>
      </c>
      <c r="AZ24" s="47" t="s">
        <v>0</v>
      </c>
      <c r="BA24" s="52" t="str">
        <f t="shared" si="11"/>
        <v/>
      </c>
      <c r="BB24" s="73" t="str">
        <f>IF(AV24&amp;AW24="","",MAX(BB$12:BB23)+1)</f>
        <v/>
      </c>
      <c r="BC24" s="271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52" t="str">
        <f>IF(O24="","",IF(BC24="",AO24,IF(BC24="NEMA",AV24,INDEX(regNatjecatelj_ime,MATCH(BC24,regNatjecatelj_id,0)))))</f>
        <v>Teo</v>
      </c>
      <c r="BG24" s="31" t="str">
        <f>IF(O24="","",IF(BC24="",AP24,IF(BC24="NEMA",AW24,INDEX(regNatjecatelj_prezime,MATCH(BC24,regNatjecatelj_id,0)))))</f>
        <v>Mahović</v>
      </c>
      <c r="BH24" s="73" t="str">
        <f t="shared" si="72"/>
        <v/>
      </c>
      <c r="BI24" s="53">
        <f t="shared" si="73"/>
        <v>1095</v>
      </c>
      <c r="BJ24" s="47" t="s">
        <v>0</v>
      </c>
      <c r="BK24" s="52" t="str">
        <f t="shared" si="13"/>
        <v>JAP</v>
      </c>
      <c r="BL24" s="31" t="str">
        <f t="shared" si="14"/>
        <v>OK Japetic</v>
      </c>
      <c r="BM24" s="73">
        <f t="shared" si="15"/>
        <v>1</v>
      </c>
      <c r="BN24" s="31" t="str" cm="1">
        <f t="array" ref="BN24">IF(BM24="",""&amp;BL24,IF(BM24="NEMA",BL24,INDEX(regKlub_naziv,MATCH(INDEX(regKlub_alias_klubId,BM24),regKlub_id,0))))</f>
        <v>OK Japetić</v>
      </c>
      <c r="BO24" s="31" t="str" cm="1">
        <f t="array" ref="BO24">IFERROR(""&amp;INDEX(regNatjecatelj_klub,DX24),"")</f>
        <v>OK Japetić</v>
      </c>
      <c r="BP24" s="88" t="str">
        <f t="shared" si="74"/>
        <v/>
      </c>
      <c r="BQ24" s="66" t="str">
        <f t="shared" si="75"/>
        <v>OK Japetić</v>
      </c>
      <c r="BR24" s="47" t="s">
        <v>0</v>
      </c>
      <c r="BS24" s="52" t="str">
        <f>IF(X24&lt;&gt;"NEMA","",IF(IFERROR(MATCH(W24,W$12:W23,0),0)&lt;&gt;0,"",W24))</f>
        <v/>
      </c>
      <c r="BT24" s="73" t="str">
        <f t="shared" si="76"/>
        <v/>
      </c>
      <c r="BU24" s="31" t="str">
        <f>IF(OR(BT24="",BT24&lt;&gt;"NEMA"),"",MAX(BU$12:BU23)+1)</f>
        <v/>
      </c>
      <c r="BV24" s="66" t="str">
        <f t="shared" si="77"/>
        <v/>
      </c>
      <c r="BW24" s="47" t="s">
        <v>0</v>
      </c>
      <c r="BX24" s="19" t="str">
        <f t="shared" si="78"/>
        <v/>
      </c>
      <c r="BY24" s="47" t="s">
        <v>0</v>
      </c>
      <c r="BZ24" s="82" t="str">
        <f>IF(BM24&lt;&gt;"NEMA","",IF(IFERROR(MATCH(BL24,BL$12:BL23,0),0)&lt;&gt;0,"",BL24))</f>
        <v/>
      </c>
      <c r="CA24" s="47" t="s">
        <v>0</v>
      </c>
      <c r="CB24" s="125"/>
      <c r="CC24" s="47" t="s">
        <v>0</v>
      </c>
      <c r="CD24" s="58" t="str">
        <f t="shared" si="79"/>
        <v/>
      </c>
      <c r="CE24" s="31" t="str">
        <f t="shared" si="80"/>
        <v/>
      </c>
      <c r="CF24" s="31" t="str">
        <f>IF(CE24="","",MAX(CF$12:CF23)+1)</f>
        <v/>
      </c>
      <c r="CG24" s="31" t="str">
        <f t="shared" si="20"/>
        <v/>
      </c>
      <c r="CH24" s="31" t="str">
        <f t="shared" si="81"/>
        <v/>
      </c>
      <c r="CI24" s="31" t="str">
        <f>IF(CB24="","",MAX(CI$12:CI23)+1)</f>
        <v/>
      </c>
      <c r="CJ24" s="31" t="str">
        <f t="shared" si="82"/>
        <v/>
      </c>
      <c r="CK24" s="66" t="str">
        <f t="shared" si="83"/>
        <v/>
      </c>
      <c r="CL24" s="47" t="s">
        <v>0</v>
      </c>
      <c r="CM24" s="73" t="str">
        <f t="shared" si="23"/>
        <v/>
      </c>
      <c r="CN24" s="47"/>
      <c r="CO24" s="19" t="str">
        <f t="shared" si="84"/>
        <v/>
      </c>
      <c r="CP24" s="47" t="s">
        <v>0</v>
      </c>
      <c r="CQ24" s="143" t="str">
        <f t="shared" si="85"/>
        <v>OK Japetić</v>
      </c>
      <c r="CR24" s="47" t="s">
        <v>0</v>
      </c>
      <c r="CS24" s="58" t="str">
        <f t="shared" si="26"/>
        <v>28:31</v>
      </c>
      <c r="CT24" s="73" t="str">
        <f t="shared" si="27"/>
        <v>0</v>
      </c>
      <c r="CU24" s="229" t="str">
        <f t="shared" si="28"/>
        <v/>
      </c>
      <c r="CV24" s="230">
        <f t="shared" si="86"/>
        <v>1711</v>
      </c>
      <c r="CW24" s="163">
        <f t="shared" si="30"/>
        <v>1</v>
      </c>
      <c r="CX24" s="47" t="s">
        <v>0</v>
      </c>
      <c r="CY24" s="222" t="str">
        <f t="shared" si="87"/>
        <v xml:space="preserve">
</v>
      </c>
      <c r="CZ24" s="223">
        <f t="shared" si="88"/>
        <v>6</v>
      </c>
      <c r="DA24" s="47" t="s">
        <v>0</v>
      </c>
      <c r="DB24" s="47"/>
      <c r="DC24" s="47"/>
      <c r="DD24" s="47"/>
      <c r="DE24" s="47" t="s">
        <v>0</v>
      </c>
      <c r="DF24" s="53" t="str">
        <f t="shared" si="101"/>
        <v/>
      </c>
      <c r="DG24" t="s">
        <v>0</v>
      </c>
      <c r="DH24" s="128" t="str">
        <f t="shared" si="102"/>
        <v>M</v>
      </c>
      <c r="DI24" t="s">
        <v>0</v>
      </c>
      <c r="DJ24" s="52" t="str">
        <f t="shared" si="103"/>
        <v/>
      </c>
      <c r="DK24" s="66" t="str">
        <f t="shared" si="104"/>
        <v/>
      </c>
      <c r="DL24" t="s">
        <v>0</v>
      </c>
      <c r="DM24" s="19" t="str">
        <f t="shared" si="105"/>
        <v/>
      </c>
      <c r="DN24" s="47" t="s">
        <v>0</v>
      </c>
      <c r="DO24" s="19" t="str">
        <f t="shared" si="106"/>
        <v/>
      </c>
      <c r="DP24" s="47" t="s">
        <v>0</v>
      </c>
      <c r="DQ24" s="52" t="str">
        <f t="shared" si="37"/>
        <v>Teo – Mahović – OK Japetić – M14</v>
      </c>
      <c r="DR24" s="53">
        <f t="shared" si="38"/>
        <v>110</v>
      </c>
      <c r="DS24" s="47" t="s">
        <v>0</v>
      </c>
      <c r="DT24" s="52" t="str">
        <f t="shared" si="39"/>
        <v>Teo – Mahović – OK Japetić</v>
      </c>
      <c r="DU24" s="53">
        <f t="shared" si="40"/>
        <v>110</v>
      </c>
      <c r="DV24" s="47" t="s">
        <v>0</v>
      </c>
      <c r="DW24" s="52" t="str">
        <f t="shared" si="41"/>
        <v>Teo – Mahović</v>
      </c>
      <c r="DX24" s="53">
        <f t="shared" si="42"/>
        <v>110</v>
      </c>
      <c r="DY24" s="47" t="s">
        <v>0</v>
      </c>
      <c r="DZ24" s="58">
        <f t="shared" si="89"/>
        <v>110</v>
      </c>
      <c r="EA24" s="53" cm="1">
        <f t="array" ref="EA24">IF(DZ24&lt;&gt;"",INDEX(regNatjecatelj_id,DZ24,0),IF(BD24&lt;&gt;"",BD24,""))</f>
        <v>1095</v>
      </c>
      <c r="EB24" s="47" t="s">
        <v>0</v>
      </c>
      <c r="EC24" s="58" t="str">
        <f t="shared" si="43"/>
        <v>imepre</v>
      </c>
      <c r="ED24" s="73" t="str">
        <f t="shared" si="44"/>
        <v>klu(ali)</v>
      </c>
      <c r="EE24" s="73" t="str">
        <f t="shared" si="45"/>
        <v>kat</v>
      </c>
      <c r="EF24" s="73" t="str">
        <f t="shared" si="46"/>
        <v/>
      </c>
      <c r="EG24" s="66" t="str">
        <f t="shared" si="47"/>
        <v>imepre-klu(ali)-kat</v>
      </c>
      <c r="EH24" s="47" t="s">
        <v>0</v>
      </c>
      <c r="EI24" s="58">
        <f>IF(AL24="","",MAX(EI$12:EI23)+1)</f>
        <v>202</v>
      </c>
      <c r="EJ24" s="73">
        <f t="shared" si="48"/>
        <v>24</v>
      </c>
      <c r="EK24" s="73">
        <f t="shared" si="90"/>
        <v>1095</v>
      </c>
      <c r="EL24" s="73">
        <f t="shared" si="49"/>
        <v>1711</v>
      </c>
      <c r="EM24" s="73">
        <f t="shared" si="50"/>
        <v>1</v>
      </c>
      <c r="EN24" s="73">
        <f t="shared" si="91"/>
        <v>1</v>
      </c>
      <c r="EO24" s="73">
        <f t="shared" si="92"/>
        <v>3</v>
      </c>
      <c r="EP24" s="73" t="str">
        <f t="shared" si="53"/>
        <v>0</v>
      </c>
      <c r="EQ24" s="73" t="str">
        <f t="shared" si="54"/>
        <v/>
      </c>
      <c r="ER24" s="73">
        <f t="shared" si="55"/>
        <v>1</v>
      </c>
      <c r="ES24" s="53" t="str">
        <f t="shared" si="56"/>
        <v/>
      </c>
      <c r="ET24" s="47" t="s">
        <v>0</v>
      </c>
      <c r="EU24" s="19" t="str">
        <f t="shared" si="93"/>
        <v>INSERT INTO rezultat(id,stazakategorija_id,imeprezime_id,vrijeme_sec,status_id,registracija,uparivanje_id,originalstatus_id,imeprezimealias_id,klubalias_id,kategorijaalias_id) VALUES (202,24,1095,1711,1,1,3,0,Null,1,Null);</v>
      </c>
      <c r="EV24" s="47" t="s">
        <v>0</v>
      </c>
      <c r="EW24" s="19" t="str">
        <f t="shared" si="94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4" s="47" t="s">
        <v>0</v>
      </c>
      <c r="EY24" s="180" t="str">
        <f t="shared" si="58"/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24" s="47" t="s">
        <v>0</v>
      </c>
    </row>
    <row r="25" spans="1:168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6" t="str">
        <f t="shared" si="59"/>
        <v>ok</v>
      </c>
      <c r="P25" s="47"/>
      <c r="Q25" s="52" t="str">
        <f t="shared" si="60"/>
        <v>M14</v>
      </c>
      <c r="R25" s="73">
        <f>IF(Q25="","",IF(COUNTIF(Q$12:Q24,Q25)=0,R24+1,R24))</f>
        <v>2</v>
      </c>
      <c r="S25" s="73">
        <f t="shared" si="61"/>
        <v>111</v>
      </c>
      <c r="T25" s="73">
        <f t="shared" si="1"/>
        <v>21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62"/>
        <v>CRO</v>
      </c>
      <c r="AA25" s="73">
        <f t="shared" si="5"/>
        <v>1</v>
      </c>
      <c r="AB25" s="31" t="str">
        <f t="shared" si="63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64"/>
        <v/>
      </c>
      <c r="AH25" s="47" t="s">
        <v>0</v>
      </c>
      <c r="AI25" s="143" t="str">
        <f t="shared" si="65"/>
        <v>CRO</v>
      </c>
      <c r="AJ25" s="47"/>
      <c r="AK25" s="52" t="str">
        <f t="shared" si="66"/>
        <v>Luka</v>
      </c>
      <c r="AL25" s="31" t="str">
        <f t="shared" si="67"/>
        <v>Gojmerac</v>
      </c>
      <c r="AM25" s="73">
        <f t="shared" si="68"/>
        <v>1285</v>
      </c>
      <c r="AN25" s="73" t="str">
        <f t="shared" si="69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70"/>
        <v/>
      </c>
      <c r="AS25" s="47" t="s">
        <v>0</v>
      </c>
      <c r="AT25" s="19" t="str">
        <f t="shared" si="71"/>
        <v/>
      </c>
      <c r="AU25" s="47" t="s">
        <v>0</v>
      </c>
      <c r="AV25" s="103"/>
      <c r="AW25" s="105"/>
      <c r="AX25" s="47" t="s">
        <v>0</v>
      </c>
      <c r="AY25" s="259" t="str">
        <f t="shared" si="100"/>
        <v/>
      </c>
      <c r="AZ25" s="47" t="s">
        <v>0</v>
      </c>
      <c r="BA25" s="52" t="str">
        <f t="shared" si="11"/>
        <v/>
      </c>
      <c r="BB25" s="73" t="str">
        <f>IF(AV25&amp;AW25="","",MAX(BB$12:BB24)+1)</f>
        <v/>
      </c>
      <c r="BC25" s="271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>IF(O25="","",IF(BC25="",AO25,IF(BC25="NEMA",AV25,INDEX(regNatjecatelj_ime,MATCH(BC25,regNatjecatelj_id,0)))))</f>
        <v>Luka</v>
      </c>
      <c r="BG25" s="31" t="str">
        <f>IF(O25="","",IF(BC25="",AP25,IF(BC25="NEMA",AW25,INDEX(regNatjecatelj_prezime,MATCH(BC25,regNatjecatelj_id,0)))))</f>
        <v>Gojmerac</v>
      </c>
      <c r="BH25" s="73" t="str">
        <f t="shared" si="72"/>
        <v/>
      </c>
      <c r="BI25" s="53">
        <f t="shared" si="73"/>
        <v>1285</v>
      </c>
      <c r="BJ25" s="47" t="s">
        <v>0</v>
      </c>
      <c r="BK25" s="52" t="str">
        <f t="shared" si="13"/>
        <v>OK MERZ CRO</v>
      </c>
      <c r="BL25" s="31" t="str">
        <f t="shared" si="14"/>
        <v>OK Ivan Merz</v>
      </c>
      <c r="BM25" s="73" t="str">
        <f t="shared" si="15"/>
        <v/>
      </c>
      <c r="BN25" s="31" t="str" cm="1">
        <f t="array" ref="BN25">IF(BM25="",""&amp;BL25,IF(BM25="NEMA",BL25,INDEX(regKlub_naziv,MATCH(INDEX(regKlub_alias_klubId,BM25),regKlub_id,0))))</f>
        <v>OK Ivan Merz</v>
      </c>
      <c r="BO25" s="31" t="str" cm="1">
        <f t="array" ref="BO25">IFERROR(""&amp;INDEX(regNatjecatelj_klub,DX25),"")</f>
        <v>OK Ivan Merz</v>
      </c>
      <c r="BP25" s="88" t="str">
        <f t="shared" si="74"/>
        <v/>
      </c>
      <c r="BQ25" s="66" t="str">
        <f t="shared" si="75"/>
        <v>OK Ivan Merz</v>
      </c>
      <c r="BR25" s="47" t="s">
        <v>0</v>
      </c>
      <c r="BS25" s="52" t="str">
        <f>IF(X25&lt;&gt;"NEMA","",IF(IFERROR(MATCH(W25,W$12:W24,0),0)&lt;&gt;0,"",W25))</f>
        <v/>
      </c>
      <c r="BT25" s="73" t="str">
        <f t="shared" si="76"/>
        <v/>
      </c>
      <c r="BU25" s="31" t="str">
        <f>IF(OR(BT25="",BT25&lt;&gt;"NEMA"),"",MAX(BU$12:BU24)+1)</f>
        <v/>
      </c>
      <c r="BV25" s="66" t="str">
        <f t="shared" si="77"/>
        <v/>
      </c>
      <c r="BW25" s="47" t="s">
        <v>0</v>
      </c>
      <c r="BX25" s="19" t="str">
        <f t="shared" si="78"/>
        <v/>
      </c>
      <c r="BY25" s="47" t="s">
        <v>0</v>
      </c>
      <c r="BZ25" s="82" t="str">
        <f>IF(BM25&lt;&gt;"NEMA","",IF(IFERROR(MATCH(BL25,BL$12:BL24,0),0)&lt;&gt;0,"",BL25))</f>
        <v/>
      </c>
      <c r="CA25" s="47" t="s">
        <v>0</v>
      </c>
      <c r="CB25" s="125"/>
      <c r="CC25" s="47" t="s">
        <v>0</v>
      </c>
      <c r="CD25" s="58" t="str">
        <f t="shared" si="79"/>
        <v/>
      </c>
      <c r="CE25" s="31" t="str">
        <f t="shared" si="80"/>
        <v/>
      </c>
      <c r="CF25" s="31" t="str">
        <f>IF(CE25="","",MAX(CF$12:CF24)+1)</f>
        <v/>
      </c>
      <c r="CG25" s="31" t="str">
        <f t="shared" si="20"/>
        <v/>
      </c>
      <c r="CH25" s="31" t="str">
        <f t="shared" si="81"/>
        <v/>
      </c>
      <c r="CI25" s="31" t="str">
        <f>IF(CB25="","",MAX(CI$12:CI24)+1)</f>
        <v/>
      </c>
      <c r="CJ25" s="31" t="str">
        <f t="shared" si="82"/>
        <v/>
      </c>
      <c r="CK25" s="66" t="str">
        <f t="shared" si="83"/>
        <v/>
      </c>
      <c r="CL25" s="47" t="s">
        <v>0</v>
      </c>
      <c r="CM25" s="73" t="str">
        <f t="shared" si="23"/>
        <v/>
      </c>
      <c r="CN25" s="47"/>
      <c r="CO25" s="19" t="str">
        <f t="shared" si="84"/>
        <v/>
      </c>
      <c r="CP25" s="47" t="s">
        <v>0</v>
      </c>
      <c r="CQ25" s="143" t="str">
        <f t="shared" si="85"/>
        <v>OK Ivan Merz</v>
      </c>
      <c r="CR25" s="47" t="s">
        <v>0</v>
      </c>
      <c r="CS25" s="58" t="str">
        <f t="shared" si="26"/>
        <v>34:54</v>
      </c>
      <c r="CT25" s="73" t="str">
        <f t="shared" si="27"/>
        <v>0</v>
      </c>
      <c r="CU25" s="229" t="str">
        <f t="shared" si="28"/>
        <v/>
      </c>
      <c r="CV25" s="230">
        <f t="shared" si="86"/>
        <v>2094</v>
      </c>
      <c r="CW25" s="163">
        <f t="shared" si="30"/>
        <v>1</v>
      </c>
      <c r="CX25" s="47" t="s">
        <v>0</v>
      </c>
      <c r="CY25" s="222" t="str">
        <f t="shared" si="87"/>
        <v xml:space="preserve">
</v>
      </c>
      <c r="CZ25" s="223">
        <f t="shared" si="88"/>
        <v>6</v>
      </c>
      <c r="DA25" s="47" t="s">
        <v>0</v>
      </c>
      <c r="DB25" s="47"/>
      <c r="DC25" s="47"/>
      <c r="DD25" s="47"/>
      <c r="DE25" s="47" t="s">
        <v>0</v>
      </c>
      <c r="DF25" s="53" t="str">
        <f t="shared" si="101"/>
        <v/>
      </c>
      <c r="DG25" t="s">
        <v>0</v>
      </c>
      <c r="DH25" s="128" t="str">
        <f t="shared" si="102"/>
        <v>M</v>
      </c>
      <c r="DI25" t="s">
        <v>0</v>
      </c>
      <c r="DJ25" s="52" t="str">
        <f t="shared" si="103"/>
        <v/>
      </c>
      <c r="DK25" s="66" t="str">
        <f t="shared" si="104"/>
        <v/>
      </c>
      <c r="DL25" t="s">
        <v>0</v>
      </c>
      <c r="DM25" s="19" t="str">
        <f t="shared" si="105"/>
        <v/>
      </c>
      <c r="DN25" s="47" t="s">
        <v>0</v>
      </c>
      <c r="DO25" s="19" t="str">
        <f t="shared" si="106"/>
        <v/>
      </c>
      <c r="DP25" s="47" t="s">
        <v>0</v>
      </c>
      <c r="DQ25" s="52" t="str">
        <f t="shared" si="37"/>
        <v>Luka – Gojmerac – OK Ivan Merz – M14</v>
      </c>
      <c r="DR25" s="53">
        <f t="shared" si="38"/>
        <v>42</v>
      </c>
      <c r="DS25" s="47" t="s">
        <v>0</v>
      </c>
      <c r="DT25" s="52" t="str">
        <f t="shared" si="39"/>
        <v>Luka – Gojmerac – OK Ivan Merz</v>
      </c>
      <c r="DU25" s="53">
        <f t="shared" si="40"/>
        <v>42</v>
      </c>
      <c r="DV25" s="47" t="s">
        <v>0</v>
      </c>
      <c r="DW25" s="52" t="str">
        <f t="shared" si="41"/>
        <v>Luka – Gojmerac</v>
      </c>
      <c r="DX25" s="53">
        <f t="shared" si="42"/>
        <v>42</v>
      </c>
      <c r="DY25" s="47" t="s">
        <v>0</v>
      </c>
      <c r="DZ25" s="58">
        <f t="shared" si="89"/>
        <v>42</v>
      </c>
      <c r="EA25" s="53" cm="1">
        <f t="array" ref="EA25">IF(DZ25&lt;&gt;"",INDEX(regNatjecatelj_id,DZ25,0),IF(BD25&lt;&gt;"",BD25,""))</f>
        <v>1285</v>
      </c>
      <c r="EB25" s="47" t="s">
        <v>0</v>
      </c>
      <c r="EC25" s="58" t="str">
        <f t="shared" si="43"/>
        <v>imepre</v>
      </c>
      <c r="ED25" s="73" t="str">
        <f t="shared" si="44"/>
        <v>klu</v>
      </c>
      <c r="EE25" s="73" t="str">
        <f t="shared" si="45"/>
        <v>kat</v>
      </c>
      <c r="EF25" s="73" t="str">
        <f t="shared" si="46"/>
        <v/>
      </c>
      <c r="EG25" s="66" t="str">
        <f t="shared" si="47"/>
        <v>imepre-klu-kat</v>
      </c>
      <c r="EH25" s="47" t="s">
        <v>0</v>
      </c>
      <c r="EI25" s="58">
        <f>IF(AL25="","",MAX(EI$12:EI24)+1)</f>
        <v>203</v>
      </c>
      <c r="EJ25" s="73">
        <f t="shared" si="48"/>
        <v>24</v>
      </c>
      <c r="EK25" s="73">
        <f t="shared" si="90"/>
        <v>1285</v>
      </c>
      <c r="EL25" s="73">
        <f t="shared" si="49"/>
        <v>2094</v>
      </c>
      <c r="EM25" s="73">
        <f t="shared" si="50"/>
        <v>1</v>
      </c>
      <c r="EN25" s="73">
        <f t="shared" si="91"/>
        <v>1</v>
      </c>
      <c r="EO25" s="73">
        <f t="shared" si="92"/>
        <v>1</v>
      </c>
      <c r="EP25" s="73" t="str">
        <f t="shared" si="53"/>
        <v>0</v>
      </c>
      <c r="EQ25" s="73" t="str">
        <f t="shared" si="54"/>
        <v/>
      </c>
      <c r="ER25" s="73" t="str">
        <f t="shared" si="55"/>
        <v/>
      </c>
      <c r="ES25" s="53" t="str">
        <f t="shared" si="56"/>
        <v/>
      </c>
      <c r="ET25" s="47" t="s">
        <v>0</v>
      </c>
      <c r="EU25" s="19" t="str">
        <f t="shared" si="93"/>
        <v>INSERT INTO rezultat(id,stazakategorija_id,imeprezime_id,vrijeme_sec,status_id,registracija,uparivanje_id,originalstatus_id,imeprezimealias_id,klubalias_id,kategorijaalias_id) VALUES (203,24,1285,2094,1,1,1,0,Null,Null,Null);</v>
      </c>
      <c r="EV25" s="47" t="s">
        <v>0</v>
      </c>
      <c r="EW25" s="19" t="str">
        <f t="shared" si="94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5" s="47" t="s">
        <v>0</v>
      </c>
      <c r="EY25" s="180" t="str">
        <f t="shared" si="58"/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25" s="47" t="s">
        <v>0</v>
      </c>
    </row>
    <row r="26" spans="1:168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6" t="str">
        <f t="shared" si="59"/>
        <v>ok</v>
      </c>
      <c r="P26" s="47"/>
      <c r="Q26" s="52" t="str">
        <f t="shared" si="60"/>
        <v>M14</v>
      </c>
      <c r="R26" s="73">
        <f>IF(Q26="","",IF(COUNTIF(Q$12:Q25,Q26)=0,R25+1,R25))</f>
        <v>2</v>
      </c>
      <c r="S26" s="73">
        <f t="shared" si="61"/>
        <v>111</v>
      </c>
      <c r="T26" s="73">
        <f t="shared" si="1"/>
        <v>21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62"/>
        <v>CRO</v>
      </c>
      <c r="AA26" s="73">
        <f t="shared" si="5"/>
        <v>1</v>
      </c>
      <c r="AB26" s="31" t="str">
        <f t="shared" si="63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64"/>
        <v/>
      </c>
      <c r="AH26" s="47" t="s">
        <v>0</v>
      </c>
      <c r="AI26" s="143" t="str">
        <f t="shared" si="65"/>
        <v>CRO</v>
      </c>
      <c r="AJ26" s="47"/>
      <c r="AK26" s="52" t="str">
        <f t="shared" si="66"/>
        <v>Martin</v>
      </c>
      <c r="AL26" s="31" t="str">
        <f t="shared" si="67"/>
        <v>Meštrović</v>
      </c>
      <c r="AM26" s="73">
        <f t="shared" si="68"/>
        <v>1108</v>
      </c>
      <c r="AN26" s="73" t="str">
        <f t="shared" si="69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70"/>
        <v/>
      </c>
      <c r="AS26" s="47" t="s">
        <v>0</v>
      </c>
      <c r="AT26" s="19" t="str">
        <f t="shared" si="71"/>
        <v/>
      </c>
      <c r="AU26" s="47" t="s">
        <v>0</v>
      </c>
      <c r="AV26" s="103"/>
      <c r="AW26" s="105"/>
      <c r="AX26" s="47" t="s">
        <v>0</v>
      </c>
      <c r="AY26" s="259" t="str">
        <f t="shared" si="100"/>
        <v/>
      </c>
      <c r="AZ26" s="47" t="s">
        <v>0</v>
      </c>
      <c r="BA26" s="52" t="str">
        <f t="shared" si="11"/>
        <v/>
      </c>
      <c r="BB26" s="73" t="str">
        <f>IF(AV26&amp;AW26="","",MAX(BB$12:BB25)+1)</f>
        <v/>
      </c>
      <c r="BC26" s="271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>IF(O26="","",IF(BC26="",AO26,IF(BC26="NEMA",AV26,INDEX(regNatjecatelj_ime,MATCH(BC26,regNatjecatelj_id,0)))))</f>
        <v>Martin</v>
      </c>
      <c r="BG26" s="31" t="str">
        <f>IF(O26="","",IF(BC26="",AP26,IF(BC26="NEMA",AW26,INDEX(regNatjecatelj_prezime,MATCH(BC26,regNatjecatelj_id,0)))))</f>
        <v>Meštrović</v>
      </c>
      <c r="BH26" s="73" t="str">
        <f t="shared" si="72"/>
        <v/>
      </c>
      <c r="BI26" s="53">
        <f t="shared" si="73"/>
        <v>1108</v>
      </c>
      <c r="BJ26" s="47" t="s">
        <v>0</v>
      </c>
      <c r="BK26" s="52" t="str">
        <f t="shared" si="13"/>
        <v>KAP</v>
      </c>
      <c r="BL26" s="31" t="str">
        <f t="shared" si="14"/>
        <v>OK Kapela</v>
      </c>
      <c r="BM26" s="73" t="str">
        <f t="shared" si="15"/>
        <v/>
      </c>
      <c r="BN26" s="31" t="str" cm="1">
        <f t="array" ref="BN26">IF(BM26="",""&amp;BL26,IF(BM26="NEMA",BL26,INDEX(regKlub_naziv,MATCH(INDEX(regKlub_alias_klubId,BM26),regKlub_id,0))))</f>
        <v>OK Kapela</v>
      </c>
      <c r="BO26" s="31" t="str" cm="1">
        <f t="array" ref="BO26">IFERROR(""&amp;INDEX(regNatjecatelj_klub,DX26),"")</f>
        <v>OK Kapela</v>
      </c>
      <c r="BP26" s="88" t="str">
        <f t="shared" si="74"/>
        <v/>
      </c>
      <c r="BQ26" s="66" t="str">
        <f t="shared" si="75"/>
        <v>OK Kapela</v>
      </c>
      <c r="BR26" s="47" t="s">
        <v>0</v>
      </c>
      <c r="BS26" s="52" t="str">
        <f>IF(X26&lt;&gt;"NEMA","",IF(IFERROR(MATCH(W26,W$12:W25,0),0)&lt;&gt;0,"",W26))</f>
        <v/>
      </c>
      <c r="BT26" s="73" t="str">
        <f t="shared" si="76"/>
        <v/>
      </c>
      <c r="BU26" s="31" t="str">
        <f>IF(OR(BT26="",BT26&lt;&gt;"NEMA"),"",MAX(BU$12:BU25)+1)</f>
        <v/>
      </c>
      <c r="BV26" s="66" t="str">
        <f t="shared" si="77"/>
        <v/>
      </c>
      <c r="BW26" s="47" t="s">
        <v>0</v>
      </c>
      <c r="BX26" s="19" t="str">
        <f t="shared" si="78"/>
        <v/>
      </c>
      <c r="BY26" s="47" t="s">
        <v>0</v>
      </c>
      <c r="BZ26" s="82" t="str">
        <f>IF(BM26&lt;&gt;"NEMA","",IF(IFERROR(MATCH(BL26,BL$12:BL25,0),0)&lt;&gt;0,"",BL26))</f>
        <v/>
      </c>
      <c r="CA26" s="47" t="s">
        <v>0</v>
      </c>
      <c r="CB26" s="125"/>
      <c r="CC26" s="47" t="s">
        <v>0</v>
      </c>
      <c r="CD26" s="58" t="str">
        <f t="shared" si="79"/>
        <v/>
      </c>
      <c r="CE26" s="31" t="str">
        <f t="shared" si="80"/>
        <v/>
      </c>
      <c r="CF26" s="31" t="str">
        <f>IF(CE26="","",MAX(CF$12:CF25)+1)</f>
        <v/>
      </c>
      <c r="CG26" s="31" t="str">
        <f t="shared" si="20"/>
        <v/>
      </c>
      <c r="CH26" s="31" t="str">
        <f t="shared" si="81"/>
        <v/>
      </c>
      <c r="CI26" s="31" t="str">
        <f>IF(CB26="","",MAX(CI$12:CI25)+1)</f>
        <v/>
      </c>
      <c r="CJ26" s="31" t="str">
        <f t="shared" si="82"/>
        <v/>
      </c>
      <c r="CK26" s="66" t="str">
        <f t="shared" si="83"/>
        <v/>
      </c>
      <c r="CL26" s="47" t="s">
        <v>0</v>
      </c>
      <c r="CM26" s="73" t="str">
        <f t="shared" si="23"/>
        <v/>
      </c>
      <c r="CN26" s="47"/>
      <c r="CO26" s="19" t="str">
        <f t="shared" si="84"/>
        <v/>
      </c>
      <c r="CP26" s="47" t="s">
        <v>0</v>
      </c>
      <c r="CQ26" s="143" t="str">
        <f t="shared" si="85"/>
        <v>OK Kapela</v>
      </c>
      <c r="CR26" s="47" t="s">
        <v>0</v>
      </c>
      <c r="CS26" s="58" t="str">
        <f t="shared" si="26"/>
        <v>54:04</v>
      </c>
      <c r="CT26" s="73" t="str">
        <f t="shared" si="27"/>
        <v>0</v>
      </c>
      <c r="CU26" s="229" t="str">
        <f t="shared" si="28"/>
        <v/>
      </c>
      <c r="CV26" s="230">
        <f t="shared" si="86"/>
        <v>3244</v>
      </c>
      <c r="CW26" s="163">
        <f t="shared" si="30"/>
        <v>1</v>
      </c>
      <c r="CX26" s="47" t="s">
        <v>0</v>
      </c>
      <c r="CY26" s="222" t="str">
        <f t="shared" si="87"/>
        <v xml:space="preserve">
</v>
      </c>
      <c r="CZ26" s="223">
        <f t="shared" si="88"/>
        <v>6</v>
      </c>
      <c r="DA26" s="47" t="s">
        <v>0</v>
      </c>
      <c r="DB26" s="47"/>
      <c r="DC26" s="47"/>
      <c r="DD26" s="47"/>
      <c r="DE26" s="47" t="s">
        <v>0</v>
      </c>
      <c r="DF26" s="53" t="str">
        <f t="shared" si="101"/>
        <v/>
      </c>
      <c r="DG26" t="s">
        <v>0</v>
      </c>
      <c r="DH26" s="128" t="str">
        <f t="shared" si="102"/>
        <v>M</v>
      </c>
      <c r="DI26" t="s">
        <v>0</v>
      </c>
      <c r="DJ26" s="52" t="str">
        <f t="shared" si="103"/>
        <v/>
      </c>
      <c r="DK26" s="66" t="str">
        <f t="shared" si="104"/>
        <v/>
      </c>
      <c r="DL26" t="s">
        <v>0</v>
      </c>
      <c r="DM26" s="19" t="str">
        <f t="shared" si="105"/>
        <v/>
      </c>
      <c r="DN26" s="47" t="s">
        <v>0</v>
      </c>
      <c r="DO26" s="19" t="str">
        <f t="shared" si="106"/>
        <v/>
      </c>
      <c r="DP26" s="47" t="s">
        <v>0</v>
      </c>
      <c r="DQ26" s="52" t="str">
        <f t="shared" si="37"/>
        <v>Martin – Meštrović – OK Kapela – M14</v>
      </c>
      <c r="DR26" s="53">
        <f t="shared" si="38"/>
        <v>279</v>
      </c>
      <c r="DS26" s="47" t="s">
        <v>0</v>
      </c>
      <c r="DT26" s="52" t="str">
        <f t="shared" si="39"/>
        <v>Martin – Meštrović – OK Kapela</v>
      </c>
      <c r="DU26" s="53">
        <f t="shared" si="40"/>
        <v>279</v>
      </c>
      <c r="DV26" s="47" t="s">
        <v>0</v>
      </c>
      <c r="DW26" s="52" t="str">
        <f t="shared" si="41"/>
        <v>Martin – Meštrović</v>
      </c>
      <c r="DX26" s="53">
        <f t="shared" si="42"/>
        <v>279</v>
      </c>
      <c r="DY26" s="47" t="s">
        <v>0</v>
      </c>
      <c r="DZ26" s="58">
        <f t="shared" si="89"/>
        <v>279</v>
      </c>
      <c r="EA26" s="53" cm="1">
        <f t="array" ref="EA26">IF(DZ26&lt;&gt;"",INDEX(regNatjecatelj_id,DZ26,0),IF(BD26&lt;&gt;"",BD26,""))</f>
        <v>1108</v>
      </c>
      <c r="EB26" s="47" t="s">
        <v>0</v>
      </c>
      <c r="EC26" s="58" t="str">
        <f t="shared" si="43"/>
        <v>imepre</v>
      </c>
      <c r="ED26" s="73" t="str">
        <f t="shared" si="44"/>
        <v>klu</v>
      </c>
      <c r="EE26" s="73" t="str">
        <f t="shared" si="45"/>
        <v>kat</v>
      </c>
      <c r="EF26" s="73" t="str">
        <f t="shared" si="46"/>
        <v/>
      </c>
      <c r="EG26" s="66" t="str">
        <f t="shared" si="47"/>
        <v>imepre-klu-kat</v>
      </c>
      <c r="EH26" s="47" t="s">
        <v>0</v>
      </c>
      <c r="EI26" s="58">
        <f>IF(AL26="","",MAX(EI$12:EI25)+1)</f>
        <v>204</v>
      </c>
      <c r="EJ26" s="73">
        <f t="shared" si="48"/>
        <v>24</v>
      </c>
      <c r="EK26" s="73">
        <f t="shared" si="90"/>
        <v>1108</v>
      </c>
      <c r="EL26" s="73">
        <f t="shared" si="49"/>
        <v>3244</v>
      </c>
      <c r="EM26" s="73">
        <f t="shared" si="50"/>
        <v>1</v>
      </c>
      <c r="EN26" s="73">
        <f t="shared" si="91"/>
        <v>1</v>
      </c>
      <c r="EO26" s="73">
        <f t="shared" si="92"/>
        <v>1</v>
      </c>
      <c r="EP26" s="73" t="str">
        <f t="shared" si="53"/>
        <v>0</v>
      </c>
      <c r="EQ26" s="73" t="str">
        <f t="shared" si="54"/>
        <v/>
      </c>
      <c r="ER26" s="73" t="str">
        <f t="shared" si="55"/>
        <v/>
      </c>
      <c r="ES26" s="53" t="str">
        <f t="shared" si="56"/>
        <v/>
      </c>
      <c r="ET26" s="47" t="s">
        <v>0</v>
      </c>
      <c r="EU26" s="19" t="str">
        <f t="shared" si="93"/>
        <v>INSERT INTO rezultat(id,stazakategorija_id,imeprezime_id,vrijeme_sec,status_id,registracija,uparivanje_id,originalstatus_id,imeprezimealias_id,klubalias_id,kategorijaalias_id) VALUES (204,24,1108,3244,1,1,1,0,Null,Null,Null);</v>
      </c>
      <c r="EV26" s="47" t="s">
        <v>0</v>
      </c>
      <c r="EW26" s="19" t="str">
        <f t="shared" si="94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6" s="47" t="s">
        <v>0</v>
      </c>
      <c r="EY26" s="180" t="str">
        <f t="shared" si="58"/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26" s="47" t="s">
        <v>0</v>
      </c>
    </row>
    <row r="27" spans="1:168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6" t="str">
        <f t="shared" si="59"/>
        <v>ok</v>
      </c>
      <c r="P27" s="47"/>
      <c r="Q27" s="52" t="str">
        <f t="shared" si="60"/>
        <v>M14</v>
      </c>
      <c r="R27" s="73">
        <f>IF(Q27="","",IF(COUNTIF(Q$12:Q26,Q27)=0,R26+1,R26))</f>
        <v>2</v>
      </c>
      <c r="S27" s="73">
        <f t="shared" si="61"/>
        <v>111</v>
      </c>
      <c r="T27" s="73">
        <f t="shared" si="1"/>
        <v>21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62"/>
        <v>CRO</v>
      </c>
      <c r="AA27" s="73">
        <f t="shared" si="5"/>
        <v>1</v>
      </c>
      <c r="AB27" s="31" t="str">
        <f t="shared" si="63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64"/>
        <v/>
      </c>
      <c r="AH27" s="47" t="s">
        <v>0</v>
      </c>
      <c r="AI27" s="143" t="str">
        <f t="shared" si="65"/>
        <v>CRO</v>
      </c>
      <c r="AJ27" s="47"/>
      <c r="AK27" s="52" t="str">
        <f t="shared" si="66"/>
        <v>Mikula</v>
      </c>
      <c r="AL27" s="31" t="str">
        <f t="shared" si="67"/>
        <v>Mazić</v>
      </c>
      <c r="AM27" s="73">
        <f t="shared" si="68"/>
        <v>1057</v>
      </c>
      <c r="AN27" s="73" t="str">
        <f t="shared" si="69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70"/>
        <v/>
      </c>
      <c r="AS27" s="47" t="s">
        <v>0</v>
      </c>
      <c r="AT27" s="19" t="str">
        <f t="shared" si="71"/>
        <v/>
      </c>
      <c r="AU27" s="47" t="s">
        <v>0</v>
      </c>
      <c r="AV27" s="103"/>
      <c r="AW27" s="105"/>
      <c r="AX27" s="47" t="s">
        <v>0</v>
      </c>
      <c r="AY27" s="259" t="str">
        <f t="shared" si="100"/>
        <v/>
      </c>
      <c r="AZ27" s="47" t="s">
        <v>0</v>
      </c>
      <c r="BA27" s="52" t="str">
        <f t="shared" si="11"/>
        <v/>
      </c>
      <c r="BB27" s="73" t="str">
        <f>IF(AV27&amp;AW27="","",MAX(BB$12:BB26)+1)</f>
        <v/>
      </c>
      <c r="BC27" s="271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>IF(O27="","",IF(BC27="",AO27,IF(BC27="NEMA",AV27,INDEX(regNatjecatelj_ime,MATCH(BC27,regNatjecatelj_id,0)))))</f>
        <v>Mikula</v>
      </c>
      <c r="BG27" s="31" t="str">
        <f>IF(O27="","",IF(BC27="",AP27,IF(BC27="NEMA",AW27,INDEX(regNatjecatelj_prezime,MATCH(BC27,regNatjecatelj_id,0)))))</f>
        <v>Mazić</v>
      </c>
      <c r="BH27" s="73" t="str">
        <f t="shared" si="72"/>
        <v/>
      </c>
      <c r="BI27" s="53">
        <f t="shared" si="73"/>
        <v>1057</v>
      </c>
      <c r="BJ27" s="47" t="s">
        <v>0</v>
      </c>
      <c r="BK27" s="52" t="str">
        <f t="shared" si="13"/>
        <v>Vihor</v>
      </c>
      <c r="BL27" s="31" t="str">
        <f t="shared" si="14"/>
        <v>OK Vihor</v>
      </c>
      <c r="BM27" s="73" t="str">
        <f t="shared" si="15"/>
        <v/>
      </c>
      <c r="BN27" s="31" t="str" cm="1">
        <f t="array" ref="BN27">IF(BM27="",""&amp;BL27,IF(BM27="NEMA",BL27,INDEX(regKlub_naziv,MATCH(INDEX(regKlub_alias_klubId,BM27),regKlub_id,0))))</f>
        <v>OK Vihor</v>
      </c>
      <c r="BO27" s="31" t="str" cm="1">
        <f t="array" ref="BO27">IFERROR(""&amp;INDEX(regNatjecatelj_klub,DX27),"")</f>
        <v>OK Vihor</v>
      </c>
      <c r="BP27" s="88" t="str">
        <f t="shared" si="74"/>
        <v/>
      </c>
      <c r="BQ27" s="66" t="str">
        <f t="shared" si="75"/>
        <v>OK Vihor</v>
      </c>
      <c r="BR27" s="47" t="s">
        <v>0</v>
      </c>
      <c r="BS27" s="52" t="str">
        <f>IF(X27&lt;&gt;"NEMA","",IF(IFERROR(MATCH(W27,W$12:W26,0),0)&lt;&gt;0,"",W27))</f>
        <v/>
      </c>
      <c r="BT27" s="73" t="str">
        <f t="shared" si="76"/>
        <v/>
      </c>
      <c r="BU27" s="31" t="str">
        <f>IF(OR(BT27="",BT27&lt;&gt;"NEMA"),"",MAX(BU$12:BU26)+1)</f>
        <v/>
      </c>
      <c r="BV27" s="66" t="str">
        <f t="shared" si="77"/>
        <v/>
      </c>
      <c r="BW27" s="47" t="s">
        <v>0</v>
      </c>
      <c r="BX27" s="19" t="str">
        <f t="shared" si="78"/>
        <v/>
      </c>
      <c r="BY27" s="47" t="s">
        <v>0</v>
      </c>
      <c r="BZ27" s="82" t="str">
        <f>IF(BM27&lt;&gt;"NEMA","",IF(IFERROR(MATCH(BL27,BL$12:BL26,0),0)&lt;&gt;0,"",BL27))</f>
        <v/>
      </c>
      <c r="CA27" s="47" t="s">
        <v>0</v>
      </c>
      <c r="CB27" s="125"/>
      <c r="CC27" s="47" t="s">
        <v>0</v>
      </c>
      <c r="CD27" s="58" t="str">
        <f t="shared" si="79"/>
        <v/>
      </c>
      <c r="CE27" s="31" t="str">
        <f t="shared" si="80"/>
        <v/>
      </c>
      <c r="CF27" s="31" t="str">
        <f>IF(CE27="","",MAX(CF$12:CF26)+1)</f>
        <v/>
      </c>
      <c r="CG27" s="31" t="str">
        <f t="shared" si="20"/>
        <v/>
      </c>
      <c r="CH27" s="31" t="str">
        <f t="shared" si="81"/>
        <v/>
      </c>
      <c r="CI27" s="31" t="str">
        <f>IF(CB27="","",MAX(CI$12:CI26)+1)</f>
        <v/>
      </c>
      <c r="CJ27" s="31" t="str">
        <f t="shared" si="82"/>
        <v/>
      </c>
      <c r="CK27" s="66" t="str">
        <f t="shared" si="83"/>
        <v/>
      </c>
      <c r="CL27" s="47" t="s">
        <v>0</v>
      </c>
      <c r="CM27" s="73" t="str">
        <f t="shared" si="23"/>
        <v/>
      </c>
      <c r="CN27" s="47"/>
      <c r="CO27" s="19" t="str">
        <f t="shared" si="84"/>
        <v/>
      </c>
      <c r="CP27" s="47" t="s">
        <v>0</v>
      </c>
      <c r="CQ27" s="143" t="str">
        <f t="shared" si="85"/>
        <v>OK Vihor</v>
      </c>
      <c r="CR27" s="47" t="s">
        <v>0</v>
      </c>
      <c r="CS27" s="58" t="str">
        <f t="shared" si="26"/>
        <v>68:39</v>
      </c>
      <c r="CT27" s="73" t="str">
        <f t="shared" si="27"/>
        <v>0</v>
      </c>
      <c r="CU27" s="229" t="str">
        <f t="shared" si="28"/>
        <v/>
      </c>
      <c r="CV27" s="230">
        <f t="shared" si="86"/>
        <v>4119</v>
      </c>
      <c r="CW27" s="163">
        <f t="shared" si="30"/>
        <v>1</v>
      </c>
      <c r="CX27" s="47" t="s">
        <v>0</v>
      </c>
      <c r="CY27" s="222" t="str">
        <f t="shared" si="87"/>
        <v xml:space="preserve">
</v>
      </c>
      <c r="CZ27" s="223">
        <f t="shared" si="88"/>
        <v>6</v>
      </c>
      <c r="DA27" s="47" t="s">
        <v>0</v>
      </c>
      <c r="DB27" s="47"/>
      <c r="DC27" s="47"/>
      <c r="DD27" s="47"/>
      <c r="DE27" s="47" t="s">
        <v>0</v>
      </c>
      <c r="DF27" s="53" t="str">
        <f t="shared" si="101"/>
        <v/>
      </c>
      <c r="DG27" t="s">
        <v>0</v>
      </c>
      <c r="DH27" s="128" t="str">
        <f t="shared" si="102"/>
        <v>M</v>
      </c>
      <c r="DI27" t="s">
        <v>0</v>
      </c>
      <c r="DJ27" s="52" t="str">
        <f t="shared" si="103"/>
        <v/>
      </c>
      <c r="DK27" s="66" t="str">
        <f t="shared" si="104"/>
        <v/>
      </c>
      <c r="DL27" t="s">
        <v>0</v>
      </c>
      <c r="DM27" s="19" t="str">
        <f t="shared" si="105"/>
        <v/>
      </c>
      <c r="DN27" s="47" t="s">
        <v>0</v>
      </c>
      <c r="DO27" s="19" t="str">
        <f t="shared" si="106"/>
        <v/>
      </c>
      <c r="DP27" s="47" t="s">
        <v>0</v>
      </c>
      <c r="DQ27" s="52" t="str">
        <f t="shared" si="37"/>
        <v>Mikula – Mazić – OK Vihor – M14</v>
      </c>
      <c r="DR27" s="53">
        <f t="shared" si="38"/>
        <v>799</v>
      </c>
      <c r="DS27" s="47" t="s">
        <v>0</v>
      </c>
      <c r="DT27" s="52" t="str">
        <f t="shared" si="39"/>
        <v>Mikula – Mazić – OK Vihor</v>
      </c>
      <c r="DU27" s="53">
        <f t="shared" si="40"/>
        <v>799</v>
      </c>
      <c r="DV27" s="47" t="s">
        <v>0</v>
      </c>
      <c r="DW27" s="52" t="str">
        <f t="shared" si="41"/>
        <v>Mikula – Mazić</v>
      </c>
      <c r="DX27" s="53">
        <f t="shared" si="42"/>
        <v>799</v>
      </c>
      <c r="DY27" s="47" t="s">
        <v>0</v>
      </c>
      <c r="DZ27" s="58">
        <f t="shared" si="89"/>
        <v>799</v>
      </c>
      <c r="EA27" s="53" cm="1">
        <f t="array" ref="EA27">IF(DZ27&lt;&gt;"",INDEX(regNatjecatelj_id,DZ27,0),IF(BD27&lt;&gt;"",BD27,""))</f>
        <v>1057</v>
      </c>
      <c r="EB27" s="47" t="s">
        <v>0</v>
      </c>
      <c r="EC27" s="58" t="str">
        <f t="shared" si="43"/>
        <v>imepre</v>
      </c>
      <c r="ED27" s="73" t="str">
        <f t="shared" si="44"/>
        <v>klu</v>
      </c>
      <c r="EE27" s="73" t="str">
        <f t="shared" si="45"/>
        <v>kat</v>
      </c>
      <c r="EF27" s="73" t="str">
        <f t="shared" si="46"/>
        <v/>
      </c>
      <c r="EG27" s="66" t="str">
        <f t="shared" si="47"/>
        <v>imepre-klu-kat</v>
      </c>
      <c r="EH27" s="47" t="s">
        <v>0</v>
      </c>
      <c r="EI27" s="58">
        <f>IF(AL27="","",MAX(EI$12:EI26)+1)</f>
        <v>205</v>
      </c>
      <c r="EJ27" s="73">
        <f t="shared" si="48"/>
        <v>24</v>
      </c>
      <c r="EK27" s="73">
        <f t="shared" si="90"/>
        <v>1057</v>
      </c>
      <c r="EL27" s="73">
        <f t="shared" si="49"/>
        <v>4119</v>
      </c>
      <c r="EM27" s="73">
        <f t="shared" si="50"/>
        <v>1</v>
      </c>
      <c r="EN27" s="73">
        <f t="shared" si="91"/>
        <v>1</v>
      </c>
      <c r="EO27" s="73">
        <f t="shared" si="92"/>
        <v>1</v>
      </c>
      <c r="EP27" s="73" t="str">
        <f t="shared" si="53"/>
        <v>0</v>
      </c>
      <c r="EQ27" s="73" t="str">
        <f t="shared" si="54"/>
        <v/>
      </c>
      <c r="ER27" s="73" t="str">
        <f t="shared" si="55"/>
        <v/>
      </c>
      <c r="ES27" s="53" t="str">
        <f t="shared" si="56"/>
        <v/>
      </c>
      <c r="ET27" s="47" t="s">
        <v>0</v>
      </c>
      <c r="EU27" s="19" t="str">
        <f t="shared" si="93"/>
        <v>INSERT INTO rezultat(id,stazakategorija_id,imeprezime_id,vrijeme_sec,status_id,registracija,uparivanje_id,originalstatus_id,imeprezimealias_id,klubalias_id,kategorijaalias_id) VALUES (205,24,1057,4119,1,1,1,0,Null,Null,Null);</v>
      </c>
      <c r="EV27" s="47" t="s">
        <v>0</v>
      </c>
      <c r="EW27" s="19" t="str">
        <f t="shared" si="94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7" s="47" t="s">
        <v>0</v>
      </c>
      <c r="EY27" s="180" t="str">
        <f t="shared" si="58"/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27" s="47" t="s">
        <v>0</v>
      </c>
    </row>
    <row r="28" spans="1:168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6" t="str">
        <f t="shared" si="59"/>
        <v>ok</v>
      </c>
      <c r="P28" s="47"/>
      <c r="Q28" s="52" t="str">
        <f t="shared" si="60"/>
        <v>M14</v>
      </c>
      <c r="R28" s="73">
        <f>IF(Q28="","",IF(COUNTIF(Q$12:Q27,Q28)=0,R27+1,R27))</f>
        <v>2</v>
      </c>
      <c r="S28" s="73">
        <f t="shared" si="61"/>
        <v>111</v>
      </c>
      <c r="T28" s="73">
        <f t="shared" si="1"/>
        <v>21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62"/>
        <v>CRO</v>
      </c>
      <c r="AA28" s="73">
        <f t="shared" si="5"/>
        <v>1</v>
      </c>
      <c r="AB28" s="31" t="str">
        <f t="shared" si="63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64"/>
        <v/>
      </c>
      <c r="AH28" s="47" t="s">
        <v>0</v>
      </c>
      <c r="AI28" s="143" t="str">
        <f t="shared" si="65"/>
        <v>CRO</v>
      </c>
      <c r="AJ28" s="47"/>
      <c r="AK28" s="52" t="str">
        <f t="shared" si="66"/>
        <v>Adam</v>
      </c>
      <c r="AL28" s="31" t="str">
        <f t="shared" si="67"/>
        <v>Anadolac</v>
      </c>
      <c r="AM28" s="73">
        <f t="shared" si="68"/>
        <v>1050</v>
      </c>
      <c r="AN28" s="73" t="str">
        <f t="shared" si="69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70"/>
        <v/>
      </c>
      <c r="AS28" s="47" t="s">
        <v>0</v>
      </c>
      <c r="AT28" s="19" t="str">
        <f t="shared" si="71"/>
        <v/>
      </c>
      <c r="AU28" s="47" t="s">
        <v>0</v>
      </c>
      <c r="AV28" s="103"/>
      <c r="AW28" s="105"/>
      <c r="AX28" s="47" t="s">
        <v>0</v>
      </c>
      <c r="AY28" s="259" t="str">
        <f t="shared" si="100"/>
        <v/>
      </c>
      <c r="AZ28" s="47" t="s">
        <v>0</v>
      </c>
      <c r="BA28" s="52" t="str">
        <f t="shared" si="11"/>
        <v/>
      </c>
      <c r="BB28" s="73" t="str">
        <f>IF(AV28&amp;AW28="","",MAX(BB$12:BB27)+1)</f>
        <v/>
      </c>
      <c r="BC28" s="271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>IF(O28="","",IF(BC28="",AO28,IF(BC28="NEMA",AV28,INDEX(regNatjecatelj_ime,MATCH(BC28,regNatjecatelj_id,0)))))</f>
        <v>Adam</v>
      </c>
      <c r="BG28" s="31" t="str">
        <f>IF(O28="","",IF(BC28="",AP28,IF(BC28="NEMA",AW28,INDEX(regNatjecatelj_prezime,MATCH(BC28,regNatjecatelj_id,0)))))</f>
        <v>Anadolac</v>
      </c>
      <c r="BH28" s="73" t="str">
        <f t="shared" si="72"/>
        <v/>
      </c>
      <c r="BI28" s="53">
        <f t="shared" si="73"/>
        <v>1050</v>
      </c>
      <c r="BJ28" s="47" t="s">
        <v>0</v>
      </c>
      <c r="BK28" s="52" t="str">
        <f t="shared" si="13"/>
        <v>OK Varaždin</v>
      </c>
      <c r="BL28" s="31" t="str">
        <f t="shared" si="14"/>
        <v>OK Varaždin</v>
      </c>
      <c r="BM28" s="73" t="str">
        <f t="shared" si="15"/>
        <v/>
      </c>
      <c r="BN28" s="31" t="str" cm="1">
        <f t="array" ref="BN28">IF(BM28="",""&amp;BL28,IF(BM28="NEMA",BL28,INDEX(regKlub_naziv,MATCH(INDEX(regKlub_alias_klubId,BM28),regKlub_id,0))))</f>
        <v>OK Varaždin</v>
      </c>
      <c r="BO28" s="31" t="str" cm="1">
        <f t="array" ref="BO28">IFERROR(""&amp;INDEX(regNatjecatelj_klub,DX28),"")</f>
        <v>OK Varaždin</v>
      </c>
      <c r="BP28" s="88" t="str">
        <f t="shared" si="74"/>
        <v/>
      </c>
      <c r="BQ28" s="66" t="str">
        <f t="shared" si="75"/>
        <v>OK Varaždin</v>
      </c>
      <c r="BR28" s="47" t="s">
        <v>0</v>
      </c>
      <c r="BS28" s="52" t="str">
        <f>IF(X28&lt;&gt;"NEMA","",IF(IFERROR(MATCH(W28,W$12:W27,0),0)&lt;&gt;0,"",W28))</f>
        <v/>
      </c>
      <c r="BT28" s="73" t="str">
        <f t="shared" si="76"/>
        <v/>
      </c>
      <c r="BU28" s="31" t="str">
        <f>IF(OR(BT28="",BT28&lt;&gt;"NEMA"),"",MAX(BU$12:BU27)+1)</f>
        <v/>
      </c>
      <c r="BV28" s="66" t="str">
        <f t="shared" si="77"/>
        <v/>
      </c>
      <c r="BW28" s="47" t="s">
        <v>0</v>
      </c>
      <c r="BX28" s="19" t="str">
        <f t="shared" si="78"/>
        <v/>
      </c>
      <c r="BY28" s="47" t="s">
        <v>0</v>
      </c>
      <c r="BZ28" s="82" t="str">
        <f>IF(BM28&lt;&gt;"NEMA","",IF(IFERROR(MATCH(BL28,BL$12:BL27,0),0)&lt;&gt;0,"",BL28))</f>
        <v/>
      </c>
      <c r="CA28" s="47" t="s">
        <v>0</v>
      </c>
      <c r="CB28" s="125"/>
      <c r="CC28" s="47" t="s">
        <v>0</v>
      </c>
      <c r="CD28" s="58" t="str">
        <f t="shared" si="79"/>
        <v/>
      </c>
      <c r="CE28" s="31" t="str">
        <f t="shared" si="80"/>
        <v/>
      </c>
      <c r="CF28" s="31" t="str">
        <f>IF(CE28="","",MAX(CF$12:CF27)+1)</f>
        <v/>
      </c>
      <c r="CG28" s="31" t="str">
        <f t="shared" si="20"/>
        <v/>
      </c>
      <c r="CH28" s="31" t="str">
        <f t="shared" si="81"/>
        <v/>
      </c>
      <c r="CI28" s="31" t="str">
        <f>IF(CB28="","",MAX(CI$12:CI27)+1)</f>
        <v/>
      </c>
      <c r="CJ28" s="31" t="str">
        <f t="shared" si="82"/>
        <v/>
      </c>
      <c r="CK28" s="66" t="str">
        <f t="shared" si="83"/>
        <v/>
      </c>
      <c r="CL28" s="47" t="s">
        <v>0</v>
      </c>
      <c r="CM28" s="73" t="str">
        <f t="shared" si="23"/>
        <v/>
      </c>
      <c r="CN28" s="47"/>
      <c r="CO28" s="19" t="str">
        <f t="shared" si="84"/>
        <v/>
      </c>
      <c r="CP28" s="47" t="s">
        <v>0</v>
      </c>
      <c r="CQ28" s="143" t="str">
        <f t="shared" si="85"/>
        <v>OK Varaždin</v>
      </c>
      <c r="CR28" s="47" t="s">
        <v>0</v>
      </c>
      <c r="CS28" s="58" t="str">
        <f t="shared" si="26"/>
        <v>72:05</v>
      </c>
      <c r="CT28" s="73" t="str">
        <f t="shared" si="27"/>
        <v>0</v>
      </c>
      <c r="CU28" s="229" t="str">
        <f t="shared" si="28"/>
        <v/>
      </c>
      <c r="CV28" s="230">
        <f t="shared" si="86"/>
        <v>4325</v>
      </c>
      <c r="CW28" s="163">
        <f t="shared" si="30"/>
        <v>1</v>
      </c>
      <c r="CX28" s="47" t="s">
        <v>0</v>
      </c>
      <c r="CY28" s="222" t="str">
        <f t="shared" si="87"/>
        <v xml:space="preserve">
</v>
      </c>
      <c r="CZ28" s="223">
        <f t="shared" si="88"/>
        <v>6</v>
      </c>
      <c r="DA28" s="47" t="s">
        <v>0</v>
      </c>
      <c r="DB28" s="47"/>
      <c r="DC28" s="47"/>
      <c r="DD28" s="47"/>
      <c r="DE28" s="47" t="s">
        <v>0</v>
      </c>
      <c r="DF28" s="53" t="str">
        <f t="shared" si="101"/>
        <v/>
      </c>
      <c r="DG28" t="s">
        <v>0</v>
      </c>
      <c r="DH28" s="128" t="str">
        <f t="shared" si="102"/>
        <v>M</v>
      </c>
      <c r="DI28" t="s">
        <v>0</v>
      </c>
      <c r="DJ28" s="52" t="str">
        <f t="shared" si="103"/>
        <v/>
      </c>
      <c r="DK28" s="66" t="str">
        <f t="shared" si="104"/>
        <v/>
      </c>
      <c r="DL28" t="s">
        <v>0</v>
      </c>
      <c r="DM28" s="19" t="str">
        <f t="shared" si="105"/>
        <v/>
      </c>
      <c r="DN28" s="47" t="s">
        <v>0</v>
      </c>
      <c r="DO28" s="19" t="str">
        <f t="shared" si="106"/>
        <v/>
      </c>
      <c r="DP28" s="47" t="s">
        <v>0</v>
      </c>
      <c r="DQ28" s="52" t="str">
        <f t="shared" si="37"/>
        <v>Adam – Anadolac – OK Varaždin – M14</v>
      </c>
      <c r="DR28" s="53">
        <f t="shared" si="38"/>
        <v>517</v>
      </c>
      <c r="DS28" s="47" t="s">
        <v>0</v>
      </c>
      <c r="DT28" s="52" t="str">
        <f t="shared" si="39"/>
        <v>Adam – Anadolac – OK Varaždin</v>
      </c>
      <c r="DU28" s="53">
        <f t="shared" si="40"/>
        <v>517</v>
      </c>
      <c r="DV28" s="47" t="s">
        <v>0</v>
      </c>
      <c r="DW28" s="52" t="str">
        <f t="shared" si="41"/>
        <v>Adam – Anadolac</v>
      </c>
      <c r="DX28" s="53">
        <f t="shared" si="42"/>
        <v>517</v>
      </c>
      <c r="DY28" s="47" t="s">
        <v>0</v>
      </c>
      <c r="DZ28" s="58">
        <f t="shared" si="89"/>
        <v>517</v>
      </c>
      <c r="EA28" s="53" cm="1">
        <f t="array" ref="EA28">IF(DZ28&lt;&gt;"",INDEX(regNatjecatelj_id,DZ28,0),IF(BD28&lt;&gt;"",BD28,""))</f>
        <v>1050</v>
      </c>
      <c r="EB28" s="47" t="s">
        <v>0</v>
      </c>
      <c r="EC28" s="58" t="str">
        <f t="shared" si="43"/>
        <v>imepre</v>
      </c>
      <c r="ED28" s="73" t="str">
        <f t="shared" si="44"/>
        <v>klu</v>
      </c>
      <c r="EE28" s="73" t="str">
        <f t="shared" si="45"/>
        <v>kat</v>
      </c>
      <c r="EF28" s="73" t="str">
        <f t="shared" si="46"/>
        <v/>
      </c>
      <c r="EG28" s="66" t="str">
        <f t="shared" si="47"/>
        <v>imepre-klu-kat</v>
      </c>
      <c r="EH28" s="47" t="s">
        <v>0</v>
      </c>
      <c r="EI28" s="58">
        <f>IF(AL28="","",MAX(EI$12:EI27)+1)</f>
        <v>206</v>
      </c>
      <c r="EJ28" s="73">
        <f t="shared" si="48"/>
        <v>24</v>
      </c>
      <c r="EK28" s="73">
        <f t="shared" si="90"/>
        <v>1050</v>
      </c>
      <c r="EL28" s="73">
        <f t="shared" si="49"/>
        <v>4325</v>
      </c>
      <c r="EM28" s="73">
        <f t="shared" si="50"/>
        <v>1</v>
      </c>
      <c r="EN28" s="73">
        <f t="shared" si="91"/>
        <v>1</v>
      </c>
      <c r="EO28" s="73">
        <f t="shared" si="92"/>
        <v>1</v>
      </c>
      <c r="EP28" s="73" t="str">
        <f t="shared" si="53"/>
        <v>0</v>
      </c>
      <c r="EQ28" s="73" t="str">
        <f t="shared" si="54"/>
        <v/>
      </c>
      <c r="ER28" s="73" t="str">
        <f t="shared" si="55"/>
        <v/>
      </c>
      <c r="ES28" s="53" t="str">
        <f t="shared" si="56"/>
        <v/>
      </c>
      <c r="ET28" s="47" t="s">
        <v>0</v>
      </c>
      <c r="EU28" s="19" t="str">
        <f t="shared" si="93"/>
        <v>INSERT INTO rezultat(id,stazakategorija_id,imeprezime_id,vrijeme_sec,status_id,registracija,uparivanje_id,originalstatus_id,imeprezimealias_id,klubalias_id,kategorijaalias_id) VALUES (206,24,1050,4325,1,1,1,0,Null,Null,Null);</v>
      </c>
      <c r="EV28" s="47" t="s">
        <v>0</v>
      </c>
      <c r="EW28" s="19" t="str">
        <f t="shared" si="94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8" s="47" t="s">
        <v>0</v>
      </c>
      <c r="EY28" s="180" t="str">
        <f t="shared" si="58"/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28" s="47" t="s">
        <v>0</v>
      </c>
    </row>
    <row r="29" spans="1:168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6" t="str">
        <f t="shared" si="59"/>
        <v>ok</v>
      </c>
      <c r="P29" s="47"/>
      <c r="Q29" s="52" t="str">
        <f t="shared" si="60"/>
        <v>M14</v>
      </c>
      <c r="R29" s="73">
        <f>IF(Q29="","",IF(COUNTIF(Q$12:Q28,Q29)=0,R28+1,R28))</f>
        <v>2</v>
      </c>
      <c r="S29" s="73">
        <f t="shared" si="61"/>
        <v>111</v>
      </c>
      <c r="T29" s="73">
        <f t="shared" si="1"/>
        <v>21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62"/>
        <v>CRO</v>
      </c>
      <c r="AA29" s="73">
        <f t="shared" si="5"/>
        <v>1</v>
      </c>
      <c r="AB29" s="31" t="str">
        <f t="shared" si="63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64"/>
        <v/>
      </c>
      <c r="AH29" s="47" t="s">
        <v>0</v>
      </c>
      <c r="AI29" s="143" t="str">
        <f t="shared" si="65"/>
        <v>CRO</v>
      </c>
      <c r="AJ29" s="47"/>
      <c r="AK29" s="52" t="str">
        <f t="shared" si="66"/>
        <v>Matko</v>
      </c>
      <c r="AL29" s="31" t="str">
        <f t="shared" si="67"/>
        <v>Nikolić</v>
      </c>
      <c r="AM29" s="73">
        <f t="shared" si="68"/>
        <v>1054</v>
      </c>
      <c r="AN29" s="73" t="str">
        <f t="shared" si="69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70"/>
        <v/>
      </c>
      <c r="AS29" s="47" t="s">
        <v>0</v>
      </c>
      <c r="AT29" s="19" t="str">
        <f t="shared" si="71"/>
        <v/>
      </c>
      <c r="AU29" s="47" t="s">
        <v>0</v>
      </c>
      <c r="AV29" s="103"/>
      <c r="AW29" s="105"/>
      <c r="AX29" s="47" t="s">
        <v>0</v>
      </c>
      <c r="AY29" s="259" t="str">
        <f t="shared" si="100"/>
        <v/>
      </c>
      <c r="AZ29" s="47" t="s">
        <v>0</v>
      </c>
      <c r="BA29" s="52" t="str">
        <f t="shared" si="11"/>
        <v/>
      </c>
      <c r="BB29" s="73" t="str">
        <f>IF(AV29&amp;AW29="","",MAX(BB$12:BB28)+1)</f>
        <v/>
      </c>
      <c r="BC29" s="271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>IF(O29="","",IF(BC29="",AO29,IF(BC29="NEMA",AV29,INDEX(regNatjecatelj_ime,MATCH(BC29,regNatjecatelj_id,0)))))</f>
        <v>Matko</v>
      </c>
      <c r="BG29" s="31" t="str">
        <f>IF(O29="","",IF(BC29="",AP29,IF(BC29="NEMA",AW29,INDEX(regNatjecatelj_prezime,MATCH(BC29,regNatjecatelj_id,0)))))</f>
        <v>Nikolić</v>
      </c>
      <c r="BH29" s="73" t="str">
        <f t="shared" si="72"/>
        <v/>
      </c>
      <c r="BI29" s="53">
        <f t="shared" si="73"/>
        <v>1054</v>
      </c>
      <c r="BJ29" s="47" t="s">
        <v>0</v>
      </c>
      <c r="BK29" s="52" t="str">
        <f t="shared" si="13"/>
        <v>Vihor</v>
      </c>
      <c r="BL29" s="31" t="str">
        <f t="shared" si="14"/>
        <v>OK Vihor</v>
      </c>
      <c r="BM29" s="73" t="str">
        <f t="shared" si="15"/>
        <v/>
      </c>
      <c r="BN29" s="31" t="str" cm="1">
        <f t="array" ref="BN29">IF(BM29="",""&amp;BL29,IF(BM29="NEMA",BL29,INDEX(regKlub_naziv,MATCH(INDEX(regKlub_alias_klubId,BM29),regKlub_id,0))))</f>
        <v>OK Vihor</v>
      </c>
      <c r="BO29" s="31" t="str" cm="1">
        <f t="array" ref="BO29">IFERROR(""&amp;INDEX(regNatjecatelj_klub,DX29),"")</f>
        <v>OK Vihor</v>
      </c>
      <c r="BP29" s="88" t="str">
        <f t="shared" si="74"/>
        <v/>
      </c>
      <c r="BQ29" s="66" t="str">
        <f t="shared" si="75"/>
        <v>OK Vihor</v>
      </c>
      <c r="BR29" s="47" t="s">
        <v>0</v>
      </c>
      <c r="BS29" s="52" t="str">
        <f>IF(X29&lt;&gt;"NEMA","",IF(IFERROR(MATCH(W29,W$12:W28,0),0)&lt;&gt;0,"",W29))</f>
        <v/>
      </c>
      <c r="BT29" s="73" t="str">
        <f t="shared" si="76"/>
        <v/>
      </c>
      <c r="BU29" s="31" t="str">
        <f>IF(OR(BT29="",BT29&lt;&gt;"NEMA"),"",MAX(BU$12:BU28)+1)</f>
        <v/>
      </c>
      <c r="BV29" s="66" t="str">
        <f t="shared" si="77"/>
        <v/>
      </c>
      <c r="BW29" s="47" t="s">
        <v>0</v>
      </c>
      <c r="BX29" s="19" t="str">
        <f t="shared" si="78"/>
        <v/>
      </c>
      <c r="BY29" s="47" t="s">
        <v>0</v>
      </c>
      <c r="BZ29" s="82" t="str">
        <f>IF(BM29&lt;&gt;"NEMA","",IF(IFERROR(MATCH(BL29,BL$12:BL28,0),0)&lt;&gt;0,"",BL29))</f>
        <v/>
      </c>
      <c r="CA29" s="47" t="s">
        <v>0</v>
      </c>
      <c r="CB29" s="125"/>
      <c r="CC29" s="47" t="s">
        <v>0</v>
      </c>
      <c r="CD29" s="58" t="str">
        <f t="shared" si="79"/>
        <v/>
      </c>
      <c r="CE29" s="31" t="str">
        <f t="shared" si="80"/>
        <v/>
      </c>
      <c r="CF29" s="31" t="str">
        <f>IF(CE29="","",MAX(CF$12:CF28)+1)</f>
        <v/>
      </c>
      <c r="CG29" s="31" t="str">
        <f t="shared" si="20"/>
        <v/>
      </c>
      <c r="CH29" s="31" t="str">
        <f t="shared" si="81"/>
        <v/>
      </c>
      <c r="CI29" s="31" t="str">
        <f>IF(CB29="","",MAX(CI$12:CI28)+1)</f>
        <v/>
      </c>
      <c r="CJ29" s="31" t="str">
        <f t="shared" si="82"/>
        <v/>
      </c>
      <c r="CK29" s="66" t="str">
        <f t="shared" si="83"/>
        <v/>
      </c>
      <c r="CL29" s="47" t="s">
        <v>0</v>
      </c>
      <c r="CM29" s="73" t="str">
        <f t="shared" si="23"/>
        <v/>
      </c>
      <c r="CN29" s="47"/>
      <c r="CO29" s="19" t="str">
        <f t="shared" si="84"/>
        <v/>
      </c>
      <c r="CP29" s="47" t="s">
        <v>0</v>
      </c>
      <c r="CQ29" s="143" t="str">
        <f t="shared" si="85"/>
        <v>OK Vihor</v>
      </c>
      <c r="CR29" s="47" t="s">
        <v>0</v>
      </c>
      <c r="CS29" s="58" t="str">
        <f t="shared" si="26"/>
        <v>75:06</v>
      </c>
      <c r="CT29" s="73" t="str">
        <f t="shared" si="27"/>
        <v>0</v>
      </c>
      <c r="CU29" s="229" t="str">
        <f t="shared" si="28"/>
        <v/>
      </c>
      <c r="CV29" s="230">
        <f t="shared" si="86"/>
        <v>4506</v>
      </c>
      <c r="CW29" s="163">
        <f t="shared" si="30"/>
        <v>1</v>
      </c>
      <c r="CX29" s="47" t="s">
        <v>0</v>
      </c>
      <c r="CY29" s="222" t="str">
        <f t="shared" si="87"/>
        <v xml:space="preserve">
</v>
      </c>
      <c r="CZ29" s="223">
        <f t="shared" si="88"/>
        <v>6</v>
      </c>
      <c r="DA29" s="47" t="s">
        <v>0</v>
      </c>
      <c r="DB29" s="47"/>
      <c r="DC29" s="47"/>
      <c r="DD29" s="47"/>
      <c r="DE29" s="47" t="s">
        <v>0</v>
      </c>
      <c r="DF29" s="53" t="str">
        <f t="shared" si="101"/>
        <v/>
      </c>
      <c r="DG29" t="s">
        <v>0</v>
      </c>
      <c r="DH29" s="128" t="str">
        <f t="shared" si="102"/>
        <v>M</v>
      </c>
      <c r="DI29" t="s">
        <v>0</v>
      </c>
      <c r="DJ29" s="52" t="str">
        <f t="shared" si="103"/>
        <v/>
      </c>
      <c r="DK29" s="66" t="str">
        <f t="shared" si="104"/>
        <v/>
      </c>
      <c r="DL29" t="s">
        <v>0</v>
      </c>
      <c r="DM29" s="19" t="str">
        <f t="shared" si="105"/>
        <v/>
      </c>
      <c r="DN29" s="47" t="s">
        <v>0</v>
      </c>
      <c r="DO29" s="19" t="str">
        <f t="shared" si="106"/>
        <v/>
      </c>
      <c r="DP29" s="47" t="s">
        <v>0</v>
      </c>
      <c r="DQ29" s="52" t="str">
        <f t="shared" si="37"/>
        <v>Matko – Nikolić – OK Vihor – M14</v>
      </c>
      <c r="DR29" s="53">
        <f t="shared" si="38"/>
        <v>820</v>
      </c>
      <c r="DS29" s="47" t="s">
        <v>0</v>
      </c>
      <c r="DT29" s="52" t="str">
        <f t="shared" si="39"/>
        <v>Matko – Nikolić – OK Vihor</v>
      </c>
      <c r="DU29" s="53">
        <f t="shared" si="40"/>
        <v>820</v>
      </c>
      <c r="DV29" s="47" t="s">
        <v>0</v>
      </c>
      <c r="DW29" s="52" t="str">
        <f t="shared" si="41"/>
        <v>Matko – Nikolić</v>
      </c>
      <c r="DX29" s="53">
        <f t="shared" si="42"/>
        <v>820</v>
      </c>
      <c r="DY29" s="47" t="s">
        <v>0</v>
      </c>
      <c r="DZ29" s="58">
        <f t="shared" si="89"/>
        <v>820</v>
      </c>
      <c r="EA29" s="53" cm="1">
        <f t="array" ref="EA29">IF(DZ29&lt;&gt;"",INDEX(regNatjecatelj_id,DZ29,0),IF(BD29&lt;&gt;"",BD29,""))</f>
        <v>1054</v>
      </c>
      <c r="EB29" s="47" t="s">
        <v>0</v>
      </c>
      <c r="EC29" s="58" t="str">
        <f t="shared" si="43"/>
        <v>imepre</v>
      </c>
      <c r="ED29" s="73" t="str">
        <f t="shared" si="44"/>
        <v>klu</v>
      </c>
      <c r="EE29" s="73" t="str">
        <f t="shared" si="45"/>
        <v>kat</v>
      </c>
      <c r="EF29" s="73" t="str">
        <f t="shared" si="46"/>
        <v/>
      </c>
      <c r="EG29" s="66" t="str">
        <f t="shared" si="47"/>
        <v>imepre-klu-kat</v>
      </c>
      <c r="EH29" s="47" t="s">
        <v>0</v>
      </c>
      <c r="EI29" s="58">
        <f>IF(AL29="","",MAX(EI$12:EI28)+1)</f>
        <v>207</v>
      </c>
      <c r="EJ29" s="73">
        <f t="shared" si="48"/>
        <v>24</v>
      </c>
      <c r="EK29" s="73">
        <f t="shared" si="90"/>
        <v>1054</v>
      </c>
      <c r="EL29" s="73">
        <f t="shared" si="49"/>
        <v>4506</v>
      </c>
      <c r="EM29" s="73">
        <f t="shared" si="50"/>
        <v>1</v>
      </c>
      <c r="EN29" s="73">
        <f t="shared" si="91"/>
        <v>1</v>
      </c>
      <c r="EO29" s="73">
        <f t="shared" si="92"/>
        <v>1</v>
      </c>
      <c r="EP29" s="73" t="str">
        <f t="shared" si="53"/>
        <v>0</v>
      </c>
      <c r="EQ29" s="73" t="str">
        <f t="shared" si="54"/>
        <v/>
      </c>
      <c r="ER29" s="73" t="str">
        <f t="shared" si="55"/>
        <v/>
      </c>
      <c r="ES29" s="53" t="str">
        <f t="shared" si="56"/>
        <v/>
      </c>
      <c r="ET29" s="47" t="s">
        <v>0</v>
      </c>
      <c r="EU29" s="19" t="str">
        <f t="shared" si="93"/>
        <v>INSERT INTO rezultat(id,stazakategorija_id,imeprezime_id,vrijeme_sec,status_id,registracija,uparivanje_id,originalstatus_id,imeprezimealias_id,klubalias_id,kategorijaalias_id) VALUES (207,24,1054,4506,1,1,1,0,Null,Null,Null);</v>
      </c>
      <c r="EV29" s="47" t="s">
        <v>0</v>
      </c>
      <c r="EW29" s="19" t="str">
        <f t="shared" si="94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9" s="47" t="s">
        <v>0</v>
      </c>
      <c r="EY29" s="180" t="str">
        <f t="shared" si="58"/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29" s="47" t="s">
        <v>0</v>
      </c>
    </row>
    <row r="30" spans="1:168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6" t="str">
        <f t="shared" si="59"/>
        <v>ok</v>
      </c>
      <c r="P30" s="47"/>
      <c r="Q30" s="52" t="str">
        <f t="shared" si="60"/>
        <v>M14</v>
      </c>
      <c r="R30" s="73">
        <f>IF(Q30="","",IF(COUNTIF(Q$12:Q29,Q30)=0,R29+1,R29))</f>
        <v>2</v>
      </c>
      <c r="S30" s="73">
        <f t="shared" si="61"/>
        <v>111</v>
      </c>
      <c r="T30" s="73">
        <f t="shared" si="1"/>
        <v>21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62"/>
        <v>CRO</v>
      </c>
      <c r="AA30" s="73">
        <f t="shared" si="5"/>
        <v>1</v>
      </c>
      <c r="AB30" s="31" t="str">
        <f t="shared" si="63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64"/>
        <v/>
      </c>
      <c r="AH30" s="47" t="s">
        <v>0</v>
      </c>
      <c r="AI30" s="143" t="str">
        <f t="shared" si="65"/>
        <v>CRO</v>
      </c>
      <c r="AJ30" s="47"/>
      <c r="AK30" s="52" t="str">
        <f t="shared" si="66"/>
        <v>Karlo</v>
      </c>
      <c r="AL30" s="31" t="str">
        <f t="shared" si="67"/>
        <v>Lesjak</v>
      </c>
      <c r="AM30" s="73">
        <f t="shared" si="68"/>
        <v>1553</v>
      </c>
      <c r="AN30" s="73" t="str">
        <f t="shared" si="69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70"/>
        <v/>
      </c>
      <c r="AS30" s="47" t="s">
        <v>0</v>
      </c>
      <c r="AT30" s="19" t="str">
        <f t="shared" si="71"/>
        <v/>
      </c>
      <c r="AU30" s="47" t="s">
        <v>0</v>
      </c>
      <c r="AV30" s="103"/>
      <c r="AW30" s="105"/>
      <c r="AX30" s="47" t="s">
        <v>0</v>
      </c>
      <c r="AY30" s="259" t="str">
        <f t="shared" si="100"/>
        <v/>
      </c>
      <c r="AZ30" s="47" t="s">
        <v>0</v>
      </c>
      <c r="BA30" s="52" t="str">
        <f t="shared" si="11"/>
        <v/>
      </c>
      <c r="BB30" s="73" t="str">
        <f>IF(AV30&amp;AW30="","",MAX(BB$12:BB29)+1)</f>
        <v/>
      </c>
      <c r="BC30" s="271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>IF(O30="","",IF(BC30="",AO30,IF(BC30="NEMA",AV30,INDEX(regNatjecatelj_ime,MATCH(BC30,regNatjecatelj_id,0)))))</f>
        <v>Karlo</v>
      </c>
      <c r="BG30" s="31" t="str">
        <f>IF(O30="","",IF(BC30="",AP30,IF(BC30="NEMA",AW30,INDEX(regNatjecatelj_prezime,MATCH(BC30,regNatjecatelj_id,0)))))</f>
        <v>Lesjak</v>
      </c>
      <c r="BH30" s="73" t="str">
        <f t="shared" si="72"/>
        <v/>
      </c>
      <c r="BI30" s="53">
        <f t="shared" si="73"/>
        <v>1553</v>
      </c>
      <c r="BJ30" s="47" t="s">
        <v>0</v>
      </c>
      <c r="BK30" s="52" t="str">
        <f t="shared" si="13"/>
        <v>JAP</v>
      </c>
      <c r="BL30" s="31" t="str">
        <f t="shared" si="14"/>
        <v>OK Japetic</v>
      </c>
      <c r="BM30" s="73">
        <f t="shared" si="15"/>
        <v>1</v>
      </c>
      <c r="BN30" s="31" t="str" cm="1">
        <f t="array" ref="BN30">IF(BM30="",""&amp;BL30,IF(BM30="NEMA",BL30,INDEX(regKlub_naziv,MATCH(INDEX(regKlub_alias_klubId,BM30),regKlub_id,0))))</f>
        <v>OK Japetić</v>
      </c>
      <c r="BO30" s="31" t="str" cm="1">
        <f t="array" ref="BO30">IFERROR(""&amp;INDEX(regNatjecatelj_klub,DX30),"")</f>
        <v>OK Japetić</v>
      </c>
      <c r="BP30" s="88" t="str">
        <f t="shared" si="74"/>
        <v/>
      </c>
      <c r="BQ30" s="66" t="str">
        <f t="shared" si="75"/>
        <v>OK Japetić</v>
      </c>
      <c r="BR30" s="47" t="s">
        <v>0</v>
      </c>
      <c r="BS30" s="52" t="str">
        <f>IF(X30&lt;&gt;"NEMA","",IF(IFERROR(MATCH(W30,W$12:W29,0),0)&lt;&gt;0,"",W30))</f>
        <v/>
      </c>
      <c r="BT30" s="73" t="str">
        <f t="shared" si="76"/>
        <v/>
      </c>
      <c r="BU30" s="31" t="str">
        <f>IF(OR(BT30="",BT30&lt;&gt;"NEMA"),"",MAX(BU$12:BU29)+1)</f>
        <v/>
      </c>
      <c r="BV30" s="66" t="str">
        <f t="shared" si="77"/>
        <v/>
      </c>
      <c r="BW30" s="47" t="s">
        <v>0</v>
      </c>
      <c r="BX30" s="19" t="str">
        <f t="shared" si="78"/>
        <v/>
      </c>
      <c r="BY30" s="47" t="s">
        <v>0</v>
      </c>
      <c r="BZ30" s="82" t="str">
        <f>IF(BM30&lt;&gt;"NEMA","",IF(IFERROR(MATCH(BL30,BL$12:BL29,0),0)&lt;&gt;0,"",BL30))</f>
        <v/>
      </c>
      <c r="CA30" s="47" t="s">
        <v>0</v>
      </c>
      <c r="CB30" s="125"/>
      <c r="CC30" s="47" t="s">
        <v>0</v>
      </c>
      <c r="CD30" s="58" t="str">
        <f t="shared" si="79"/>
        <v/>
      </c>
      <c r="CE30" s="31" t="str">
        <f t="shared" si="80"/>
        <v/>
      </c>
      <c r="CF30" s="31" t="str">
        <f>IF(CE30="","",MAX(CF$12:CF29)+1)</f>
        <v/>
      </c>
      <c r="CG30" s="31" t="str">
        <f t="shared" si="20"/>
        <v/>
      </c>
      <c r="CH30" s="31" t="str">
        <f t="shared" si="81"/>
        <v/>
      </c>
      <c r="CI30" s="31" t="str">
        <f>IF(CB30="","",MAX(CI$12:CI29)+1)</f>
        <v/>
      </c>
      <c r="CJ30" s="31" t="str">
        <f t="shared" si="82"/>
        <v/>
      </c>
      <c r="CK30" s="66" t="str">
        <f t="shared" si="83"/>
        <v/>
      </c>
      <c r="CL30" s="47" t="s">
        <v>0</v>
      </c>
      <c r="CM30" s="73" t="str">
        <f t="shared" si="23"/>
        <v/>
      </c>
      <c r="CN30" s="47"/>
      <c r="CO30" s="19" t="str">
        <f t="shared" si="84"/>
        <v/>
      </c>
      <c r="CP30" s="47" t="s">
        <v>0</v>
      </c>
      <c r="CQ30" s="143" t="str">
        <f t="shared" si="85"/>
        <v>OK Japetić</v>
      </c>
      <c r="CR30" s="47" t="s">
        <v>0</v>
      </c>
      <c r="CS30" s="58" t="str">
        <f t="shared" si="26"/>
        <v>80:20</v>
      </c>
      <c r="CT30" s="73" t="str">
        <f t="shared" si="27"/>
        <v>0</v>
      </c>
      <c r="CU30" s="229" t="str">
        <f t="shared" si="28"/>
        <v/>
      </c>
      <c r="CV30" s="230">
        <f t="shared" si="86"/>
        <v>4820</v>
      </c>
      <c r="CW30" s="163">
        <f t="shared" si="30"/>
        <v>1</v>
      </c>
      <c r="CX30" s="47" t="s">
        <v>0</v>
      </c>
      <c r="CY30" s="222" t="str">
        <f t="shared" si="87"/>
        <v xml:space="preserve">
</v>
      </c>
      <c r="CZ30" s="223">
        <f t="shared" si="88"/>
        <v>6</v>
      </c>
      <c r="DA30" s="47" t="s">
        <v>0</v>
      </c>
      <c r="DB30" s="47"/>
      <c r="DC30" s="47"/>
      <c r="DD30" s="47"/>
      <c r="DE30" s="47" t="s">
        <v>0</v>
      </c>
      <c r="DF30" s="53" t="str">
        <f t="shared" si="101"/>
        <v/>
      </c>
      <c r="DG30" t="s">
        <v>0</v>
      </c>
      <c r="DH30" s="128" t="str">
        <f t="shared" si="102"/>
        <v>M</v>
      </c>
      <c r="DI30" t="s">
        <v>0</v>
      </c>
      <c r="DJ30" s="52" t="str">
        <f t="shared" si="103"/>
        <v/>
      </c>
      <c r="DK30" s="66" t="str">
        <f t="shared" si="104"/>
        <v/>
      </c>
      <c r="DL30" t="s">
        <v>0</v>
      </c>
      <c r="DM30" s="19" t="str">
        <f t="shared" si="105"/>
        <v/>
      </c>
      <c r="DN30" s="47" t="s">
        <v>0</v>
      </c>
      <c r="DO30" s="19" t="str">
        <f t="shared" si="106"/>
        <v/>
      </c>
      <c r="DP30" s="47" t="s">
        <v>0</v>
      </c>
      <c r="DQ30" s="52" t="str">
        <f t="shared" si="37"/>
        <v>Karlo – Lesjak – OK Japetić – M14</v>
      </c>
      <c r="DR30" s="53">
        <f t="shared" si="38"/>
        <v>107</v>
      </c>
      <c r="DS30" s="47" t="s">
        <v>0</v>
      </c>
      <c r="DT30" s="52" t="str">
        <f t="shared" si="39"/>
        <v>Karlo – Lesjak – OK Japetić</v>
      </c>
      <c r="DU30" s="53">
        <f t="shared" si="40"/>
        <v>107</v>
      </c>
      <c r="DV30" s="47" t="s">
        <v>0</v>
      </c>
      <c r="DW30" s="52" t="str">
        <f t="shared" si="41"/>
        <v>Karlo – Lesjak</v>
      </c>
      <c r="DX30" s="53">
        <f t="shared" si="42"/>
        <v>107</v>
      </c>
      <c r="DY30" s="47" t="s">
        <v>0</v>
      </c>
      <c r="DZ30" s="58">
        <f t="shared" si="89"/>
        <v>107</v>
      </c>
      <c r="EA30" s="53" cm="1">
        <f t="array" ref="EA30">IF(DZ30&lt;&gt;"",INDEX(regNatjecatelj_id,DZ30,0),IF(BD30&lt;&gt;"",BD30,""))</f>
        <v>1553</v>
      </c>
      <c r="EB30" s="47" t="s">
        <v>0</v>
      </c>
      <c r="EC30" s="58" t="str">
        <f t="shared" si="43"/>
        <v>imepre</v>
      </c>
      <c r="ED30" s="73" t="str">
        <f t="shared" si="44"/>
        <v>klu(ali)</v>
      </c>
      <c r="EE30" s="73" t="str">
        <f t="shared" si="45"/>
        <v>kat</v>
      </c>
      <c r="EF30" s="73" t="str">
        <f t="shared" si="46"/>
        <v/>
      </c>
      <c r="EG30" s="66" t="str">
        <f t="shared" si="47"/>
        <v>imepre-klu(ali)-kat</v>
      </c>
      <c r="EH30" s="47" t="s">
        <v>0</v>
      </c>
      <c r="EI30" s="58">
        <f>IF(AL30="","",MAX(EI$12:EI29)+1)</f>
        <v>208</v>
      </c>
      <c r="EJ30" s="73">
        <f t="shared" si="48"/>
        <v>24</v>
      </c>
      <c r="EK30" s="73">
        <f t="shared" si="90"/>
        <v>1553</v>
      </c>
      <c r="EL30" s="73">
        <f t="shared" si="49"/>
        <v>4820</v>
      </c>
      <c r="EM30" s="73">
        <f t="shared" si="50"/>
        <v>1</v>
      </c>
      <c r="EN30" s="73">
        <f t="shared" si="91"/>
        <v>1</v>
      </c>
      <c r="EO30" s="73">
        <f t="shared" si="92"/>
        <v>3</v>
      </c>
      <c r="EP30" s="73" t="str">
        <f t="shared" si="53"/>
        <v>0</v>
      </c>
      <c r="EQ30" s="73" t="str">
        <f t="shared" si="54"/>
        <v/>
      </c>
      <c r="ER30" s="73">
        <f t="shared" si="55"/>
        <v>1</v>
      </c>
      <c r="ES30" s="53" t="str">
        <f t="shared" si="56"/>
        <v/>
      </c>
      <c r="ET30" s="47" t="s">
        <v>0</v>
      </c>
      <c r="EU30" s="19" t="str">
        <f t="shared" si="93"/>
        <v>INSERT INTO rezultat(id,stazakategorija_id,imeprezime_id,vrijeme_sec,status_id,registracija,uparivanje_id,originalstatus_id,imeprezimealias_id,klubalias_id,kategorijaalias_id) VALUES (208,24,1553,4820,1,1,3,0,Null,1,Null);</v>
      </c>
      <c r="EV30" s="47" t="s">
        <v>0</v>
      </c>
      <c r="EW30" s="19" t="str">
        <f t="shared" si="94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0" s="47" t="s">
        <v>0</v>
      </c>
      <c r="EY30" s="180" t="str">
        <f t="shared" si="58"/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30" s="47" t="s">
        <v>0</v>
      </c>
    </row>
    <row r="31" spans="1:168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6" t="str">
        <f t="shared" si="59"/>
        <v>ok</v>
      </c>
      <c r="P31" s="47"/>
      <c r="Q31" s="52" t="str">
        <f t="shared" si="60"/>
        <v>M14</v>
      </c>
      <c r="R31" s="73">
        <f>IF(Q31="","",IF(COUNTIF(Q$12:Q30,Q31)=0,R30+1,R30))</f>
        <v>2</v>
      </c>
      <c r="S31" s="73">
        <f t="shared" si="61"/>
        <v>111</v>
      </c>
      <c r="T31" s="73">
        <f t="shared" si="1"/>
        <v>21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62"/>
        <v>CRO</v>
      </c>
      <c r="AA31" s="73">
        <f t="shared" si="5"/>
        <v>1</v>
      </c>
      <c r="AB31" s="31" t="str">
        <f t="shared" si="63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64"/>
        <v/>
      </c>
      <c r="AH31" s="47" t="s">
        <v>0</v>
      </c>
      <c r="AI31" s="143" t="str">
        <f t="shared" si="65"/>
        <v>CRO</v>
      </c>
      <c r="AJ31" s="47"/>
      <c r="AK31" s="52" t="str">
        <f t="shared" si="66"/>
        <v>Marko</v>
      </c>
      <c r="AL31" s="31" t="str">
        <f t="shared" si="67"/>
        <v>Tanković</v>
      </c>
      <c r="AM31" s="73">
        <f t="shared" si="68"/>
        <v>1119</v>
      </c>
      <c r="AN31" s="73" t="str">
        <f t="shared" si="69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70"/>
        <v/>
      </c>
      <c r="AS31" s="47" t="s">
        <v>0</v>
      </c>
      <c r="AT31" s="19" t="str">
        <f t="shared" si="71"/>
        <v/>
      </c>
      <c r="AU31" s="47" t="s">
        <v>0</v>
      </c>
      <c r="AV31" s="103"/>
      <c r="AW31" s="105"/>
      <c r="AX31" s="47" t="s">
        <v>0</v>
      </c>
      <c r="AY31" s="259" t="str">
        <f t="shared" si="100"/>
        <v/>
      </c>
      <c r="AZ31" s="47" t="s">
        <v>0</v>
      </c>
      <c r="BA31" s="52" t="str">
        <f t="shared" si="11"/>
        <v/>
      </c>
      <c r="BB31" s="73" t="str">
        <f>IF(AV31&amp;AW31="","",MAX(BB$12:BB30)+1)</f>
        <v/>
      </c>
      <c r="BC31" s="271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>IF(O31="","",IF(BC31="",AO31,IF(BC31="NEMA",AV31,INDEX(regNatjecatelj_ime,MATCH(BC31,regNatjecatelj_id,0)))))</f>
        <v>Marko</v>
      </c>
      <c r="BG31" s="31" t="str">
        <f>IF(O31="","",IF(BC31="",AP31,IF(BC31="NEMA",AW31,INDEX(regNatjecatelj_prezime,MATCH(BC31,regNatjecatelj_id,0)))))</f>
        <v>Tanković</v>
      </c>
      <c r="BH31" s="73" t="str">
        <f t="shared" si="72"/>
        <v/>
      </c>
      <c r="BI31" s="53">
        <f t="shared" si="73"/>
        <v>1119</v>
      </c>
      <c r="BJ31" s="47" t="s">
        <v>0</v>
      </c>
      <c r="BK31" s="52" t="str">
        <f t="shared" si="13"/>
        <v>OK Jelen</v>
      </c>
      <c r="BL31" s="31" t="str">
        <f t="shared" si="14"/>
        <v>OK Jelen</v>
      </c>
      <c r="BM31" s="73" t="str">
        <f t="shared" si="15"/>
        <v/>
      </c>
      <c r="BN31" s="31" t="str" cm="1">
        <f t="array" ref="BN31">IF(BM31="",""&amp;BL31,IF(BM31="NEMA",BL31,INDEX(regKlub_naziv,MATCH(INDEX(regKlub_alias_klubId,BM31),regKlub_id,0))))</f>
        <v>OK Jelen</v>
      </c>
      <c r="BO31" s="31" t="str" cm="1">
        <f t="array" ref="BO31">IFERROR(""&amp;INDEX(regNatjecatelj_klub,DX31),"")</f>
        <v>OK Jelen</v>
      </c>
      <c r="BP31" s="88" t="str">
        <f t="shared" si="74"/>
        <v/>
      </c>
      <c r="BQ31" s="66" t="str">
        <f t="shared" si="75"/>
        <v>OK Jelen</v>
      </c>
      <c r="BR31" s="47" t="s">
        <v>0</v>
      </c>
      <c r="BS31" s="52" t="str">
        <f>IF(X31&lt;&gt;"NEMA","",IF(IFERROR(MATCH(W31,W$12:W30,0),0)&lt;&gt;0,"",W31))</f>
        <v/>
      </c>
      <c r="BT31" s="73" t="str">
        <f t="shared" si="76"/>
        <v/>
      </c>
      <c r="BU31" s="31" t="str">
        <f>IF(OR(BT31="",BT31&lt;&gt;"NEMA"),"",MAX(BU$12:BU30)+1)</f>
        <v/>
      </c>
      <c r="BV31" s="66" t="str">
        <f t="shared" si="77"/>
        <v/>
      </c>
      <c r="BW31" s="47" t="s">
        <v>0</v>
      </c>
      <c r="BX31" s="19" t="str">
        <f t="shared" si="78"/>
        <v/>
      </c>
      <c r="BY31" s="47" t="s">
        <v>0</v>
      </c>
      <c r="BZ31" s="82" t="str">
        <f>IF(BM31&lt;&gt;"NEMA","",IF(IFERROR(MATCH(BL31,BL$12:BL30,0),0)&lt;&gt;0,"",BL31))</f>
        <v/>
      </c>
      <c r="CA31" s="47" t="s">
        <v>0</v>
      </c>
      <c r="CB31" s="125"/>
      <c r="CC31" s="47" t="s">
        <v>0</v>
      </c>
      <c r="CD31" s="58" t="str">
        <f t="shared" si="79"/>
        <v/>
      </c>
      <c r="CE31" s="31" t="str">
        <f t="shared" si="80"/>
        <v/>
      </c>
      <c r="CF31" s="31" t="str">
        <f>IF(CE31="","",MAX(CF$12:CF30)+1)</f>
        <v/>
      </c>
      <c r="CG31" s="31" t="str">
        <f t="shared" si="20"/>
        <v/>
      </c>
      <c r="CH31" s="31" t="str">
        <f t="shared" si="81"/>
        <v/>
      </c>
      <c r="CI31" s="31" t="str">
        <f>IF(CB31="","",MAX(CI$12:CI30)+1)</f>
        <v/>
      </c>
      <c r="CJ31" s="31" t="str">
        <f t="shared" si="82"/>
        <v/>
      </c>
      <c r="CK31" s="66" t="str">
        <f t="shared" si="83"/>
        <v/>
      </c>
      <c r="CL31" s="47" t="s">
        <v>0</v>
      </c>
      <c r="CM31" s="73" t="str">
        <f t="shared" si="23"/>
        <v/>
      </c>
      <c r="CN31" s="47"/>
      <c r="CO31" s="19" t="str">
        <f t="shared" si="84"/>
        <v/>
      </c>
      <c r="CP31" s="47" t="s">
        <v>0</v>
      </c>
      <c r="CQ31" s="143" t="str">
        <f t="shared" si="85"/>
        <v>OK Jelen</v>
      </c>
      <c r="CR31" s="47" t="s">
        <v>0</v>
      </c>
      <c r="CS31" s="58" t="str">
        <f t="shared" si="26"/>
        <v>95:20</v>
      </c>
      <c r="CT31" s="73" t="str">
        <f t="shared" si="27"/>
        <v>0</v>
      </c>
      <c r="CU31" s="229" t="str">
        <f t="shared" si="28"/>
        <v/>
      </c>
      <c r="CV31" s="230">
        <f t="shared" si="86"/>
        <v>5720</v>
      </c>
      <c r="CW31" s="163">
        <f t="shared" si="30"/>
        <v>1</v>
      </c>
      <c r="CX31" s="47" t="s">
        <v>0</v>
      </c>
      <c r="CY31" s="222" t="str">
        <f t="shared" si="87"/>
        <v xml:space="preserve">
</v>
      </c>
      <c r="CZ31" s="223">
        <f t="shared" si="88"/>
        <v>6</v>
      </c>
      <c r="DA31" s="47" t="s">
        <v>0</v>
      </c>
      <c r="DB31" s="47"/>
      <c r="DC31" s="47"/>
      <c r="DD31" s="47"/>
      <c r="DE31" s="47" t="s">
        <v>0</v>
      </c>
      <c r="DF31" s="53" t="str">
        <f t="shared" si="101"/>
        <v/>
      </c>
      <c r="DG31" t="s">
        <v>0</v>
      </c>
      <c r="DH31" s="128" t="str">
        <f t="shared" si="102"/>
        <v>M</v>
      </c>
      <c r="DI31" t="s">
        <v>0</v>
      </c>
      <c r="DJ31" s="52" t="str">
        <f t="shared" si="103"/>
        <v/>
      </c>
      <c r="DK31" s="66" t="str">
        <f t="shared" si="104"/>
        <v/>
      </c>
      <c r="DL31" t="s">
        <v>0</v>
      </c>
      <c r="DM31" s="19" t="str">
        <f t="shared" si="105"/>
        <v/>
      </c>
      <c r="DN31" s="47" t="s">
        <v>0</v>
      </c>
      <c r="DO31" s="19" t="str">
        <f t="shared" si="106"/>
        <v/>
      </c>
      <c r="DP31" s="47" t="s">
        <v>0</v>
      </c>
      <c r="DQ31" s="52" t="str">
        <f t="shared" si="37"/>
        <v>Marko – Tanković – OK Jelen – M14</v>
      </c>
      <c r="DR31" s="53">
        <f t="shared" si="38"/>
        <v>198</v>
      </c>
      <c r="DS31" s="47" t="s">
        <v>0</v>
      </c>
      <c r="DT31" s="52" t="str">
        <f t="shared" si="39"/>
        <v>Marko – Tanković – OK Jelen</v>
      </c>
      <c r="DU31" s="53">
        <f t="shared" si="40"/>
        <v>198</v>
      </c>
      <c r="DV31" s="47" t="s">
        <v>0</v>
      </c>
      <c r="DW31" s="52" t="str">
        <f t="shared" si="41"/>
        <v>Marko – Tanković</v>
      </c>
      <c r="DX31" s="53">
        <f t="shared" si="42"/>
        <v>198</v>
      </c>
      <c r="DY31" s="47" t="s">
        <v>0</v>
      </c>
      <c r="DZ31" s="58">
        <f t="shared" si="89"/>
        <v>198</v>
      </c>
      <c r="EA31" s="53" cm="1">
        <f t="array" ref="EA31">IF(DZ31&lt;&gt;"",INDEX(regNatjecatelj_id,DZ31,0),IF(BD31&lt;&gt;"",BD31,""))</f>
        <v>1119</v>
      </c>
      <c r="EB31" s="47" t="s">
        <v>0</v>
      </c>
      <c r="EC31" s="58" t="str">
        <f t="shared" si="43"/>
        <v>imepre</v>
      </c>
      <c r="ED31" s="73" t="str">
        <f t="shared" si="44"/>
        <v>klu</v>
      </c>
      <c r="EE31" s="73" t="str">
        <f t="shared" si="45"/>
        <v>kat</v>
      </c>
      <c r="EF31" s="73" t="str">
        <f t="shared" si="46"/>
        <v/>
      </c>
      <c r="EG31" s="66" t="str">
        <f t="shared" si="47"/>
        <v>imepre-klu-kat</v>
      </c>
      <c r="EH31" s="47" t="s">
        <v>0</v>
      </c>
      <c r="EI31" s="58">
        <f>IF(AL31="","",MAX(EI$12:EI30)+1)</f>
        <v>209</v>
      </c>
      <c r="EJ31" s="73">
        <f t="shared" si="48"/>
        <v>24</v>
      </c>
      <c r="EK31" s="73">
        <f t="shared" si="90"/>
        <v>1119</v>
      </c>
      <c r="EL31" s="73">
        <f t="shared" si="49"/>
        <v>5720</v>
      </c>
      <c r="EM31" s="73">
        <f t="shared" si="50"/>
        <v>1</v>
      </c>
      <c r="EN31" s="73">
        <f t="shared" si="91"/>
        <v>1</v>
      </c>
      <c r="EO31" s="73">
        <f t="shared" si="92"/>
        <v>1</v>
      </c>
      <c r="EP31" s="73" t="str">
        <f t="shared" si="53"/>
        <v>0</v>
      </c>
      <c r="EQ31" s="73" t="str">
        <f t="shared" si="54"/>
        <v/>
      </c>
      <c r="ER31" s="73" t="str">
        <f t="shared" si="55"/>
        <v/>
      </c>
      <c r="ES31" s="53" t="str">
        <f t="shared" si="56"/>
        <v/>
      </c>
      <c r="ET31" s="47" t="s">
        <v>0</v>
      </c>
      <c r="EU31" s="19" t="str">
        <f t="shared" si="93"/>
        <v>INSERT INTO rezultat(id,stazakategorija_id,imeprezime_id,vrijeme_sec,status_id,registracija,uparivanje_id,originalstatus_id,imeprezimealias_id,klubalias_id,kategorijaalias_id) VALUES (209,24,1119,5720,1,1,1,0,Null,Null,Null);</v>
      </c>
      <c r="EV31" s="47" t="s">
        <v>0</v>
      </c>
      <c r="EW31" s="19" t="str">
        <f t="shared" si="94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1" s="47" t="s">
        <v>0</v>
      </c>
      <c r="EY31" s="180" t="str">
        <f t="shared" si="58"/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31" s="47" t="s">
        <v>0</v>
      </c>
    </row>
    <row r="32" spans="1:168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6" t="str">
        <f t="shared" si="59"/>
        <v>ok</v>
      </c>
      <c r="P32" s="47"/>
      <c r="Q32" s="52" t="str">
        <f t="shared" si="60"/>
        <v>M14</v>
      </c>
      <c r="R32" s="73">
        <f>IF(Q32="","",IF(COUNTIF(Q$12:Q31,Q32)=0,R31+1,R31))</f>
        <v>2</v>
      </c>
      <c r="S32" s="73">
        <f t="shared" si="61"/>
        <v>111</v>
      </c>
      <c r="T32" s="73">
        <f t="shared" si="1"/>
        <v>21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62"/>
        <v>CRO</v>
      </c>
      <c r="AA32" s="73">
        <f t="shared" si="5"/>
        <v>1</v>
      </c>
      <c r="AB32" s="31" t="str">
        <f t="shared" si="63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64"/>
        <v/>
      </c>
      <c r="AH32" s="47" t="s">
        <v>0</v>
      </c>
      <c r="AI32" s="143" t="str">
        <f t="shared" si="65"/>
        <v>CRO</v>
      </c>
      <c r="AJ32" s="47"/>
      <c r="AK32" s="52" t="str">
        <f t="shared" si="66"/>
        <v>Luka</v>
      </c>
      <c r="AL32" s="31" t="str">
        <f t="shared" si="67"/>
        <v>Sučić</v>
      </c>
      <c r="AM32" s="73">
        <f t="shared" si="68"/>
        <v>1304</v>
      </c>
      <c r="AN32" s="73" t="str">
        <f t="shared" si="69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70"/>
        <v/>
      </c>
      <c r="AS32" s="47" t="s">
        <v>0</v>
      </c>
      <c r="AT32" s="19" t="str">
        <f t="shared" si="71"/>
        <v/>
      </c>
      <c r="AU32" s="47" t="s">
        <v>0</v>
      </c>
      <c r="AV32" s="103"/>
      <c r="AW32" s="105"/>
      <c r="AX32" s="47" t="s">
        <v>0</v>
      </c>
      <c r="AY32" s="259" t="str">
        <f t="shared" si="100"/>
        <v/>
      </c>
      <c r="AZ32" s="47" t="s">
        <v>0</v>
      </c>
      <c r="BA32" s="52" t="str">
        <f t="shared" si="11"/>
        <v/>
      </c>
      <c r="BB32" s="73" t="str">
        <f>IF(AV32&amp;AW32="","",MAX(BB$12:BB31)+1)</f>
        <v/>
      </c>
      <c r="BC32" s="271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>IF(O32="","",IF(BC32="",AO32,IF(BC32="NEMA",AV32,INDEX(regNatjecatelj_ime,MATCH(BC32,regNatjecatelj_id,0)))))</f>
        <v>Luka</v>
      </c>
      <c r="BG32" s="31" t="str">
        <f>IF(O32="","",IF(BC32="",AP32,IF(BC32="NEMA",AW32,INDEX(regNatjecatelj_prezime,MATCH(BC32,regNatjecatelj_id,0)))))</f>
        <v>Sučić</v>
      </c>
      <c r="BH32" s="73" t="str">
        <f t="shared" si="72"/>
        <v/>
      </c>
      <c r="BI32" s="53">
        <f t="shared" si="73"/>
        <v>1304</v>
      </c>
      <c r="BJ32" s="47" t="s">
        <v>0</v>
      </c>
      <c r="BK32" s="52" t="str">
        <f t="shared" si="13"/>
        <v>Vihor</v>
      </c>
      <c r="BL32" s="31" t="str">
        <f t="shared" si="14"/>
        <v>OK Vihor</v>
      </c>
      <c r="BM32" s="73" t="str">
        <f t="shared" si="15"/>
        <v/>
      </c>
      <c r="BN32" s="31" t="str" cm="1">
        <f t="array" ref="BN32">IF(BM32="",""&amp;BL32,IF(BM32="NEMA",BL32,INDEX(regKlub_naziv,MATCH(INDEX(regKlub_alias_klubId,BM32),regKlub_id,0))))</f>
        <v>OK Vihor</v>
      </c>
      <c r="BO32" s="31" t="str" cm="1">
        <f t="array" ref="BO32">IFERROR(""&amp;INDEX(regNatjecatelj_klub,DX32),"")</f>
        <v>OK Vihor</v>
      </c>
      <c r="BP32" s="88" t="str">
        <f t="shared" si="74"/>
        <v/>
      </c>
      <c r="BQ32" s="66" t="str">
        <f t="shared" si="75"/>
        <v>OK Vihor</v>
      </c>
      <c r="BR32" s="47" t="s">
        <v>0</v>
      </c>
      <c r="BS32" s="52" t="str">
        <f>IF(X32&lt;&gt;"NEMA","",IF(IFERROR(MATCH(W32,W$12:W31,0),0)&lt;&gt;0,"",W32))</f>
        <v/>
      </c>
      <c r="BT32" s="73" t="str">
        <f t="shared" si="76"/>
        <v/>
      </c>
      <c r="BU32" s="31" t="str">
        <f>IF(OR(BT32="",BT32&lt;&gt;"NEMA"),"",MAX(BU$12:BU31)+1)</f>
        <v/>
      </c>
      <c r="BV32" s="66" t="str">
        <f t="shared" si="77"/>
        <v/>
      </c>
      <c r="BW32" s="47" t="s">
        <v>0</v>
      </c>
      <c r="BX32" s="19" t="str">
        <f t="shared" si="78"/>
        <v/>
      </c>
      <c r="BY32" s="47" t="s">
        <v>0</v>
      </c>
      <c r="BZ32" s="82" t="str">
        <f>IF(BM32&lt;&gt;"NEMA","",IF(IFERROR(MATCH(BL32,BL$12:BL31,0),0)&lt;&gt;0,"",BL32))</f>
        <v/>
      </c>
      <c r="CA32" s="47" t="s">
        <v>0</v>
      </c>
      <c r="CB32" s="125"/>
      <c r="CC32" s="47" t="s">
        <v>0</v>
      </c>
      <c r="CD32" s="58" t="str">
        <f t="shared" si="79"/>
        <v/>
      </c>
      <c r="CE32" s="31" t="str">
        <f t="shared" si="80"/>
        <v/>
      </c>
      <c r="CF32" s="31" t="str">
        <f>IF(CE32="","",MAX(CF$12:CF31)+1)</f>
        <v/>
      </c>
      <c r="CG32" s="31" t="str">
        <f t="shared" si="20"/>
        <v/>
      </c>
      <c r="CH32" s="31" t="str">
        <f t="shared" si="81"/>
        <v/>
      </c>
      <c r="CI32" s="31" t="str">
        <f>IF(CB32="","",MAX(CI$12:CI31)+1)</f>
        <v/>
      </c>
      <c r="CJ32" s="31" t="str">
        <f t="shared" si="82"/>
        <v/>
      </c>
      <c r="CK32" s="66" t="str">
        <f t="shared" si="83"/>
        <v/>
      </c>
      <c r="CL32" s="47" t="s">
        <v>0</v>
      </c>
      <c r="CM32" s="73" t="str">
        <f t="shared" si="23"/>
        <v/>
      </c>
      <c r="CN32" s="47"/>
      <c r="CO32" s="19" t="str">
        <f t="shared" si="84"/>
        <v/>
      </c>
      <c r="CP32" s="47" t="s">
        <v>0</v>
      </c>
      <c r="CQ32" s="143" t="str">
        <f t="shared" si="85"/>
        <v>OK Vihor</v>
      </c>
      <c r="CR32" s="47" t="s">
        <v>0</v>
      </c>
      <c r="CS32" s="58" t="str">
        <f t="shared" si="26"/>
        <v>102:00</v>
      </c>
      <c r="CT32" s="73" t="str">
        <f t="shared" si="27"/>
        <v>0</v>
      </c>
      <c r="CU32" s="229" t="str">
        <f t="shared" si="28"/>
        <v/>
      </c>
      <c r="CV32" s="230">
        <f t="shared" si="86"/>
        <v>6120</v>
      </c>
      <c r="CW32" s="163">
        <f t="shared" si="30"/>
        <v>1</v>
      </c>
      <c r="CX32" s="47" t="s">
        <v>0</v>
      </c>
      <c r="CY32" s="222" t="str">
        <f t="shared" si="87"/>
        <v xml:space="preserve">
</v>
      </c>
      <c r="CZ32" s="223">
        <f t="shared" si="88"/>
        <v>6</v>
      </c>
      <c r="DA32" s="47" t="s">
        <v>0</v>
      </c>
      <c r="DB32" s="47"/>
      <c r="DC32" s="47"/>
      <c r="DD32" s="47"/>
      <c r="DE32" s="47" t="s">
        <v>0</v>
      </c>
      <c r="DF32" s="53" t="str">
        <f t="shared" si="101"/>
        <v/>
      </c>
      <c r="DG32" t="s">
        <v>0</v>
      </c>
      <c r="DH32" s="128" t="str">
        <f t="shared" si="102"/>
        <v>M</v>
      </c>
      <c r="DI32" t="s">
        <v>0</v>
      </c>
      <c r="DJ32" s="52" t="str">
        <f t="shared" si="103"/>
        <v/>
      </c>
      <c r="DK32" s="66" t="str">
        <f t="shared" si="104"/>
        <v/>
      </c>
      <c r="DL32" t="s">
        <v>0</v>
      </c>
      <c r="DM32" s="19" t="str">
        <f t="shared" si="105"/>
        <v/>
      </c>
      <c r="DN32" s="47" t="s">
        <v>0</v>
      </c>
      <c r="DO32" s="19" t="str">
        <f t="shared" si="106"/>
        <v/>
      </c>
      <c r="DP32" s="47" t="s">
        <v>0</v>
      </c>
      <c r="DQ32" s="52" t="str">
        <f t="shared" si="37"/>
        <v>Luka – Sučić – OK Vihor – M14</v>
      </c>
      <c r="DR32" s="53">
        <f t="shared" si="38"/>
        <v>914</v>
      </c>
      <c r="DS32" s="47" t="s">
        <v>0</v>
      </c>
      <c r="DT32" s="52" t="str">
        <f t="shared" si="39"/>
        <v>Luka – Sučić – OK Vihor</v>
      </c>
      <c r="DU32" s="53">
        <f t="shared" si="40"/>
        <v>914</v>
      </c>
      <c r="DV32" s="47" t="s">
        <v>0</v>
      </c>
      <c r="DW32" s="52" t="str">
        <f t="shared" si="41"/>
        <v>Luka – Sučić</v>
      </c>
      <c r="DX32" s="53">
        <f t="shared" si="42"/>
        <v>914</v>
      </c>
      <c r="DY32" s="47" t="s">
        <v>0</v>
      </c>
      <c r="DZ32" s="58">
        <f t="shared" si="89"/>
        <v>914</v>
      </c>
      <c r="EA32" s="53" cm="1">
        <f t="array" ref="EA32">IF(DZ32&lt;&gt;"",INDEX(regNatjecatelj_id,DZ32,0),IF(BD32&lt;&gt;"",BD32,""))</f>
        <v>1304</v>
      </c>
      <c r="EB32" s="47" t="s">
        <v>0</v>
      </c>
      <c r="EC32" s="58" t="str">
        <f t="shared" si="43"/>
        <v>imepre</v>
      </c>
      <c r="ED32" s="73" t="str">
        <f t="shared" si="44"/>
        <v>klu</v>
      </c>
      <c r="EE32" s="73" t="str">
        <f t="shared" si="45"/>
        <v>kat</v>
      </c>
      <c r="EF32" s="73" t="str">
        <f t="shared" si="46"/>
        <v/>
      </c>
      <c r="EG32" s="66" t="str">
        <f t="shared" si="47"/>
        <v>imepre-klu-kat</v>
      </c>
      <c r="EH32" s="47" t="s">
        <v>0</v>
      </c>
      <c r="EI32" s="58">
        <f>IF(AL32="","",MAX(EI$12:EI31)+1)</f>
        <v>210</v>
      </c>
      <c r="EJ32" s="73">
        <f t="shared" si="48"/>
        <v>24</v>
      </c>
      <c r="EK32" s="73">
        <f t="shared" si="90"/>
        <v>1304</v>
      </c>
      <c r="EL32" s="73">
        <f t="shared" si="49"/>
        <v>6120</v>
      </c>
      <c r="EM32" s="73">
        <f t="shared" si="50"/>
        <v>1</v>
      </c>
      <c r="EN32" s="73">
        <f t="shared" si="91"/>
        <v>1</v>
      </c>
      <c r="EO32" s="73">
        <f t="shared" si="92"/>
        <v>1</v>
      </c>
      <c r="EP32" s="73" t="str">
        <f t="shared" si="53"/>
        <v>0</v>
      </c>
      <c r="EQ32" s="73" t="str">
        <f t="shared" si="54"/>
        <v/>
      </c>
      <c r="ER32" s="73" t="str">
        <f t="shared" si="55"/>
        <v/>
      </c>
      <c r="ES32" s="53" t="str">
        <f t="shared" si="56"/>
        <v/>
      </c>
      <c r="ET32" s="47" t="s">
        <v>0</v>
      </c>
      <c r="EU32" s="19" t="str">
        <f t="shared" si="93"/>
        <v>INSERT INTO rezultat(id,stazakategorija_id,imeprezime_id,vrijeme_sec,status_id,registracija,uparivanje_id,originalstatus_id,imeprezimealias_id,klubalias_id,kategorijaalias_id) VALUES (210,24,1304,6120,1,1,1,0,Null,Null,Null);</v>
      </c>
      <c r="EV32" s="47" t="s">
        <v>0</v>
      </c>
      <c r="EW32" s="19" t="str">
        <f t="shared" si="94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2" s="47" t="s">
        <v>0</v>
      </c>
      <c r="EY32" s="180" t="str">
        <f t="shared" si="58"/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32" s="47" t="s">
        <v>0</v>
      </c>
    </row>
    <row r="33" spans="1:156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6" t="str">
        <f t="shared" si="59"/>
        <v>ok</v>
      </c>
      <c r="P33" s="47"/>
      <c r="Q33" s="52" t="str">
        <f t="shared" si="60"/>
        <v>M14</v>
      </c>
      <c r="R33" s="73">
        <f>IF(Q33="","",IF(COUNTIF(Q$12:Q32,Q33)=0,R32+1,R32))</f>
        <v>2</v>
      </c>
      <c r="S33" s="73">
        <f t="shared" si="61"/>
        <v>111</v>
      </c>
      <c r="T33" s="73">
        <f t="shared" si="1"/>
        <v>21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62"/>
        <v>CRO</v>
      </c>
      <c r="AA33" s="73">
        <f t="shared" si="5"/>
        <v>1</v>
      </c>
      <c r="AB33" s="31" t="str">
        <f t="shared" si="63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64"/>
        <v/>
      </c>
      <c r="AH33" s="47" t="s">
        <v>0</v>
      </c>
      <c r="AI33" s="143" t="str">
        <f t="shared" si="65"/>
        <v>CRO</v>
      </c>
      <c r="AJ33" s="47"/>
      <c r="AK33" s="52" t="str">
        <f t="shared" si="66"/>
        <v>Tristan</v>
      </c>
      <c r="AL33" s="31" t="str">
        <f t="shared" si="67"/>
        <v>Ilić</v>
      </c>
      <c r="AM33" s="73">
        <f t="shared" si="68"/>
        <v>1887</v>
      </c>
      <c r="AN33" s="73" t="str">
        <f t="shared" si="69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70"/>
        <v/>
      </c>
      <c r="AS33" s="47" t="s">
        <v>0</v>
      </c>
      <c r="AT33" s="19" t="str">
        <f t="shared" si="71"/>
        <v/>
      </c>
      <c r="AU33" s="47" t="s">
        <v>0</v>
      </c>
      <c r="AV33" s="103"/>
      <c r="AW33" s="105"/>
      <c r="AX33" s="47" t="s">
        <v>0</v>
      </c>
      <c r="AY33" s="259" t="str">
        <f t="shared" si="100"/>
        <v/>
      </c>
      <c r="AZ33" s="47" t="s">
        <v>0</v>
      </c>
      <c r="BA33" s="52" t="str">
        <f t="shared" si="11"/>
        <v/>
      </c>
      <c r="BB33" s="73" t="str">
        <f>IF(AV33&amp;AW33="","",MAX(BB$12:BB32)+1)</f>
        <v/>
      </c>
      <c r="BC33" s="271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>IF(O33="","",IF(BC33="",AO33,IF(BC33="NEMA",AV33,INDEX(regNatjecatelj_ime,MATCH(BC33,regNatjecatelj_id,0)))))</f>
        <v>Tristan</v>
      </c>
      <c r="BG33" s="31" t="str">
        <f>IF(O33="","",IF(BC33="",AP33,IF(BC33="NEMA",AW33,INDEX(regNatjecatelj_prezime,MATCH(BC33,regNatjecatelj_id,0)))))</f>
        <v>Ilić</v>
      </c>
      <c r="BH33" s="73" t="str">
        <f t="shared" si="72"/>
        <v/>
      </c>
      <c r="BI33" s="53">
        <f t="shared" si="73"/>
        <v>1887</v>
      </c>
      <c r="BJ33" s="47" t="s">
        <v>0</v>
      </c>
      <c r="BK33" s="52" t="str">
        <f t="shared" si="13"/>
        <v>Vihor</v>
      </c>
      <c r="BL33" s="31" t="str">
        <f t="shared" si="14"/>
        <v>OK Vihor</v>
      </c>
      <c r="BM33" s="73" t="str">
        <f t="shared" si="15"/>
        <v/>
      </c>
      <c r="BN33" s="31" t="str" cm="1">
        <f t="array" ref="BN33">IF(BM33="",""&amp;BL33,IF(BM33="NEMA",BL33,INDEX(regKlub_naziv,MATCH(INDEX(regKlub_alias_klubId,BM33),regKlub_id,0))))</f>
        <v>OK Vihor</v>
      </c>
      <c r="BO33" s="31" t="str" cm="1">
        <f t="array" ref="BO33">IFERROR(""&amp;INDEX(regNatjecatelj_klub,DX33),"")</f>
        <v>OK Vihor</v>
      </c>
      <c r="BP33" s="88" t="str">
        <f t="shared" si="74"/>
        <v/>
      </c>
      <c r="BQ33" s="66" t="str">
        <f t="shared" si="75"/>
        <v>OK Vihor</v>
      </c>
      <c r="BR33" s="47" t="s">
        <v>0</v>
      </c>
      <c r="BS33" s="52" t="str">
        <f>IF(X33&lt;&gt;"NEMA","",IF(IFERROR(MATCH(W33,W$12:W32,0),0)&lt;&gt;0,"",W33))</f>
        <v/>
      </c>
      <c r="BT33" s="73" t="str">
        <f t="shared" si="76"/>
        <v/>
      </c>
      <c r="BU33" s="31" t="str">
        <f>IF(OR(BT33="",BT33&lt;&gt;"NEMA"),"",MAX(BU$12:BU32)+1)</f>
        <v/>
      </c>
      <c r="BV33" s="66" t="str">
        <f t="shared" si="77"/>
        <v/>
      </c>
      <c r="BW33" s="47" t="s">
        <v>0</v>
      </c>
      <c r="BX33" s="19" t="str">
        <f t="shared" si="78"/>
        <v/>
      </c>
      <c r="BY33" s="47" t="s">
        <v>0</v>
      </c>
      <c r="BZ33" s="82" t="str">
        <f>IF(BM33&lt;&gt;"NEMA","",IF(IFERROR(MATCH(BL33,BL$12:BL32,0),0)&lt;&gt;0,"",BL33))</f>
        <v/>
      </c>
      <c r="CA33" s="47" t="s">
        <v>0</v>
      </c>
      <c r="CB33" s="125"/>
      <c r="CC33" s="47" t="s">
        <v>0</v>
      </c>
      <c r="CD33" s="58" t="str">
        <f t="shared" si="79"/>
        <v/>
      </c>
      <c r="CE33" s="31" t="str">
        <f t="shared" si="80"/>
        <v/>
      </c>
      <c r="CF33" s="31" t="str">
        <f>IF(CE33="","",MAX(CF$12:CF32)+1)</f>
        <v/>
      </c>
      <c r="CG33" s="31" t="str">
        <f t="shared" si="20"/>
        <v/>
      </c>
      <c r="CH33" s="31" t="str">
        <f t="shared" si="81"/>
        <v/>
      </c>
      <c r="CI33" s="31" t="str">
        <f>IF(CB33="","",MAX(CI$12:CI32)+1)</f>
        <v/>
      </c>
      <c r="CJ33" s="31" t="str">
        <f t="shared" si="82"/>
        <v/>
      </c>
      <c r="CK33" s="66" t="str">
        <f t="shared" si="83"/>
        <v/>
      </c>
      <c r="CL33" s="47" t="s">
        <v>0</v>
      </c>
      <c r="CM33" s="73" t="str">
        <f t="shared" si="23"/>
        <v/>
      </c>
      <c r="CN33" s="47"/>
      <c r="CO33" s="19" t="str">
        <f t="shared" si="84"/>
        <v/>
      </c>
      <c r="CP33" s="47" t="s">
        <v>0</v>
      </c>
      <c r="CQ33" s="143" t="str">
        <f t="shared" si="85"/>
        <v>OK Vihor</v>
      </c>
      <c r="CR33" s="47" t="s">
        <v>0</v>
      </c>
      <c r="CS33" s="58" t="str">
        <f t="shared" si="26"/>
        <v/>
      </c>
      <c r="CT33" s="73" t="str">
        <f t="shared" si="27"/>
        <v>1</v>
      </c>
      <c r="CU33" s="229" t="str">
        <f t="shared" si="28"/>
        <v/>
      </c>
      <c r="CV33" s="230" t="str">
        <f t="shared" si="86"/>
        <v/>
      </c>
      <c r="CW33" s="163">
        <f t="shared" si="30"/>
        <v>6</v>
      </c>
      <c r="CX33" s="47" t="s">
        <v>0</v>
      </c>
      <c r="CY33" s="222" t="str">
        <f t="shared" si="87"/>
        <v xml:space="preserve">
</v>
      </c>
      <c r="CZ33" s="223" t="e">
        <f t="shared" si="88"/>
        <v>#N/A</v>
      </c>
      <c r="DA33" s="47" t="s">
        <v>0</v>
      </c>
      <c r="DB33" s="47"/>
      <c r="DC33" s="47"/>
      <c r="DD33" s="47"/>
      <c r="DE33" s="47" t="s">
        <v>0</v>
      </c>
      <c r="DF33" s="53" t="str">
        <f t="shared" si="101"/>
        <v/>
      </c>
      <c r="DG33" t="s">
        <v>0</v>
      </c>
      <c r="DH33" s="128" t="str">
        <f t="shared" si="102"/>
        <v>M</v>
      </c>
      <c r="DI33" t="s">
        <v>0</v>
      </c>
      <c r="DJ33" s="52" t="str">
        <f t="shared" si="103"/>
        <v/>
      </c>
      <c r="DK33" s="66" t="str">
        <f t="shared" si="104"/>
        <v/>
      </c>
      <c r="DL33" t="s">
        <v>0</v>
      </c>
      <c r="DM33" s="19" t="str">
        <f t="shared" si="105"/>
        <v/>
      </c>
      <c r="DN33" s="47" t="s">
        <v>0</v>
      </c>
      <c r="DO33" s="19" t="str">
        <f t="shared" si="106"/>
        <v/>
      </c>
      <c r="DP33" s="47" t="s">
        <v>0</v>
      </c>
      <c r="DQ33" s="52" t="str">
        <f t="shared" si="37"/>
        <v>Tristan – Ilić – OK Vihor – M14</v>
      </c>
      <c r="DR33" s="53">
        <f t="shared" si="38"/>
        <v>703</v>
      </c>
      <c r="DS33" s="47" t="s">
        <v>0</v>
      </c>
      <c r="DT33" s="52" t="str">
        <f t="shared" si="39"/>
        <v>Tristan – Ilić – OK Vihor</v>
      </c>
      <c r="DU33" s="53">
        <f t="shared" si="40"/>
        <v>703</v>
      </c>
      <c r="DV33" s="47" t="s">
        <v>0</v>
      </c>
      <c r="DW33" s="52" t="str">
        <f t="shared" si="41"/>
        <v>Tristan – Ilić</v>
      </c>
      <c r="DX33" s="53">
        <f t="shared" si="42"/>
        <v>703</v>
      </c>
      <c r="DY33" s="47" t="s">
        <v>0</v>
      </c>
      <c r="DZ33" s="58">
        <f t="shared" si="89"/>
        <v>703</v>
      </c>
      <c r="EA33" s="53" cm="1">
        <f t="array" ref="EA33">IF(DZ33&lt;&gt;"",INDEX(regNatjecatelj_id,DZ33,0),IF(BD33&lt;&gt;"",BD33,""))</f>
        <v>1887</v>
      </c>
      <c r="EB33" s="47" t="s">
        <v>0</v>
      </c>
      <c r="EC33" s="58" t="str">
        <f t="shared" si="43"/>
        <v>imepre</v>
      </c>
      <c r="ED33" s="73" t="str">
        <f t="shared" si="44"/>
        <v>klu</v>
      </c>
      <c r="EE33" s="73" t="str">
        <f t="shared" si="45"/>
        <v>kat</v>
      </c>
      <c r="EF33" s="73" t="str">
        <f t="shared" si="46"/>
        <v/>
      </c>
      <c r="EG33" s="66" t="str">
        <f t="shared" si="47"/>
        <v>imepre-klu-kat</v>
      </c>
      <c r="EH33" s="47" t="s">
        <v>0</v>
      </c>
      <c r="EI33" s="58">
        <f>IF(AL33="","",MAX(EI$12:EI32)+1)</f>
        <v>211</v>
      </c>
      <c r="EJ33" s="73">
        <f t="shared" si="48"/>
        <v>24</v>
      </c>
      <c r="EK33" s="73">
        <f t="shared" si="90"/>
        <v>1887</v>
      </c>
      <c r="EL33" s="73" t="str">
        <f t="shared" si="49"/>
        <v/>
      </c>
      <c r="EM33" s="73">
        <f t="shared" si="50"/>
        <v>6</v>
      </c>
      <c r="EN33" s="73">
        <f t="shared" si="91"/>
        <v>1</v>
      </c>
      <c r="EO33" s="73">
        <f t="shared" si="92"/>
        <v>1</v>
      </c>
      <c r="EP33" s="73" t="str">
        <f t="shared" si="53"/>
        <v>1</v>
      </c>
      <c r="EQ33" s="73" t="str">
        <f t="shared" si="54"/>
        <v/>
      </c>
      <c r="ER33" s="73" t="str">
        <f t="shared" si="55"/>
        <v/>
      </c>
      <c r="ES33" s="53" t="str">
        <f t="shared" si="56"/>
        <v/>
      </c>
      <c r="ET33" s="47" t="s">
        <v>0</v>
      </c>
      <c r="EU33" s="19" t="str">
        <f t="shared" si="93"/>
        <v>INSERT INTO rezultat(id,stazakategorija_id,imeprezime_id,vrijeme_sec,status_id,registracija,uparivanje_id,originalstatus_id,imeprezimealias_id,klubalias_id,kategorijaalias_id) VALUES (211,24,1887,Null,6,1,1,1,Null,Null,Null);</v>
      </c>
      <c r="EV33" s="47" t="s">
        <v>0</v>
      </c>
      <c r="EW33" s="19" t="str">
        <f t="shared" si="94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3" s="47" t="s">
        <v>0</v>
      </c>
      <c r="EY33" s="180" t="str">
        <f t="shared" si="58"/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33" s="47" t="s">
        <v>0</v>
      </c>
    </row>
    <row r="34" spans="1:156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6" t="str">
        <f t="shared" si="59"/>
        <v/>
      </c>
      <c r="P34" s="47"/>
      <c r="Q34" s="52" t="str">
        <f t="shared" si="60"/>
        <v>M14</v>
      </c>
      <c r="R34" s="73">
        <f>IF(Q34="","",IF(COUNTIF(Q$12:Q33,Q34)=0,R33+1,R33))</f>
        <v>2</v>
      </c>
      <c r="S34" s="73">
        <f t="shared" si="61"/>
        <v>111</v>
      </c>
      <c r="T34" s="73">
        <f t="shared" si="1"/>
        <v>21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62"/>
        <v/>
      </c>
      <c r="AA34" s="73" t="str">
        <f t="shared" si="5"/>
        <v/>
      </c>
      <c r="AB34" s="31" t="str">
        <f t="shared" si="63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64"/>
        <v/>
      </c>
      <c r="AH34" s="47" t="s">
        <v>0</v>
      </c>
      <c r="AI34" s="143" t="str">
        <f t="shared" si="65"/>
        <v/>
      </c>
      <c r="AJ34" s="47"/>
      <c r="AK34" s="52" t="str">
        <f t="shared" si="66"/>
        <v/>
      </c>
      <c r="AL34" s="31" t="str">
        <f t="shared" si="67"/>
        <v/>
      </c>
      <c r="AM34" s="73" t="str">
        <f t="shared" si="68"/>
        <v/>
      </c>
      <c r="AN34" s="73" t="str">
        <f t="shared" si="69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70"/>
        <v/>
      </c>
      <c r="AS34" s="47" t="s">
        <v>0</v>
      </c>
      <c r="AT34" s="19" t="str">
        <f t="shared" si="71"/>
        <v/>
      </c>
      <c r="AU34" s="47" t="s">
        <v>0</v>
      </c>
      <c r="AV34" s="103"/>
      <c r="AW34" s="105"/>
      <c r="AX34" s="47" t="s">
        <v>0</v>
      </c>
      <c r="AY34" s="259" t="str">
        <f t="shared" si="100"/>
        <v/>
      </c>
      <c r="AZ34" s="47" t="s">
        <v>0</v>
      </c>
      <c r="BA34" s="52" t="str">
        <f t="shared" si="11"/>
        <v/>
      </c>
      <c r="BB34" s="73" t="str">
        <f>IF(AV34&amp;AW34="","",MAX(BB$12:BB33)+1)</f>
        <v/>
      </c>
      <c r="BC34" s="271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>IF(O34="","",IF(BC34="",AO34,IF(BC34="NEMA",AV34,INDEX(regNatjecatelj_ime,MATCH(BC34,regNatjecatelj_id,0)))))</f>
        <v/>
      </c>
      <c r="BG34" s="31" t="str">
        <f>IF(O34="","",IF(BC34="",AP34,IF(BC34="NEMA",AW34,INDEX(regNatjecatelj_prezime,MATCH(BC34,regNatjecatelj_id,0)))))</f>
        <v/>
      </c>
      <c r="BH34" s="73" t="str">
        <f t="shared" si="72"/>
        <v/>
      </c>
      <c r="BI34" s="53" t="str">
        <f t="shared" si="73"/>
        <v/>
      </c>
      <c r="BJ34" s="47" t="s">
        <v>0</v>
      </c>
      <c r="BK34" s="52" t="str">
        <f t="shared" si="13"/>
        <v/>
      </c>
      <c r="BL34" s="31" t="str">
        <f t="shared" si="14"/>
        <v/>
      </c>
      <c r="BM34" s="73" t="str">
        <f t="shared" si="15"/>
        <v/>
      </c>
      <c r="BN34" s="31" t="str" cm="1">
        <f t="array" ref="BN34">IF(BM34="",""&amp;BL34,IF(BM34="NEMA",BL34,INDEX(regKlub_naziv,MATCH(INDEX(regKlub_alias_klubId,BM34),regKlub_id,0))))</f>
        <v/>
      </c>
      <c r="BO34" s="31" t="str" cm="1">
        <f t="array" ref="BO34">IFERROR(""&amp;INDEX(regNatjecatelj_klub,DX34),"")</f>
        <v/>
      </c>
      <c r="BP34" s="88" t="str">
        <f t="shared" si="74"/>
        <v/>
      </c>
      <c r="BQ34" s="66" t="str">
        <f t="shared" si="75"/>
        <v/>
      </c>
      <c r="BR34" s="47" t="s">
        <v>0</v>
      </c>
      <c r="BS34" s="52" t="str">
        <f>IF(X34&lt;&gt;"NEMA","",IF(IFERROR(MATCH(W34,W$12:W33,0),0)&lt;&gt;0,"",W34))</f>
        <v/>
      </c>
      <c r="BT34" s="73" t="str">
        <f t="shared" si="76"/>
        <v/>
      </c>
      <c r="BU34" s="31" t="str">
        <f>IF(OR(BT34="",BT34&lt;&gt;"NEMA"),"",MAX(BU$12:BU33)+1)</f>
        <v/>
      </c>
      <c r="BV34" s="66" t="str">
        <f t="shared" si="77"/>
        <v/>
      </c>
      <c r="BW34" s="47" t="s">
        <v>0</v>
      </c>
      <c r="BX34" s="19" t="str">
        <f t="shared" si="78"/>
        <v/>
      </c>
      <c r="BY34" s="47" t="s">
        <v>0</v>
      </c>
      <c r="BZ34" s="82" t="str">
        <f>IF(BM34&lt;&gt;"NEMA","",IF(IFERROR(MATCH(BL34,BL$12:BL33,0),0)&lt;&gt;0,"",BL34))</f>
        <v/>
      </c>
      <c r="CA34" s="47" t="s">
        <v>0</v>
      </c>
      <c r="CB34" s="125"/>
      <c r="CC34" s="47" t="s">
        <v>0</v>
      </c>
      <c r="CD34" s="58" t="str">
        <f t="shared" si="79"/>
        <v/>
      </c>
      <c r="CE34" s="31" t="str">
        <f t="shared" si="80"/>
        <v/>
      </c>
      <c r="CF34" s="31" t="str">
        <f>IF(CE34="","",MAX(CF$12:CF33)+1)</f>
        <v/>
      </c>
      <c r="CG34" s="31" t="str">
        <f t="shared" si="20"/>
        <v/>
      </c>
      <c r="CH34" s="31" t="str">
        <f t="shared" si="81"/>
        <v/>
      </c>
      <c r="CI34" s="31" t="str">
        <f>IF(CB34="","",MAX(CI$12:CI33)+1)</f>
        <v/>
      </c>
      <c r="CJ34" s="31" t="str">
        <f t="shared" si="82"/>
        <v/>
      </c>
      <c r="CK34" s="66" t="str">
        <f t="shared" si="83"/>
        <v/>
      </c>
      <c r="CL34" s="47" t="s">
        <v>0</v>
      </c>
      <c r="CM34" s="73" t="str">
        <f t="shared" si="23"/>
        <v/>
      </c>
      <c r="CN34" s="47"/>
      <c r="CO34" s="19" t="str">
        <f t="shared" si="84"/>
        <v/>
      </c>
      <c r="CP34" s="47" t="s">
        <v>0</v>
      </c>
      <c r="CQ34" s="143" t="str">
        <f t="shared" si="85"/>
        <v/>
      </c>
      <c r="CR34" s="47" t="s">
        <v>0</v>
      </c>
      <c r="CS34" s="58" t="str">
        <f t="shared" si="26"/>
        <v/>
      </c>
      <c r="CT34" s="73" t="str">
        <f t="shared" si="27"/>
        <v>0</v>
      </c>
      <c r="CU34" s="229" t="str">
        <f t="shared" si="28"/>
        <v/>
      </c>
      <c r="CV34" s="230" t="str">
        <f t="shared" si="86"/>
        <v/>
      </c>
      <c r="CW34" s="163" t="str">
        <f t="shared" si="30"/>
        <v/>
      </c>
      <c r="CX34" s="47" t="s">
        <v>0</v>
      </c>
      <c r="CY34" s="222" t="str">
        <f t="shared" si="87"/>
        <v xml:space="preserve">
</v>
      </c>
      <c r="CZ34" s="223" t="str">
        <f t="shared" si="88"/>
        <v/>
      </c>
      <c r="DA34" s="47" t="s">
        <v>0</v>
      </c>
      <c r="DB34" s="47"/>
      <c r="DC34" s="47"/>
      <c r="DD34" s="47"/>
      <c r="DE34" s="47" t="s">
        <v>0</v>
      </c>
      <c r="DF34" s="53" t="str">
        <f t="shared" si="101"/>
        <v/>
      </c>
      <c r="DG34" t="s">
        <v>0</v>
      </c>
      <c r="DH34" s="128" t="str">
        <f t="shared" si="102"/>
        <v>M</v>
      </c>
      <c r="DI34" t="s">
        <v>0</v>
      </c>
      <c r="DJ34" s="52" t="str">
        <f t="shared" si="103"/>
        <v/>
      </c>
      <c r="DK34" s="66" t="str">
        <f t="shared" si="104"/>
        <v/>
      </c>
      <c r="DL34" t="s">
        <v>0</v>
      </c>
      <c r="DM34" s="19" t="str">
        <f t="shared" si="105"/>
        <v/>
      </c>
      <c r="DN34" s="47" t="s">
        <v>0</v>
      </c>
      <c r="DO34" s="19" t="str">
        <f t="shared" si="106"/>
        <v/>
      </c>
      <c r="DP34" s="47" t="s">
        <v>0</v>
      </c>
      <c r="DQ34" s="52" t="str">
        <f t="shared" si="37"/>
        <v/>
      </c>
      <c r="DR34" s="53" t="str">
        <f t="shared" si="38"/>
        <v/>
      </c>
      <c r="DS34" s="47" t="s">
        <v>0</v>
      </c>
      <c r="DT34" s="52" t="str">
        <f t="shared" si="39"/>
        <v/>
      </c>
      <c r="DU34" s="53" t="str">
        <f t="shared" si="40"/>
        <v/>
      </c>
      <c r="DV34" s="47" t="s">
        <v>0</v>
      </c>
      <c r="DW34" s="52" t="str">
        <f t="shared" si="41"/>
        <v/>
      </c>
      <c r="DX34" s="53" t="str">
        <f t="shared" si="42"/>
        <v/>
      </c>
      <c r="DY34" s="47" t="s">
        <v>0</v>
      </c>
      <c r="DZ34" s="58" t="str">
        <f t="shared" si="89"/>
        <v/>
      </c>
      <c r="EA34" s="53" t="str" cm="1">
        <f t="array" ref="EA34">IF(DZ34&lt;&gt;"",INDEX(regNatjecatelj_id,DZ34,0),IF(BD34&lt;&gt;"",BD34,""))</f>
        <v/>
      </c>
      <c r="EB34" s="47" t="s">
        <v>0</v>
      </c>
      <c r="EC34" s="58" t="str">
        <f t="shared" si="43"/>
        <v/>
      </c>
      <c r="ED34" s="73" t="str">
        <f t="shared" si="44"/>
        <v/>
      </c>
      <c r="EE34" s="73" t="str">
        <f t="shared" si="45"/>
        <v/>
      </c>
      <c r="EF34" s="73" t="str">
        <f t="shared" si="46"/>
        <v/>
      </c>
      <c r="EG34" s="66" t="str">
        <f t="shared" si="47"/>
        <v/>
      </c>
      <c r="EH34" s="47" t="s">
        <v>0</v>
      </c>
      <c r="EI34" s="58" t="str">
        <f>IF(AL34="","",MAX(EI$12:EI33)+1)</f>
        <v/>
      </c>
      <c r="EJ34" s="73" t="str">
        <f t="shared" si="48"/>
        <v/>
      </c>
      <c r="EK34" s="73" t="str">
        <f t="shared" si="90"/>
        <v/>
      </c>
      <c r="EL34" s="73" t="str">
        <f t="shared" si="49"/>
        <v/>
      </c>
      <c r="EM34" s="73" t="str">
        <f t="shared" si="50"/>
        <v/>
      </c>
      <c r="EN34" s="73" t="str">
        <f t="shared" si="91"/>
        <v/>
      </c>
      <c r="EO34" s="73" t="str">
        <f t="shared" si="92"/>
        <v/>
      </c>
      <c r="EP34" s="73" t="str">
        <f t="shared" si="53"/>
        <v/>
      </c>
      <c r="EQ34" s="73" t="str">
        <f t="shared" si="54"/>
        <v/>
      </c>
      <c r="ER34" s="73" t="str">
        <f t="shared" si="55"/>
        <v/>
      </c>
      <c r="ES34" s="53" t="str">
        <f t="shared" si="56"/>
        <v/>
      </c>
      <c r="ET34" s="47" t="s">
        <v>0</v>
      </c>
      <c r="EU34" s="19" t="str">
        <f t="shared" si="93"/>
        <v/>
      </c>
      <c r="EV34" s="47" t="s">
        <v>0</v>
      </c>
      <c r="EW34" s="19" t="str">
        <f t="shared" si="94"/>
        <v/>
      </c>
      <c r="EX34" s="47" t="s">
        <v>0</v>
      </c>
      <c r="EY34" s="180" t="str">
        <f t="shared" si="58"/>
        <v/>
      </c>
      <c r="EZ34" s="47" t="s">
        <v>0</v>
      </c>
    </row>
    <row r="35" spans="1:156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6" t="str">
        <f t="shared" si="59"/>
        <v/>
      </c>
      <c r="P35" s="47"/>
      <c r="Q35" s="52" t="str">
        <f t="shared" si="60"/>
        <v>M14</v>
      </c>
      <c r="R35" s="73">
        <f>IF(Q35="","",IF(COUNTIF(Q$12:Q34,Q35)=0,R34+1,R34))</f>
        <v>2</v>
      </c>
      <c r="S35" s="73">
        <f t="shared" si="61"/>
        <v>111</v>
      </c>
      <c r="T35" s="73">
        <f t="shared" si="1"/>
        <v>21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62"/>
        <v/>
      </c>
      <c r="AA35" s="73" t="str">
        <f t="shared" si="5"/>
        <v/>
      </c>
      <c r="AB35" s="31" t="str">
        <f t="shared" si="63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64"/>
        <v/>
      </c>
      <c r="AH35" s="47" t="s">
        <v>0</v>
      </c>
      <c r="AI35" s="143" t="str">
        <f t="shared" si="65"/>
        <v/>
      </c>
      <c r="AJ35" s="47"/>
      <c r="AK35" s="52" t="str">
        <f t="shared" si="66"/>
        <v/>
      </c>
      <c r="AL35" s="31" t="str">
        <f t="shared" si="67"/>
        <v/>
      </c>
      <c r="AM35" s="73" t="str">
        <f t="shared" si="68"/>
        <v/>
      </c>
      <c r="AN35" s="73" t="str">
        <f t="shared" si="69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70"/>
        <v/>
      </c>
      <c r="AS35" s="47" t="s">
        <v>0</v>
      </c>
      <c r="AT35" s="19" t="str">
        <f t="shared" si="71"/>
        <v/>
      </c>
      <c r="AU35" s="47" t="s">
        <v>0</v>
      </c>
      <c r="AV35" s="103"/>
      <c r="AW35" s="105"/>
      <c r="AX35" s="47" t="s">
        <v>0</v>
      </c>
      <c r="AY35" s="259" t="str">
        <f t="shared" si="100"/>
        <v/>
      </c>
      <c r="AZ35" s="47" t="s">
        <v>0</v>
      </c>
      <c r="BA35" s="52" t="str">
        <f t="shared" si="11"/>
        <v/>
      </c>
      <c r="BB35" s="73" t="str">
        <f>IF(AV35&amp;AW35="","",MAX(BB$12:BB34)+1)</f>
        <v/>
      </c>
      <c r="BC35" s="271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>IF(O35="","",IF(BC35="",AO35,IF(BC35="NEMA",AV35,INDEX(regNatjecatelj_ime,MATCH(BC35,regNatjecatelj_id,0)))))</f>
        <v/>
      </c>
      <c r="BG35" s="31" t="str">
        <f>IF(O35="","",IF(BC35="",AP35,IF(BC35="NEMA",AW35,INDEX(regNatjecatelj_prezime,MATCH(BC35,regNatjecatelj_id,0)))))</f>
        <v/>
      </c>
      <c r="BH35" s="73" t="str">
        <f t="shared" si="72"/>
        <v/>
      </c>
      <c r="BI35" s="53" t="str">
        <f t="shared" si="73"/>
        <v/>
      </c>
      <c r="BJ35" s="47" t="s">
        <v>0</v>
      </c>
      <c r="BK35" s="52" t="str">
        <f t="shared" si="13"/>
        <v/>
      </c>
      <c r="BL35" s="31" t="str">
        <f t="shared" si="14"/>
        <v/>
      </c>
      <c r="BM35" s="73" t="str">
        <f t="shared" si="15"/>
        <v/>
      </c>
      <c r="BN35" s="31" t="str" cm="1">
        <f t="array" ref="BN35">IF(BM35="",""&amp;BL35,IF(BM35="NEMA",BL35,INDEX(regKlub_naziv,MATCH(INDEX(regKlub_alias_klubId,BM35),regKlub_id,0))))</f>
        <v/>
      </c>
      <c r="BO35" s="31" t="str" cm="1">
        <f t="array" ref="BO35">IFERROR(""&amp;INDEX(regNatjecatelj_klub,DX35),"")</f>
        <v/>
      </c>
      <c r="BP35" s="88" t="str">
        <f t="shared" si="74"/>
        <v/>
      </c>
      <c r="BQ35" s="66" t="str">
        <f t="shared" si="75"/>
        <v/>
      </c>
      <c r="BR35" s="47" t="s">
        <v>0</v>
      </c>
      <c r="BS35" s="52" t="str">
        <f>IF(X35&lt;&gt;"NEMA","",IF(IFERROR(MATCH(W35,W$12:W34,0),0)&lt;&gt;0,"",W35))</f>
        <v/>
      </c>
      <c r="BT35" s="73" t="str">
        <f t="shared" si="76"/>
        <v/>
      </c>
      <c r="BU35" s="31" t="str">
        <f>IF(OR(BT35="",BT35&lt;&gt;"NEMA"),"",MAX(BU$12:BU34)+1)</f>
        <v/>
      </c>
      <c r="BV35" s="66" t="str">
        <f t="shared" si="77"/>
        <v/>
      </c>
      <c r="BW35" s="47" t="s">
        <v>0</v>
      </c>
      <c r="BX35" s="19" t="str">
        <f t="shared" si="78"/>
        <v/>
      </c>
      <c r="BY35" s="47" t="s">
        <v>0</v>
      </c>
      <c r="BZ35" s="82" t="str">
        <f>IF(BM35&lt;&gt;"NEMA","",IF(IFERROR(MATCH(BL35,BL$12:BL34,0),0)&lt;&gt;0,"",BL35))</f>
        <v/>
      </c>
      <c r="CA35" s="47" t="s">
        <v>0</v>
      </c>
      <c r="CB35" s="125"/>
      <c r="CC35" s="47" t="s">
        <v>0</v>
      </c>
      <c r="CD35" s="58" t="str">
        <f t="shared" si="79"/>
        <v/>
      </c>
      <c r="CE35" s="31" t="str">
        <f t="shared" si="80"/>
        <v/>
      </c>
      <c r="CF35" s="31" t="str">
        <f>IF(CE35="","",MAX(CF$12:CF34)+1)</f>
        <v/>
      </c>
      <c r="CG35" s="31" t="str">
        <f t="shared" si="20"/>
        <v/>
      </c>
      <c r="CH35" s="31" t="str">
        <f t="shared" si="81"/>
        <v/>
      </c>
      <c r="CI35" s="31" t="str">
        <f>IF(CB35="","",MAX(CI$12:CI34)+1)</f>
        <v/>
      </c>
      <c r="CJ35" s="31" t="str">
        <f t="shared" si="82"/>
        <v/>
      </c>
      <c r="CK35" s="66" t="str">
        <f t="shared" si="83"/>
        <v/>
      </c>
      <c r="CL35" s="47" t="s">
        <v>0</v>
      </c>
      <c r="CM35" s="73" t="str">
        <f t="shared" si="23"/>
        <v/>
      </c>
      <c r="CN35" s="47"/>
      <c r="CO35" s="19" t="str">
        <f t="shared" si="84"/>
        <v/>
      </c>
      <c r="CP35" s="47" t="s">
        <v>0</v>
      </c>
      <c r="CQ35" s="143" t="str">
        <f t="shared" si="85"/>
        <v/>
      </c>
      <c r="CR35" s="47" t="s">
        <v>0</v>
      </c>
      <c r="CS35" s="58" t="str">
        <f t="shared" si="26"/>
        <v/>
      </c>
      <c r="CT35" s="73" t="str">
        <f t="shared" si="27"/>
        <v>0</v>
      </c>
      <c r="CU35" s="229" t="str">
        <f t="shared" si="28"/>
        <v/>
      </c>
      <c r="CV35" s="230" t="str">
        <f t="shared" si="86"/>
        <v/>
      </c>
      <c r="CW35" s="163" t="str">
        <f t="shared" si="30"/>
        <v/>
      </c>
      <c r="CX35" s="47" t="s">
        <v>0</v>
      </c>
      <c r="CY35" s="222" t="str">
        <f t="shared" si="87"/>
        <v xml:space="preserve">
</v>
      </c>
      <c r="CZ35" s="223" t="str">
        <f t="shared" si="88"/>
        <v/>
      </c>
      <c r="DA35" s="47" t="s">
        <v>0</v>
      </c>
      <c r="DB35" s="47"/>
      <c r="DC35" s="47"/>
      <c r="DD35" s="47"/>
      <c r="DE35" s="47" t="s">
        <v>0</v>
      </c>
      <c r="DF35" s="53" t="str">
        <f t="shared" si="101"/>
        <v/>
      </c>
      <c r="DG35" t="s">
        <v>0</v>
      </c>
      <c r="DH35" s="128" t="str">
        <f t="shared" si="102"/>
        <v>M</v>
      </c>
      <c r="DI35" t="s">
        <v>0</v>
      </c>
      <c r="DJ35" s="52" t="str">
        <f t="shared" si="103"/>
        <v/>
      </c>
      <c r="DK35" s="66" t="str">
        <f t="shared" si="104"/>
        <v/>
      </c>
      <c r="DL35" t="s">
        <v>0</v>
      </c>
      <c r="DM35" s="19" t="str">
        <f t="shared" si="105"/>
        <v/>
      </c>
      <c r="DN35" s="47" t="s">
        <v>0</v>
      </c>
      <c r="DO35" s="19" t="str">
        <f t="shared" si="106"/>
        <v/>
      </c>
      <c r="DP35" s="47" t="s">
        <v>0</v>
      </c>
      <c r="DQ35" s="52" t="str">
        <f t="shared" si="37"/>
        <v/>
      </c>
      <c r="DR35" s="53" t="str">
        <f t="shared" si="38"/>
        <v/>
      </c>
      <c r="DS35" s="47" t="s">
        <v>0</v>
      </c>
      <c r="DT35" s="52" t="str">
        <f t="shared" si="39"/>
        <v/>
      </c>
      <c r="DU35" s="53" t="str">
        <f t="shared" si="40"/>
        <v/>
      </c>
      <c r="DV35" s="47" t="s">
        <v>0</v>
      </c>
      <c r="DW35" s="52" t="str">
        <f t="shared" si="41"/>
        <v/>
      </c>
      <c r="DX35" s="53" t="str">
        <f t="shared" si="42"/>
        <v/>
      </c>
      <c r="DY35" s="47" t="s">
        <v>0</v>
      </c>
      <c r="DZ35" s="58" t="str">
        <f t="shared" si="89"/>
        <v/>
      </c>
      <c r="EA35" s="53" t="str" cm="1">
        <f t="array" ref="EA35">IF(DZ35&lt;&gt;"",INDEX(regNatjecatelj_id,DZ35,0),IF(BD35&lt;&gt;"",BD35,""))</f>
        <v/>
      </c>
      <c r="EB35" s="47" t="s">
        <v>0</v>
      </c>
      <c r="EC35" s="58" t="str">
        <f t="shared" si="43"/>
        <v/>
      </c>
      <c r="ED35" s="73" t="str">
        <f t="shared" si="44"/>
        <v/>
      </c>
      <c r="EE35" s="73" t="str">
        <f t="shared" si="45"/>
        <v/>
      </c>
      <c r="EF35" s="73" t="str">
        <f t="shared" si="46"/>
        <v/>
      </c>
      <c r="EG35" s="66" t="str">
        <f t="shared" si="47"/>
        <v/>
      </c>
      <c r="EH35" s="47" t="s">
        <v>0</v>
      </c>
      <c r="EI35" s="58" t="str">
        <f>IF(AL35="","",MAX(EI$12:EI34)+1)</f>
        <v/>
      </c>
      <c r="EJ35" s="73" t="str">
        <f t="shared" si="48"/>
        <v/>
      </c>
      <c r="EK35" s="73" t="str">
        <f t="shared" si="90"/>
        <v/>
      </c>
      <c r="EL35" s="73" t="str">
        <f t="shared" si="49"/>
        <v/>
      </c>
      <c r="EM35" s="73" t="str">
        <f t="shared" si="50"/>
        <v/>
      </c>
      <c r="EN35" s="73" t="str">
        <f t="shared" si="91"/>
        <v/>
      </c>
      <c r="EO35" s="73" t="str">
        <f t="shared" si="92"/>
        <v/>
      </c>
      <c r="EP35" s="73" t="str">
        <f t="shared" si="53"/>
        <v/>
      </c>
      <c r="EQ35" s="73" t="str">
        <f t="shared" si="54"/>
        <v/>
      </c>
      <c r="ER35" s="73" t="str">
        <f t="shared" si="55"/>
        <v/>
      </c>
      <c r="ES35" s="53" t="str">
        <f t="shared" si="56"/>
        <v/>
      </c>
      <c r="ET35" s="47" t="s">
        <v>0</v>
      </c>
      <c r="EU35" s="19" t="str">
        <f t="shared" si="93"/>
        <v/>
      </c>
      <c r="EV35" s="47" t="s">
        <v>0</v>
      </c>
      <c r="EW35" s="19" t="str">
        <f t="shared" si="94"/>
        <v/>
      </c>
      <c r="EX35" s="47" t="s">
        <v>0</v>
      </c>
      <c r="EY35" s="180" t="str">
        <f t="shared" si="58"/>
        <v/>
      </c>
      <c r="EZ35" s="47" t="s">
        <v>0</v>
      </c>
    </row>
    <row r="36" spans="1:156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6" t="str">
        <f t="shared" si="59"/>
        <v>ok</v>
      </c>
      <c r="P36" s="47"/>
      <c r="Q36" s="52" t="str">
        <f t="shared" si="60"/>
        <v>M14</v>
      </c>
      <c r="R36" s="73">
        <f>IF(Q36="","",IF(COUNTIF(Q$12:Q35,Q36)=0,R35+1,R35))</f>
        <v>2</v>
      </c>
      <c r="S36" s="73">
        <f t="shared" si="61"/>
        <v>111</v>
      </c>
      <c r="T36" s="73">
        <f t="shared" si="1"/>
        <v>21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62"/>
        <v>CRO</v>
      </c>
      <c r="AA36" s="73">
        <f t="shared" si="5"/>
        <v>1</v>
      </c>
      <c r="AB36" s="31" t="str">
        <f t="shared" si="63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64"/>
        <v/>
      </c>
      <c r="AH36" s="47" t="s">
        <v>0</v>
      </c>
      <c r="AI36" s="143" t="str">
        <f t="shared" si="65"/>
        <v>CRO</v>
      </c>
      <c r="AJ36" s="47"/>
      <c r="AK36" s="52" t="str">
        <f t="shared" si="66"/>
        <v>Janko</v>
      </c>
      <c r="AL36" s="31" t="str">
        <f t="shared" si="67"/>
        <v>Hodak</v>
      </c>
      <c r="AM36" s="73">
        <f t="shared" si="68"/>
        <v>1557</v>
      </c>
      <c r="AN36" s="73" t="str">
        <f t="shared" si="69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70"/>
        <v/>
      </c>
      <c r="AS36" s="47" t="s">
        <v>0</v>
      </c>
      <c r="AT36" s="19" t="str">
        <f t="shared" si="71"/>
        <v/>
      </c>
      <c r="AU36" s="47" t="s">
        <v>0</v>
      </c>
      <c r="AV36" s="103"/>
      <c r="AW36" s="105"/>
      <c r="AX36" s="47" t="s">
        <v>0</v>
      </c>
      <c r="AY36" s="259" t="str">
        <f t="shared" si="100"/>
        <v/>
      </c>
      <c r="AZ36" s="47" t="s">
        <v>0</v>
      </c>
      <c r="BA36" s="52" t="str">
        <f t="shared" si="11"/>
        <v/>
      </c>
      <c r="BB36" s="73" t="str">
        <f>IF(AV36&amp;AW36="","",MAX(BB$12:BB35)+1)</f>
        <v/>
      </c>
      <c r="BC36" s="271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>IF(O36="","",IF(BC36="",AO36,IF(BC36="NEMA",AV36,INDEX(regNatjecatelj_ime,MATCH(BC36,regNatjecatelj_id,0)))))</f>
        <v>Janko</v>
      </c>
      <c r="BG36" s="31" t="str">
        <f>IF(O36="","",IF(BC36="",AP36,IF(BC36="NEMA",AW36,INDEX(regNatjecatelj_prezime,MATCH(BC36,regNatjecatelj_id,0)))))</f>
        <v>Hodak</v>
      </c>
      <c r="BH36" s="73" t="str">
        <f t="shared" si="72"/>
        <v/>
      </c>
      <c r="BI36" s="53">
        <f t="shared" si="73"/>
        <v>1557</v>
      </c>
      <c r="BJ36" s="47" t="s">
        <v>0</v>
      </c>
      <c r="BK36" s="52" t="str">
        <f t="shared" si="13"/>
        <v>Vihor</v>
      </c>
      <c r="BL36" s="31" t="str">
        <f t="shared" si="14"/>
        <v>OK Vihor</v>
      </c>
      <c r="BM36" s="73" t="str">
        <f t="shared" si="15"/>
        <v/>
      </c>
      <c r="BN36" s="31" t="str" cm="1">
        <f t="array" ref="BN36">IF(BM36="",""&amp;BL36,IF(BM36="NEMA",BL36,INDEX(regKlub_naziv,MATCH(INDEX(regKlub_alias_klubId,BM36),regKlub_id,0))))</f>
        <v>OK Vihor</v>
      </c>
      <c r="BO36" s="31" t="str" cm="1">
        <f t="array" ref="BO36">IFERROR(""&amp;INDEX(regNatjecatelj_klub,DX36),"")</f>
        <v>OK Vihor</v>
      </c>
      <c r="BP36" s="88" t="str">
        <f t="shared" si="74"/>
        <v/>
      </c>
      <c r="BQ36" s="66" t="str">
        <f t="shared" si="75"/>
        <v>OK Vihor</v>
      </c>
      <c r="BR36" s="47" t="s">
        <v>0</v>
      </c>
      <c r="BS36" s="52" t="str">
        <f>IF(X36&lt;&gt;"NEMA","",IF(IFERROR(MATCH(W36,W$12:W35,0),0)&lt;&gt;0,"",W36))</f>
        <v/>
      </c>
      <c r="BT36" s="73" t="str">
        <f t="shared" si="76"/>
        <v/>
      </c>
      <c r="BU36" s="31" t="str">
        <f>IF(OR(BT36="",BT36&lt;&gt;"NEMA"),"",MAX(BU$12:BU35)+1)</f>
        <v/>
      </c>
      <c r="BV36" s="66" t="str">
        <f t="shared" si="77"/>
        <v/>
      </c>
      <c r="BW36" s="47" t="s">
        <v>0</v>
      </c>
      <c r="BX36" s="19" t="str">
        <f t="shared" si="78"/>
        <v/>
      </c>
      <c r="BY36" s="47" t="s">
        <v>0</v>
      </c>
      <c r="BZ36" s="82" t="str">
        <f>IF(BM36&lt;&gt;"NEMA","",IF(IFERROR(MATCH(BL36,BL$12:BL35,0),0)&lt;&gt;0,"",BL36))</f>
        <v/>
      </c>
      <c r="CA36" s="47" t="s">
        <v>0</v>
      </c>
      <c r="CB36" s="125"/>
      <c r="CC36" s="47" t="s">
        <v>0</v>
      </c>
      <c r="CD36" s="58" t="str">
        <f t="shared" si="79"/>
        <v/>
      </c>
      <c r="CE36" s="31" t="str">
        <f t="shared" si="80"/>
        <v/>
      </c>
      <c r="CF36" s="31" t="str">
        <f>IF(CE36="","",MAX(CF$12:CF35)+1)</f>
        <v/>
      </c>
      <c r="CG36" s="31" t="str">
        <f t="shared" si="20"/>
        <v/>
      </c>
      <c r="CH36" s="31" t="str">
        <f t="shared" si="81"/>
        <v/>
      </c>
      <c r="CI36" s="31" t="str">
        <f>IF(CB36="","",MAX(CI$12:CI35)+1)</f>
        <v/>
      </c>
      <c r="CJ36" s="31" t="str">
        <f t="shared" si="82"/>
        <v/>
      </c>
      <c r="CK36" s="66" t="str">
        <f t="shared" si="83"/>
        <v/>
      </c>
      <c r="CL36" s="47" t="s">
        <v>0</v>
      </c>
      <c r="CM36" s="73" t="str">
        <f t="shared" si="23"/>
        <v/>
      </c>
      <c r="CN36" s="47"/>
      <c r="CO36" s="19" t="str">
        <f t="shared" si="84"/>
        <v/>
      </c>
      <c r="CP36" s="47" t="s">
        <v>0</v>
      </c>
      <c r="CQ36" s="143" t="str">
        <f t="shared" si="85"/>
        <v>OK Vihor</v>
      </c>
      <c r="CR36" s="47" t="s">
        <v>0</v>
      </c>
      <c r="CS36" s="58" t="str">
        <f t="shared" si="26"/>
        <v/>
      </c>
      <c r="CT36" s="73" t="str">
        <f t="shared" si="27"/>
        <v>1</v>
      </c>
      <c r="CU36" s="229" t="str">
        <f t="shared" si="28"/>
        <v/>
      </c>
      <c r="CV36" s="230" t="str">
        <f t="shared" si="86"/>
        <v/>
      </c>
      <c r="CW36" s="163">
        <f t="shared" si="30"/>
        <v>6</v>
      </c>
      <c r="CX36" s="47" t="s">
        <v>0</v>
      </c>
      <c r="CY36" s="222" t="str">
        <f t="shared" si="87"/>
        <v xml:space="preserve">
</v>
      </c>
      <c r="CZ36" s="223" t="e">
        <f t="shared" si="88"/>
        <v>#N/A</v>
      </c>
      <c r="DA36" s="47" t="s">
        <v>0</v>
      </c>
      <c r="DB36" s="47"/>
      <c r="DC36" s="47"/>
      <c r="DD36" s="47"/>
      <c r="DE36" s="47" t="s">
        <v>0</v>
      </c>
      <c r="DF36" s="53" t="str">
        <f t="shared" si="101"/>
        <v/>
      </c>
      <c r="DG36" t="s">
        <v>0</v>
      </c>
      <c r="DH36" s="128" t="str">
        <f t="shared" si="102"/>
        <v>M</v>
      </c>
      <c r="DI36" t="s">
        <v>0</v>
      </c>
      <c r="DJ36" s="52" t="str">
        <f t="shared" si="103"/>
        <v/>
      </c>
      <c r="DK36" s="66" t="str">
        <f t="shared" si="104"/>
        <v/>
      </c>
      <c r="DL36" t="s">
        <v>0</v>
      </c>
      <c r="DM36" s="19" t="str">
        <f t="shared" si="105"/>
        <v/>
      </c>
      <c r="DN36" s="47" t="s">
        <v>0</v>
      </c>
      <c r="DO36" s="19" t="str">
        <f t="shared" si="106"/>
        <v/>
      </c>
      <c r="DP36" s="47" t="s">
        <v>0</v>
      </c>
      <c r="DQ36" s="52" t="str">
        <f t="shared" si="37"/>
        <v>Janko – Hodak – OK Vihor – M14</v>
      </c>
      <c r="DR36" s="53">
        <f t="shared" si="38"/>
        <v>697</v>
      </c>
      <c r="DS36" s="47" t="s">
        <v>0</v>
      </c>
      <c r="DT36" s="52" t="str">
        <f t="shared" si="39"/>
        <v>Janko – Hodak – OK Vihor</v>
      </c>
      <c r="DU36" s="53">
        <f t="shared" si="40"/>
        <v>697</v>
      </c>
      <c r="DV36" s="47" t="s">
        <v>0</v>
      </c>
      <c r="DW36" s="52" t="str">
        <f t="shared" si="41"/>
        <v>Janko – Hodak</v>
      </c>
      <c r="DX36" s="53">
        <f t="shared" si="42"/>
        <v>697</v>
      </c>
      <c r="DY36" s="47" t="s">
        <v>0</v>
      </c>
      <c r="DZ36" s="58">
        <f t="shared" si="89"/>
        <v>697</v>
      </c>
      <c r="EA36" s="53" cm="1">
        <f t="array" ref="EA36">IF(DZ36&lt;&gt;"",INDEX(regNatjecatelj_id,DZ36,0),IF(BD36&lt;&gt;"",BD36,""))</f>
        <v>1557</v>
      </c>
      <c r="EB36" s="47" t="s">
        <v>0</v>
      </c>
      <c r="EC36" s="58" t="str">
        <f t="shared" si="43"/>
        <v>imepre</v>
      </c>
      <c r="ED36" s="73" t="str">
        <f t="shared" si="44"/>
        <v>klu</v>
      </c>
      <c r="EE36" s="73" t="str">
        <f t="shared" si="45"/>
        <v>kat</v>
      </c>
      <c r="EF36" s="73" t="str">
        <f t="shared" si="46"/>
        <v/>
      </c>
      <c r="EG36" s="66" t="str">
        <f t="shared" si="47"/>
        <v>imepre-klu-kat</v>
      </c>
      <c r="EH36" s="47" t="s">
        <v>0</v>
      </c>
      <c r="EI36" s="58">
        <f>IF(AL36="","",MAX(EI$12:EI35)+1)</f>
        <v>212</v>
      </c>
      <c r="EJ36" s="73">
        <f t="shared" si="48"/>
        <v>24</v>
      </c>
      <c r="EK36" s="73">
        <f t="shared" si="90"/>
        <v>1557</v>
      </c>
      <c r="EL36" s="73" t="str">
        <f t="shared" si="49"/>
        <v/>
      </c>
      <c r="EM36" s="73">
        <f t="shared" si="50"/>
        <v>6</v>
      </c>
      <c r="EN36" s="73">
        <f t="shared" si="91"/>
        <v>1</v>
      </c>
      <c r="EO36" s="73">
        <f t="shared" si="92"/>
        <v>1</v>
      </c>
      <c r="EP36" s="73" t="str">
        <f t="shared" si="53"/>
        <v>1</v>
      </c>
      <c r="EQ36" s="73" t="str">
        <f t="shared" si="54"/>
        <v/>
      </c>
      <c r="ER36" s="73" t="str">
        <f t="shared" si="55"/>
        <v/>
      </c>
      <c r="ES36" s="53" t="str">
        <f t="shared" si="56"/>
        <v/>
      </c>
      <c r="ET36" s="47" t="s">
        <v>0</v>
      </c>
      <c r="EU36" s="19" t="str">
        <f t="shared" si="93"/>
        <v>INSERT INTO rezultat(id,stazakategorija_id,imeprezime_id,vrijeme_sec,status_id,registracija,uparivanje_id,originalstatus_id,imeprezimealias_id,klubalias_id,kategorijaalias_id) VALUES (212,24,1557,Null,6,1,1,1,Null,Null,Null);</v>
      </c>
      <c r="EV36" s="47" t="s">
        <v>0</v>
      </c>
      <c r="EW36" s="19" t="str">
        <f t="shared" si="94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6" s="47" t="s">
        <v>0</v>
      </c>
      <c r="EY36" s="180" t="str">
        <f t="shared" si="58"/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Z36" s="47" t="s">
        <v>0</v>
      </c>
    </row>
    <row r="37" spans="1:156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6" t="str">
        <f t="shared" si="59"/>
        <v>ok</v>
      </c>
      <c r="P37" s="47"/>
      <c r="Q37" s="52" t="str">
        <f t="shared" si="60"/>
        <v>M16</v>
      </c>
      <c r="R37" s="73">
        <f>IF(Q37="","",IF(COUNTIF(Q$12:Q36,Q37)=0,R36+1,R36))</f>
        <v>3</v>
      </c>
      <c r="S37" s="73">
        <f t="shared" si="61"/>
        <v>110</v>
      </c>
      <c r="T37" s="73">
        <f t="shared" si="1"/>
        <v>19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62"/>
        <v>CRO</v>
      </c>
      <c r="AA37" s="73">
        <f t="shared" si="5"/>
        <v>1</v>
      </c>
      <c r="AB37" s="31" t="str">
        <f t="shared" si="63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64"/>
        <v/>
      </c>
      <c r="AH37" s="47" t="s">
        <v>0</v>
      </c>
      <c r="AI37" s="143" t="str">
        <f t="shared" si="65"/>
        <v>CRO</v>
      </c>
      <c r="AJ37" s="47"/>
      <c r="AK37" s="52" t="str">
        <f t="shared" si="66"/>
        <v>Jakov</v>
      </c>
      <c r="AL37" s="31" t="str">
        <f t="shared" si="67"/>
        <v>Lesjak</v>
      </c>
      <c r="AM37" s="73">
        <f t="shared" si="68"/>
        <v>1434</v>
      </c>
      <c r="AN37" s="73" t="str">
        <f t="shared" si="69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70"/>
        <v/>
      </c>
      <c r="AS37" s="47" t="s">
        <v>0</v>
      </c>
      <c r="AT37" s="19" t="str">
        <f t="shared" si="71"/>
        <v/>
      </c>
      <c r="AU37" s="47" t="s">
        <v>0</v>
      </c>
      <c r="AV37" s="103"/>
      <c r="AW37" s="105"/>
      <c r="AX37" s="47" t="s">
        <v>0</v>
      </c>
      <c r="AY37" s="259" t="str">
        <f t="shared" si="100"/>
        <v/>
      </c>
      <c r="AZ37" s="47" t="s">
        <v>0</v>
      </c>
      <c r="BA37" s="52" t="str">
        <f t="shared" si="11"/>
        <v/>
      </c>
      <c r="BB37" s="73" t="str">
        <f>IF(AV37&amp;AW37="","",MAX(BB$12:BB36)+1)</f>
        <v/>
      </c>
      <c r="BC37" s="271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>IF(O37="","",IF(BC37="",AO37,IF(BC37="NEMA",AV37,INDEX(regNatjecatelj_ime,MATCH(BC37,regNatjecatelj_id,0)))))</f>
        <v>Jakov</v>
      </c>
      <c r="BG37" s="31" t="str">
        <f>IF(O37="","",IF(BC37="",AP37,IF(BC37="NEMA",AW37,INDEX(regNatjecatelj_prezime,MATCH(BC37,regNatjecatelj_id,0)))))</f>
        <v>Lesjak</v>
      </c>
      <c r="BH37" s="73" t="str">
        <f t="shared" si="72"/>
        <v/>
      </c>
      <c r="BI37" s="53">
        <f t="shared" si="73"/>
        <v>1434</v>
      </c>
      <c r="BJ37" s="47" t="s">
        <v>0</v>
      </c>
      <c r="BK37" s="52" t="str">
        <f t="shared" si="13"/>
        <v>JAP</v>
      </c>
      <c r="BL37" s="31" t="str">
        <f t="shared" si="14"/>
        <v>OK Japetic</v>
      </c>
      <c r="BM37" s="73">
        <f t="shared" si="15"/>
        <v>1</v>
      </c>
      <c r="BN37" s="31" t="str" cm="1">
        <f t="array" ref="BN37">IF(BM37="",""&amp;BL37,IF(BM37="NEMA",BL37,INDEX(regKlub_naziv,MATCH(INDEX(regKlub_alias_klubId,BM37),regKlub_id,0))))</f>
        <v>OK Japetić</v>
      </c>
      <c r="BO37" s="31" t="str" cm="1">
        <f t="array" ref="BO37">IFERROR(""&amp;INDEX(regNatjecatelj_klub,DX37),"")</f>
        <v>OK Japetić</v>
      </c>
      <c r="BP37" s="88" t="str">
        <f t="shared" si="74"/>
        <v/>
      </c>
      <c r="BQ37" s="66" t="str">
        <f t="shared" si="75"/>
        <v>OK Japetić</v>
      </c>
      <c r="BR37" s="47" t="s">
        <v>0</v>
      </c>
      <c r="BS37" s="52" t="str">
        <f>IF(X37&lt;&gt;"NEMA","",IF(IFERROR(MATCH(W37,W$12:W36,0),0)&lt;&gt;0,"",W37))</f>
        <v/>
      </c>
      <c r="BT37" s="73" t="str">
        <f t="shared" si="76"/>
        <v/>
      </c>
      <c r="BU37" s="31" t="str">
        <f>IF(OR(BT37="",BT37&lt;&gt;"NEMA"),"",MAX(BU$12:BU36)+1)</f>
        <v/>
      </c>
      <c r="BV37" s="66" t="str">
        <f t="shared" si="77"/>
        <v/>
      </c>
      <c r="BW37" s="47" t="s">
        <v>0</v>
      </c>
      <c r="BX37" s="19" t="str">
        <f t="shared" si="78"/>
        <v/>
      </c>
      <c r="BY37" s="47" t="s">
        <v>0</v>
      </c>
      <c r="BZ37" s="82" t="str">
        <f>IF(BM37&lt;&gt;"NEMA","",IF(IFERROR(MATCH(BL37,BL$12:BL36,0),0)&lt;&gt;0,"",BL37))</f>
        <v/>
      </c>
      <c r="CA37" s="47" t="s">
        <v>0</v>
      </c>
      <c r="CB37" s="125"/>
      <c r="CC37" s="47" t="s">
        <v>0</v>
      </c>
      <c r="CD37" s="58" t="str">
        <f t="shared" si="79"/>
        <v/>
      </c>
      <c r="CE37" s="31" t="str">
        <f t="shared" si="80"/>
        <v/>
      </c>
      <c r="CF37" s="31" t="str">
        <f>IF(CE37="","",MAX(CF$12:CF36)+1)</f>
        <v/>
      </c>
      <c r="CG37" s="31" t="str">
        <f t="shared" si="20"/>
        <v/>
      </c>
      <c r="CH37" s="31" t="str">
        <f t="shared" si="81"/>
        <v/>
      </c>
      <c r="CI37" s="31" t="str">
        <f>IF(CB37="","",MAX(CI$12:CI36)+1)</f>
        <v/>
      </c>
      <c r="CJ37" s="31" t="str">
        <f t="shared" si="82"/>
        <v/>
      </c>
      <c r="CK37" s="66" t="str">
        <f t="shared" si="83"/>
        <v/>
      </c>
      <c r="CL37" s="47" t="s">
        <v>0</v>
      </c>
      <c r="CM37" s="73" t="str">
        <f t="shared" si="23"/>
        <v/>
      </c>
      <c r="CN37" s="47"/>
      <c r="CO37" s="19" t="str">
        <f t="shared" si="84"/>
        <v/>
      </c>
      <c r="CP37" s="47" t="s">
        <v>0</v>
      </c>
      <c r="CQ37" s="143" t="str">
        <f t="shared" si="85"/>
        <v>OK Japetić</v>
      </c>
      <c r="CR37" s="47" t="s">
        <v>0</v>
      </c>
      <c r="CS37" s="58" t="str">
        <f t="shared" si="26"/>
        <v>37:06</v>
      </c>
      <c r="CT37" s="73" t="str">
        <f t="shared" si="27"/>
        <v>0</v>
      </c>
      <c r="CU37" s="229" t="str">
        <f t="shared" si="28"/>
        <v/>
      </c>
      <c r="CV37" s="230">
        <f t="shared" si="86"/>
        <v>2226</v>
      </c>
      <c r="CW37" s="163">
        <f t="shared" si="30"/>
        <v>1</v>
      </c>
      <c r="CX37" s="47" t="s">
        <v>0</v>
      </c>
      <c r="CY37" s="222" t="str">
        <f t="shared" si="87"/>
        <v xml:space="preserve">
</v>
      </c>
      <c r="CZ37" s="223">
        <f t="shared" si="88"/>
        <v>6</v>
      </c>
      <c r="DA37" s="47" t="s">
        <v>0</v>
      </c>
      <c r="DB37" s="47"/>
      <c r="DC37" s="47"/>
      <c r="DD37" s="47"/>
      <c r="DE37" s="47" t="s">
        <v>0</v>
      </c>
      <c r="DF37" s="53" t="str">
        <f t="shared" si="101"/>
        <v/>
      </c>
      <c r="DG37" t="s">
        <v>0</v>
      </c>
      <c r="DH37" s="128" t="str">
        <f t="shared" si="102"/>
        <v>M</v>
      </c>
      <c r="DI37" t="s">
        <v>0</v>
      </c>
      <c r="DJ37" s="52" t="str">
        <f t="shared" si="103"/>
        <v/>
      </c>
      <c r="DK37" s="66" t="str">
        <f t="shared" si="104"/>
        <v/>
      </c>
      <c r="DL37" t="s">
        <v>0</v>
      </c>
      <c r="DM37" s="19" t="str">
        <f t="shared" si="105"/>
        <v/>
      </c>
      <c r="DN37" s="47" t="s">
        <v>0</v>
      </c>
      <c r="DO37" s="19" t="str">
        <f t="shared" si="106"/>
        <v/>
      </c>
      <c r="DP37" s="47" t="s">
        <v>0</v>
      </c>
      <c r="DQ37" s="52" t="str">
        <f t="shared" si="37"/>
        <v>Jakov – Lesjak – OK Japetić – M16</v>
      </c>
      <c r="DR37" s="53">
        <f t="shared" si="38"/>
        <v>105</v>
      </c>
      <c r="DS37" s="47" t="s">
        <v>0</v>
      </c>
      <c r="DT37" s="52" t="str">
        <f t="shared" si="39"/>
        <v>Jakov – Lesjak – OK Japetić</v>
      </c>
      <c r="DU37" s="53">
        <f t="shared" si="40"/>
        <v>105</v>
      </c>
      <c r="DV37" s="47" t="s">
        <v>0</v>
      </c>
      <c r="DW37" s="52" t="str">
        <f t="shared" si="41"/>
        <v>Jakov – Lesjak</v>
      </c>
      <c r="DX37" s="53">
        <f t="shared" si="42"/>
        <v>105</v>
      </c>
      <c r="DY37" s="47" t="s">
        <v>0</v>
      </c>
      <c r="DZ37" s="58">
        <f t="shared" si="89"/>
        <v>105</v>
      </c>
      <c r="EA37" s="53" cm="1">
        <f t="array" ref="EA37">IF(DZ37&lt;&gt;"",INDEX(regNatjecatelj_id,DZ37,0),IF(BD37&lt;&gt;"",BD37,""))</f>
        <v>1434</v>
      </c>
      <c r="EB37" s="47" t="s">
        <v>0</v>
      </c>
      <c r="EC37" s="58" t="str">
        <f t="shared" si="43"/>
        <v>imepre</v>
      </c>
      <c r="ED37" s="73" t="str">
        <f t="shared" si="44"/>
        <v>klu(ali)</v>
      </c>
      <c r="EE37" s="73" t="str">
        <f t="shared" si="45"/>
        <v>kat</v>
      </c>
      <c r="EF37" s="73" t="str">
        <f t="shared" si="46"/>
        <v/>
      </c>
      <c r="EG37" s="66" t="str">
        <f t="shared" si="47"/>
        <v>imepre-klu(ali)-kat</v>
      </c>
      <c r="EH37" s="47" t="s">
        <v>0</v>
      </c>
      <c r="EI37" s="58">
        <f>IF(AL37="","",MAX(EI$12:EI36)+1)</f>
        <v>213</v>
      </c>
      <c r="EJ37" s="73">
        <f t="shared" si="48"/>
        <v>25</v>
      </c>
      <c r="EK37" s="73">
        <f t="shared" si="90"/>
        <v>1434</v>
      </c>
      <c r="EL37" s="73">
        <f t="shared" si="49"/>
        <v>2226</v>
      </c>
      <c r="EM37" s="73">
        <f t="shared" si="50"/>
        <v>1</v>
      </c>
      <c r="EN37" s="73">
        <f t="shared" si="91"/>
        <v>1</v>
      </c>
      <c r="EO37" s="73">
        <f t="shared" si="92"/>
        <v>3</v>
      </c>
      <c r="EP37" s="73" t="str">
        <f t="shared" si="53"/>
        <v>0</v>
      </c>
      <c r="EQ37" s="73" t="str">
        <f t="shared" si="54"/>
        <v/>
      </c>
      <c r="ER37" s="73">
        <f t="shared" si="55"/>
        <v>1</v>
      </c>
      <c r="ES37" s="53" t="str">
        <f t="shared" si="56"/>
        <v/>
      </c>
      <c r="ET37" s="47" t="s">
        <v>0</v>
      </c>
      <c r="EU37" s="19" t="str">
        <f t="shared" si="93"/>
        <v>INSERT INTO rezultat(id,stazakategorija_id,imeprezime_id,vrijeme_sec,status_id,registracija,uparivanje_id,originalstatus_id,imeprezimealias_id,klubalias_id,kategorijaalias_id) VALUES (213,25,1434,2226,1,1,3,0,Null,1,Null);</v>
      </c>
      <c r="EV37" s="47" t="s">
        <v>0</v>
      </c>
      <c r="EW37" s="19" t="str">
        <f t="shared" si="94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7" s="47" t="s">
        <v>0</v>
      </c>
      <c r="EY37" s="180" t="str">
        <f t="shared" si="58"/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37" s="47" t="s">
        <v>0</v>
      </c>
    </row>
    <row r="38" spans="1:156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6" t="str">
        <f t="shared" si="59"/>
        <v>ok</v>
      </c>
      <c r="P38" s="47"/>
      <c r="Q38" s="52" t="str">
        <f t="shared" si="60"/>
        <v>M16</v>
      </c>
      <c r="R38" s="73">
        <f>IF(Q38="","",IF(COUNTIF(Q$12:Q37,Q38)=0,R37+1,R37))</f>
        <v>3</v>
      </c>
      <c r="S38" s="73">
        <f t="shared" si="61"/>
        <v>110</v>
      </c>
      <c r="T38" s="73">
        <f t="shared" si="1"/>
        <v>19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62"/>
        <v>CRO</v>
      </c>
      <c r="AA38" s="73">
        <f t="shared" si="5"/>
        <v>1</v>
      </c>
      <c r="AB38" s="31" t="str">
        <f t="shared" si="63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64"/>
        <v/>
      </c>
      <c r="AH38" s="47" t="s">
        <v>0</v>
      </c>
      <c r="AI38" s="143" t="str">
        <f t="shared" si="65"/>
        <v>CRO</v>
      </c>
      <c r="AJ38" s="47"/>
      <c r="AK38" s="52" t="str">
        <f t="shared" si="66"/>
        <v>Vibor</v>
      </c>
      <c r="AL38" s="31" t="str">
        <f t="shared" si="67"/>
        <v>Strmečki</v>
      </c>
      <c r="AM38" s="73">
        <f t="shared" si="68"/>
        <v>1165</v>
      </c>
      <c r="AN38" s="73" t="str">
        <f t="shared" si="69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70"/>
        <v/>
      </c>
      <c r="AS38" s="47" t="s">
        <v>0</v>
      </c>
      <c r="AT38" s="19" t="str">
        <f t="shared" si="71"/>
        <v/>
      </c>
      <c r="AU38" s="47" t="s">
        <v>0</v>
      </c>
      <c r="AV38" s="103"/>
      <c r="AW38" s="105"/>
      <c r="AX38" s="47" t="s">
        <v>0</v>
      </c>
      <c r="AY38" s="259" t="str">
        <f t="shared" si="100"/>
        <v/>
      </c>
      <c r="AZ38" s="47" t="s">
        <v>0</v>
      </c>
      <c r="BA38" s="52" t="str">
        <f t="shared" si="11"/>
        <v/>
      </c>
      <c r="BB38" s="73" t="str">
        <f>IF(AV38&amp;AW38="","",MAX(BB$12:BB37)+1)</f>
        <v/>
      </c>
      <c r="BC38" s="271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>IF(O38="","",IF(BC38="",AO38,IF(BC38="NEMA",AV38,INDEX(regNatjecatelj_ime,MATCH(BC38,regNatjecatelj_id,0)))))</f>
        <v>Vibor</v>
      </c>
      <c r="BG38" s="31" t="str">
        <f>IF(O38="","",IF(BC38="",AP38,IF(BC38="NEMA",AW38,INDEX(regNatjecatelj_prezime,MATCH(BC38,regNatjecatelj_id,0)))))</f>
        <v>Strmečki</v>
      </c>
      <c r="BH38" s="73" t="str">
        <f t="shared" si="72"/>
        <v/>
      </c>
      <c r="BI38" s="53">
        <f t="shared" si="73"/>
        <v>1165</v>
      </c>
      <c r="BJ38" s="47" t="s">
        <v>0</v>
      </c>
      <c r="BK38" s="52" t="str">
        <f t="shared" si="13"/>
        <v>Maksimir</v>
      </c>
      <c r="BL38" s="31" t="str">
        <f t="shared" si="14"/>
        <v>OK Maksimir</v>
      </c>
      <c r="BM38" s="73" t="str">
        <f t="shared" si="15"/>
        <v/>
      </c>
      <c r="BN38" s="31" t="str" cm="1">
        <f t="array" ref="BN38">IF(BM38="",""&amp;BL38,IF(BM38="NEMA",BL38,INDEX(regKlub_naziv,MATCH(INDEX(regKlub_alias_klubId,BM38),regKlub_id,0))))</f>
        <v>OK Maksimir</v>
      </c>
      <c r="BO38" s="31" t="str" cm="1">
        <f t="array" ref="BO38">IFERROR(""&amp;INDEX(regNatjecatelj_klub,DX38),"")</f>
        <v>OK Maksimir</v>
      </c>
      <c r="BP38" s="88" t="str">
        <f t="shared" si="74"/>
        <v/>
      </c>
      <c r="BQ38" s="66" t="str">
        <f t="shared" si="75"/>
        <v>OK Maksimir</v>
      </c>
      <c r="BR38" s="47" t="s">
        <v>0</v>
      </c>
      <c r="BS38" s="52" t="str">
        <f>IF(X38&lt;&gt;"NEMA","",IF(IFERROR(MATCH(W38,W$12:W37,0),0)&lt;&gt;0,"",W38))</f>
        <v/>
      </c>
      <c r="BT38" s="73" t="str">
        <f t="shared" si="76"/>
        <v/>
      </c>
      <c r="BU38" s="31" t="str">
        <f>IF(OR(BT38="",BT38&lt;&gt;"NEMA"),"",MAX(BU$12:BU37)+1)</f>
        <v/>
      </c>
      <c r="BV38" s="66" t="str">
        <f t="shared" si="77"/>
        <v/>
      </c>
      <c r="BW38" s="47" t="s">
        <v>0</v>
      </c>
      <c r="BX38" s="19" t="str">
        <f t="shared" si="78"/>
        <v/>
      </c>
      <c r="BY38" s="47" t="s">
        <v>0</v>
      </c>
      <c r="BZ38" s="82" t="str">
        <f>IF(BM38&lt;&gt;"NEMA","",IF(IFERROR(MATCH(BL38,BL$12:BL37,0),0)&lt;&gt;0,"",BL38))</f>
        <v/>
      </c>
      <c r="CA38" s="47" t="s">
        <v>0</v>
      </c>
      <c r="CB38" s="125"/>
      <c r="CC38" s="47" t="s">
        <v>0</v>
      </c>
      <c r="CD38" s="58" t="str">
        <f t="shared" si="79"/>
        <v/>
      </c>
      <c r="CE38" s="31" t="str">
        <f t="shared" si="80"/>
        <v/>
      </c>
      <c r="CF38" s="31" t="str">
        <f>IF(CE38="","",MAX(CF$12:CF37)+1)</f>
        <v/>
      </c>
      <c r="CG38" s="31" t="str">
        <f t="shared" si="20"/>
        <v/>
      </c>
      <c r="CH38" s="31" t="str">
        <f t="shared" si="81"/>
        <v/>
      </c>
      <c r="CI38" s="31" t="str">
        <f>IF(CB38="","",MAX(CI$12:CI37)+1)</f>
        <v/>
      </c>
      <c r="CJ38" s="31" t="str">
        <f t="shared" si="82"/>
        <v/>
      </c>
      <c r="CK38" s="66" t="str">
        <f t="shared" si="83"/>
        <v/>
      </c>
      <c r="CL38" s="47" t="s">
        <v>0</v>
      </c>
      <c r="CM38" s="73" t="str">
        <f t="shared" si="23"/>
        <v/>
      </c>
      <c r="CN38" s="47"/>
      <c r="CO38" s="19" t="str">
        <f t="shared" si="84"/>
        <v/>
      </c>
      <c r="CP38" s="47" t="s">
        <v>0</v>
      </c>
      <c r="CQ38" s="143" t="str">
        <f t="shared" si="85"/>
        <v>OK Maksimir</v>
      </c>
      <c r="CR38" s="47" t="s">
        <v>0</v>
      </c>
      <c r="CS38" s="58" t="str">
        <f t="shared" si="26"/>
        <v>40:04</v>
      </c>
      <c r="CT38" s="73" t="str">
        <f t="shared" si="27"/>
        <v>0</v>
      </c>
      <c r="CU38" s="229" t="str">
        <f t="shared" si="28"/>
        <v/>
      </c>
      <c r="CV38" s="230">
        <f t="shared" si="86"/>
        <v>2404</v>
      </c>
      <c r="CW38" s="163">
        <f t="shared" si="30"/>
        <v>1</v>
      </c>
      <c r="CX38" s="47" t="s">
        <v>0</v>
      </c>
      <c r="CY38" s="222" t="str">
        <f t="shared" si="87"/>
        <v xml:space="preserve">
</v>
      </c>
      <c r="CZ38" s="223">
        <f t="shared" si="88"/>
        <v>6</v>
      </c>
      <c r="DA38" s="47" t="s">
        <v>0</v>
      </c>
      <c r="DB38" s="47"/>
      <c r="DC38" s="47"/>
      <c r="DD38" s="47"/>
      <c r="DE38" s="47" t="s">
        <v>0</v>
      </c>
      <c r="DF38" s="53" t="str">
        <f t="shared" si="101"/>
        <v/>
      </c>
      <c r="DG38" t="s">
        <v>0</v>
      </c>
      <c r="DH38" s="128" t="str">
        <f t="shared" si="102"/>
        <v>M</v>
      </c>
      <c r="DI38" t="s">
        <v>0</v>
      </c>
      <c r="DJ38" s="52" t="str">
        <f t="shared" si="103"/>
        <v/>
      </c>
      <c r="DK38" s="66" t="str">
        <f t="shared" si="104"/>
        <v/>
      </c>
      <c r="DL38" t="s">
        <v>0</v>
      </c>
      <c r="DM38" s="19" t="str">
        <f t="shared" si="105"/>
        <v/>
      </c>
      <c r="DN38" s="47" t="s">
        <v>0</v>
      </c>
      <c r="DO38" s="19" t="str">
        <f t="shared" si="106"/>
        <v/>
      </c>
      <c r="DP38" s="47" t="s">
        <v>0</v>
      </c>
      <c r="DQ38" s="52" t="str">
        <f t="shared" si="37"/>
        <v>Vibor – Strmečki – OK Maksimir – M16</v>
      </c>
      <c r="DR38" s="53">
        <f t="shared" si="38"/>
        <v>384</v>
      </c>
      <c r="DS38" s="47" t="s">
        <v>0</v>
      </c>
      <c r="DT38" s="52" t="str">
        <f t="shared" si="39"/>
        <v>Vibor – Strmečki – OK Maksimir</v>
      </c>
      <c r="DU38" s="53">
        <f t="shared" si="40"/>
        <v>384</v>
      </c>
      <c r="DV38" s="47" t="s">
        <v>0</v>
      </c>
      <c r="DW38" s="52" t="str">
        <f t="shared" si="41"/>
        <v>Vibor – Strmečki</v>
      </c>
      <c r="DX38" s="53">
        <f t="shared" si="42"/>
        <v>384</v>
      </c>
      <c r="DY38" s="47" t="s">
        <v>0</v>
      </c>
      <c r="DZ38" s="58">
        <f t="shared" si="89"/>
        <v>384</v>
      </c>
      <c r="EA38" s="53" cm="1">
        <f t="array" ref="EA38">IF(DZ38&lt;&gt;"",INDEX(regNatjecatelj_id,DZ38,0),IF(BD38&lt;&gt;"",BD38,""))</f>
        <v>1165</v>
      </c>
      <c r="EB38" s="47" t="s">
        <v>0</v>
      </c>
      <c r="EC38" s="58" t="str">
        <f t="shared" si="43"/>
        <v>imepre</v>
      </c>
      <c r="ED38" s="73" t="str">
        <f t="shared" si="44"/>
        <v>klu</v>
      </c>
      <c r="EE38" s="73" t="str">
        <f t="shared" si="45"/>
        <v>kat</v>
      </c>
      <c r="EF38" s="73" t="str">
        <f t="shared" si="46"/>
        <v/>
      </c>
      <c r="EG38" s="66" t="str">
        <f t="shared" si="47"/>
        <v>imepre-klu-kat</v>
      </c>
      <c r="EH38" s="47" t="s">
        <v>0</v>
      </c>
      <c r="EI38" s="58">
        <f>IF(AL38="","",MAX(EI$12:EI37)+1)</f>
        <v>214</v>
      </c>
      <c r="EJ38" s="73">
        <f t="shared" si="48"/>
        <v>25</v>
      </c>
      <c r="EK38" s="73">
        <f t="shared" si="90"/>
        <v>1165</v>
      </c>
      <c r="EL38" s="73">
        <f t="shared" si="49"/>
        <v>2404</v>
      </c>
      <c r="EM38" s="73">
        <f t="shared" si="50"/>
        <v>1</v>
      </c>
      <c r="EN38" s="73">
        <f t="shared" si="91"/>
        <v>1</v>
      </c>
      <c r="EO38" s="73">
        <f t="shared" si="92"/>
        <v>1</v>
      </c>
      <c r="EP38" s="73" t="str">
        <f t="shared" si="53"/>
        <v>0</v>
      </c>
      <c r="EQ38" s="73" t="str">
        <f t="shared" si="54"/>
        <v/>
      </c>
      <c r="ER38" s="73" t="str">
        <f t="shared" si="55"/>
        <v/>
      </c>
      <c r="ES38" s="53" t="str">
        <f t="shared" si="56"/>
        <v/>
      </c>
      <c r="ET38" s="47" t="s">
        <v>0</v>
      </c>
      <c r="EU38" s="19" t="str">
        <f t="shared" si="93"/>
        <v>INSERT INTO rezultat(id,stazakategorija_id,imeprezime_id,vrijeme_sec,status_id,registracija,uparivanje_id,originalstatus_id,imeprezimealias_id,klubalias_id,kategorijaalias_id) VALUES (214,25,1165,2404,1,1,1,0,Null,Null,Null);</v>
      </c>
      <c r="EV38" s="47" t="s">
        <v>0</v>
      </c>
      <c r="EW38" s="19" t="str">
        <f t="shared" si="94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8" s="47" t="s">
        <v>0</v>
      </c>
      <c r="EY38" s="180" t="str">
        <f t="shared" si="58"/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38" s="47" t="s">
        <v>0</v>
      </c>
    </row>
    <row r="39" spans="1:156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6" t="str">
        <f t="shared" si="59"/>
        <v>ok</v>
      </c>
      <c r="P39" s="47"/>
      <c r="Q39" s="52" t="str">
        <f t="shared" si="60"/>
        <v>M16</v>
      </c>
      <c r="R39" s="73">
        <f>IF(Q39="","",IF(COUNTIF(Q$12:Q38,Q39)=0,R38+1,R38))</f>
        <v>3</v>
      </c>
      <c r="S39" s="73">
        <f t="shared" si="61"/>
        <v>110</v>
      </c>
      <c r="T39" s="73">
        <f t="shared" si="1"/>
        <v>19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62"/>
        <v>CRO</v>
      </c>
      <c r="AA39" s="73">
        <f t="shared" si="5"/>
        <v>1</v>
      </c>
      <c r="AB39" s="31" t="str">
        <f t="shared" si="63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64"/>
        <v/>
      </c>
      <c r="AH39" s="47" t="s">
        <v>0</v>
      </c>
      <c r="AI39" s="143" t="str">
        <f t="shared" si="65"/>
        <v>CRO</v>
      </c>
      <c r="AJ39" s="47"/>
      <c r="AK39" s="52" t="str">
        <f t="shared" si="66"/>
        <v>Patrick</v>
      </c>
      <c r="AL39" s="31" t="str">
        <f t="shared" si="67"/>
        <v>Milković</v>
      </c>
      <c r="AM39" s="73">
        <f t="shared" si="68"/>
        <v>1169</v>
      </c>
      <c r="AN39" s="73" t="str">
        <f t="shared" si="69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70"/>
        <v/>
      </c>
      <c r="AS39" s="47" t="s">
        <v>0</v>
      </c>
      <c r="AT39" s="19" t="str">
        <f t="shared" si="71"/>
        <v/>
      </c>
      <c r="AU39" s="47" t="s">
        <v>0</v>
      </c>
      <c r="AV39" s="103"/>
      <c r="AW39" s="105"/>
      <c r="AX39" s="47" t="s">
        <v>0</v>
      </c>
      <c r="AY39" s="259" t="str">
        <f t="shared" si="100"/>
        <v/>
      </c>
      <c r="AZ39" s="47" t="s">
        <v>0</v>
      </c>
      <c r="BA39" s="52" t="str">
        <f t="shared" si="11"/>
        <v/>
      </c>
      <c r="BB39" s="73" t="str">
        <f>IF(AV39&amp;AW39="","",MAX(BB$12:BB38)+1)</f>
        <v/>
      </c>
      <c r="BC39" s="271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>IF(O39="","",IF(BC39="",AO39,IF(BC39="NEMA",AV39,INDEX(regNatjecatelj_ime,MATCH(BC39,regNatjecatelj_id,0)))))</f>
        <v>Patrick</v>
      </c>
      <c r="BG39" s="31" t="str">
        <f>IF(O39="","",IF(BC39="",AP39,IF(BC39="NEMA",AW39,INDEX(regNatjecatelj_prezime,MATCH(BC39,regNatjecatelj_id,0)))))</f>
        <v>Milković</v>
      </c>
      <c r="BH39" s="73" t="str">
        <f t="shared" si="72"/>
        <v/>
      </c>
      <c r="BI39" s="53">
        <f t="shared" si="73"/>
        <v>1169</v>
      </c>
      <c r="BJ39" s="47" t="s">
        <v>0</v>
      </c>
      <c r="BK39" s="52" t="str">
        <f t="shared" si="13"/>
        <v>JAP</v>
      </c>
      <c r="BL39" s="31" t="str">
        <f t="shared" si="14"/>
        <v>OK Japetic</v>
      </c>
      <c r="BM39" s="73">
        <f t="shared" si="15"/>
        <v>1</v>
      </c>
      <c r="BN39" s="31" t="str" cm="1">
        <f t="array" ref="BN39">IF(BM39="",""&amp;BL39,IF(BM39="NEMA",BL39,INDEX(regKlub_naziv,MATCH(INDEX(regKlub_alias_klubId,BM39),regKlub_id,0))))</f>
        <v>OK Japetić</v>
      </c>
      <c r="BO39" s="31" t="str" cm="1">
        <f t="array" ref="BO39">IFERROR(""&amp;INDEX(regNatjecatelj_klub,DX39),"")</f>
        <v>OK Japetić</v>
      </c>
      <c r="BP39" s="88" t="str">
        <f t="shared" si="74"/>
        <v/>
      </c>
      <c r="BQ39" s="66" t="str">
        <f t="shared" si="75"/>
        <v>OK Japetić</v>
      </c>
      <c r="BR39" s="47" t="s">
        <v>0</v>
      </c>
      <c r="BS39" s="52" t="str">
        <f>IF(X39&lt;&gt;"NEMA","",IF(IFERROR(MATCH(W39,W$12:W38,0),0)&lt;&gt;0,"",W39))</f>
        <v/>
      </c>
      <c r="BT39" s="73" t="str">
        <f t="shared" si="76"/>
        <v/>
      </c>
      <c r="BU39" s="31" t="str">
        <f>IF(OR(BT39="",BT39&lt;&gt;"NEMA"),"",MAX(BU$12:BU38)+1)</f>
        <v/>
      </c>
      <c r="BV39" s="66" t="str">
        <f t="shared" si="77"/>
        <v/>
      </c>
      <c r="BW39" s="47" t="s">
        <v>0</v>
      </c>
      <c r="BX39" s="19" t="str">
        <f t="shared" si="78"/>
        <v/>
      </c>
      <c r="BY39" s="47" t="s">
        <v>0</v>
      </c>
      <c r="BZ39" s="82" t="str">
        <f>IF(BM39&lt;&gt;"NEMA","",IF(IFERROR(MATCH(BL39,BL$12:BL38,0),0)&lt;&gt;0,"",BL39))</f>
        <v/>
      </c>
      <c r="CA39" s="47" t="s">
        <v>0</v>
      </c>
      <c r="CB39" s="125"/>
      <c r="CC39" s="47" t="s">
        <v>0</v>
      </c>
      <c r="CD39" s="58" t="str">
        <f t="shared" si="79"/>
        <v/>
      </c>
      <c r="CE39" s="31" t="str">
        <f t="shared" si="80"/>
        <v/>
      </c>
      <c r="CF39" s="31" t="str">
        <f>IF(CE39="","",MAX(CF$12:CF38)+1)</f>
        <v/>
      </c>
      <c r="CG39" s="31" t="str">
        <f t="shared" si="20"/>
        <v/>
      </c>
      <c r="CH39" s="31" t="str">
        <f t="shared" si="81"/>
        <v/>
      </c>
      <c r="CI39" s="31" t="str">
        <f>IF(CB39="","",MAX(CI$12:CI38)+1)</f>
        <v/>
      </c>
      <c r="CJ39" s="31" t="str">
        <f t="shared" si="82"/>
        <v/>
      </c>
      <c r="CK39" s="66" t="str">
        <f t="shared" si="83"/>
        <v/>
      </c>
      <c r="CL39" s="47" t="s">
        <v>0</v>
      </c>
      <c r="CM39" s="73" t="str">
        <f t="shared" si="23"/>
        <v/>
      </c>
      <c r="CN39" s="47"/>
      <c r="CO39" s="19" t="str">
        <f t="shared" si="84"/>
        <v/>
      </c>
      <c r="CP39" s="47" t="s">
        <v>0</v>
      </c>
      <c r="CQ39" s="143" t="str">
        <f t="shared" si="85"/>
        <v>OK Japetić</v>
      </c>
      <c r="CR39" s="47" t="s">
        <v>0</v>
      </c>
      <c r="CS39" s="58" t="str">
        <f t="shared" ref="CS39:CS102" si="107">IF(G39="","",G39)</f>
        <v>50:15</v>
      </c>
      <c r="CT39" s="73" t="str">
        <f t="shared" ref="CT39:CT102" si="108">IF(H39="","",H39)</f>
        <v>0</v>
      </c>
      <c r="CU39" s="229" t="str">
        <f t="shared" si="28"/>
        <v/>
      </c>
      <c r="CV39" s="230">
        <f t="shared" si="29"/>
        <v>3015</v>
      </c>
      <c r="CW39" s="163">
        <f t="shared" si="30"/>
        <v>1</v>
      </c>
      <c r="CX39" s="47" t="s">
        <v>0</v>
      </c>
      <c r="CY39" s="222" t="str">
        <f t="shared" si="87"/>
        <v xml:space="preserve">
</v>
      </c>
      <c r="CZ39" s="223">
        <f t="shared" si="88"/>
        <v>6</v>
      </c>
      <c r="DA39" s="47" t="s">
        <v>0</v>
      </c>
      <c r="DB39" s="47"/>
      <c r="DC39" s="47"/>
      <c r="DD39" s="47"/>
      <c r="DE39" s="47" t="s">
        <v>0</v>
      </c>
      <c r="DF39" s="53" t="str">
        <f t="shared" si="101"/>
        <v/>
      </c>
      <c r="DG39" t="s">
        <v>0</v>
      </c>
      <c r="DH39" s="128" t="str">
        <f t="shared" si="102"/>
        <v>M</v>
      </c>
      <c r="DI39" t="s">
        <v>0</v>
      </c>
      <c r="DJ39" s="52" t="str">
        <f t="shared" si="103"/>
        <v/>
      </c>
      <c r="DK39" s="66" t="str">
        <f t="shared" si="104"/>
        <v/>
      </c>
      <c r="DL39" t="s">
        <v>0</v>
      </c>
      <c r="DM39" s="19" t="str">
        <f t="shared" si="105"/>
        <v/>
      </c>
      <c r="DN39" s="47" t="s">
        <v>0</v>
      </c>
      <c r="DO39" s="19" t="str">
        <f t="shared" si="106"/>
        <v/>
      </c>
      <c r="DP39" s="47" t="s">
        <v>0</v>
      </c>
      <c r="DQ39" s="52" t="str">
        <f t="shared" si="37"/>
        <v>Patrick – Milković – OK Japetić – M16</v>
      </c>
      <c r="DR39" s="53">
        <f t="shared" si="38"/>
        <v>116</v>
      </c>
      <c r="DS39" s="47" t="s">
        <v>0</v>
      </c>
      <c r="DT39" s="52" t="str">
        <f t="shared" si="39"/>
        <v>Patrick – Milković – OK Japetić</v>
      </c>
      <c r="DU39" s="53">
        <f t="shared" si="40"/>
        <v>116</v>
      </c>
      <c r="DV39" s="47" t="s">
        <v>0</v>
      </c>
      <c r="DW39" s="52" t="str">
        <f t="shared" si="41"/>
        <v>Patrick – Milković</v>
      </c>
      <c r="DX39" s="53">
        <f t="shared" si="42"/>
        <v>116</v>
      </c>
      <c r="DY39" s="47" t="s">
        <v>0</v>
      </c>
      <c r="DZ39" s="58">
        <f t="shared" si="89"/>
        <v>116</v>
      </c>
      <c r="EA39" s="53" cm="1">
        <f t="array" ref="EA39">IF(DZ39&lt;&gt;"",INDEX(regNatjecatelj_id,DZ39,0),IF(BD39&lt;&gt;"",BD39,""))</f>
        <v>1169</v>
      </c>
      <c r="EB39" s="47" t="s">
        <v>0</v>
      </c>
      <c r="EC39" s="58" t="str">
        <f t="shared" si="43"/>
        <v>imepre</v>
      </c>
      <c r="ED39" s="73" t="str">
        <f t="shared" si="44"/>
        <v>klu(ali)</v>
      </c>
      <c r="EE39" s="73" t="str">
        <f t="shared" si="45"/>
        <v>kat</v>
      </c>
      <c r="EF39" s="73" t="str">
        <f t="shared" si="46"/>
        <v/>
      </c>
      <c r="EG39" s="66" t="str">
        <f t="shared" si="47"/>
        <v>imepre-klu(ali)-kat</v>
      </c>
      <c r="EH39" s="47" t="s">
        <v>0</v>
      </c>
      <c r="EI39" s="58">
        <f>IF(AL39="","",MAX(EI$12:EI38)+1)</f>
        <v>215</v>
      </c>
      <c r="EJ39" s="73">
        <f t="shared" si="48"/>
        <v>25</v>
      </c>
      <c r="EK39" s="73">
        <f t="shared" si="90"/>
        <v>1169</v>
      </c>
      <c r="EL39" s="73">
        <f t="shared" si="49"/>
        <v>3015</v>
      </c>
      <c r="EM39" s="73">
        <f t="shared" si="50"/>
        <v>1</v>
      </c>
      <c r="EN39" s="73">
        <f t="shared" si="91"/>
        <v>1</v>
      </c>
      <c r="EO39" s="73">
        <f t="shared" si="92"/>
        <v>3</v>
      </c>
      <c r="EP39" s="73" t="str">
        <f t="shared" si="53"/>
        <v>0</v>
      </c>
      <c r="EQ39" s="73" t="str">
        <f t="shared" si="54"/>
        <v/>
      </c>
      <c r="ER39" s="73">
        <f t="shared" si="55"/>
        <v>1</v>
      </c>
      <c r="ES39" s="53" t="str">
        <f t="shared" si="56"/>
        <v/>
      </c>
      <c r="ET39" s="47" t="s">
        <v>0</v>
      </c>
      <c r="EU39" s="19" t="str">
        <f t="shared" si="93"/>
        <v>INSERT INTO rezultat(id,stazakategorija_id,imeprezime_id,vrijeme_sec,status_id,registracija,uparivanje_id,originalstatus_id,imeprezimealias_id,klubalias_id,kategorijaalias_id) VALUES (215,25,1169,3015,1,1,3,0,Null,1,Null);</v>
      </c>
      <c r="EV39" s="47" t="s">
        <v>0</v>
      </c>
      <c r="EW39" s="19" t="str">
        <f t="shared" si="94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9" s="47" t="s">
        <v>0</v>
      </c>
      <c r="EY39" s="180" t="str">
        <f t="shared" si="58"/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39" s="47" t="s">
        <v>0</v>
      </c>
    </row>
    <row r="40" spans="1:156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6" t="str">
        <f t="shared" si="59"/>
        <v>ok</v>
      </c>
      <c r="P40" s="47"/>
      <c r="Q40" s="52" t="str">
        <f t="shared" si="60"/>
        <v>M16</v>
      </c>
      <c r="R40" s="73">
        <f>IF(Q40="","",IF(COUNTIF(Q$12:Q39,Q40)=0,R39+1,R39))</f>
        <v>3</v>
      </c>
      <c r="S40" s="73">
        <f t="shared" si="61"/>
        <v>110</v>
      </c>
      <c r="T40" s="73">
        <f t="shared" si="1"/>
        <v>19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62"/>
        <v>CRO</v>
      </c>
      <c r="AA40" s="73">
        <f t="shared" si="5"/>
        <v>1</v>
      </c>
      <c r="AB40" s="31" t="str">
        <f t="shared" si="63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64"/>
        <v/>
      </c>
      <c r="AH40" s="47" t="s">
        <v>0</v>
      </c>
      <c r="AI40" s="143" t="str">
        <f t="shared" si="65"/>
        <v>CRO</v>
      </c>
      <c r="AJ40" s="47"/>
      <c r="AK40" s="52" t="str">
        <f t="shared" si="66"/>
        <v>Petar</v>
      </c>
      <c r="AL40" s="31" t="str">
        <f t="shared" si="67"/>
        <v>Jurač</v>
      </c>
      <c r="AM40" s="73">
        <f t="shared" si="68"/>
        <v>1283</v>
      </c>
      <c r="AN40" s="73" t="str">
        <f t="shared" si="69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70"/>
        <v/>
      </c>
      <c r="AS40" s="47" t="s">
        <v>0</v>
      </c>
      <c r="AT40" s="19" t="str">
        <f t="shared" si="71"/>
        <v/>
      </c>
      <c r="AU40" s="47" t="s">
        <v>0</v>
      </c>
      <c r="AV40" s="103"/>
      <c r="AW40" s="105"/>
      <c r="AX40" s="47" t="s">
        <v>0</v>
      </c>
      <c r="AY40" s="259" t="str">
        <f t="shared" si="100"/>
        <v/>
      </c>
      <c r="AZ40" s="47" t="s">
        <v>0</v>
      </c>
      <c r="BA40" s="52" t="str">
        <f t="shared" si="11"/>
        <v/>
      </c>
      <c r="BB40" s="73" t="str">
        <f>IF(AV40&amp;AW40="","",MAX(BB$12:BB39)+1)</f>
        <v/>
      </c>
      <c r="BC40" s="271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>IF(O40="","",IF(BC40="",AO40,IF(BC40="NEMA",AV40,INDEX(regNatjecatelj_ime,MATCH(BC40,regNatjecatelj_id,0)))))</f>
        <v>Petar</v>
      </c>
      <c r="BG40" s="31" t="str">
        <f>IF(O40="","",IF(BC40="",AP40,IF(BC40="NEMA",AW40,INDEX(regNatjecatelj_prezime,MATCH(BC40,regNatjecatelj_id,0)))))</f>
        <v>Jurač</v>
      </c>
      <c r="BH40" s="73" t="str">
        <f t="shared" si="72"/>
        <v/>
      </c>
      <c r="BI40" s="53">
        <f t="shared" si="73"/>
        <v>1283</v>
      </c>
      <c r="BJ40" s="47" t="s">
        <v>0</v>
      </c>
      <c r="BK40" s="52" t="str">
        <f t="shared" si="13"/>
        <v>Vihor</v>
      </c>
      <c r="BL40" s="31" t="str">
        <f t="shared" si="14"/>
        <v>OK Vihor</v>
      </c>
      <c r="BM40" s="73" t="str">
        <f t="shared" si="15"/>
        <v/>
      </c>
      <c r="BN40" s="31" t="str" cm="1">
        <f t="array" ref="BN40">IF(BM40="",""&amp;BL40,IF(BM40="NEMA",BL40,INDEX(regKlub_naziv,MATCH(INDEX(regKlub_alias_klubId,BM40),regKlub_id,0))))</f>
        <v>OK Vihor</v>
      </c>
      <c r="BO40" s="31" t="str" cm="1">
        <f t="array" ref="BO40">IFERROR(""&amp;INDEX(regNatjecatelj_klub,DX40),"")</f>
        <v>OK Vihor</v>
      </c>
      <c r="BP40" s="88" t="str">
        <f t="shared" si="74"/>
        <v/>
      </c>
      <c r="BQ40" s="66" t="str">
        <f t="shared" si="75"/>
        <v>OK Vihor</v>
      </c>
      <c r="BR40" s="47" t="s">
        <v>0</v>
      </c>
      <c r="BS40" s="52" t="str">
        <f>IF(X40&lt;&gt;"NEMA","",IF(IFERROR(MATCH(W40,W$12:W39,0),0)&lt;&gt;0,"",W40))</f>
        <v/>
      </c>
      <c r="BT40" s="73" t="str">
        <f t="shared" si="76"/>
        <v/>
      </c>
      <c r="BU40" s="31" t="str">
        <f>IF(OR(BT40="",BT40&lt;&gt;"NEMA"),"",MAX(BU$12:BU39)+1)</f>
        <v/>
      </c>
      <c r="BV40" s="66" t="str">
        <f t="shared" si="77"/>
        <v/>
      </c>
      <c r="BW40" s="47" t="s">
        <v>0</v>
      </c>
      <c r="BX40" s="19" t="str">
        <f t="shared" si="78"/>
        <v/>
      </c>
      <c r="BY40" s="47" t="s">
        <v>0</v>
      </c>
      <c r="BZ40" s="82" t="str">
        <f>IF(BM40&lt;&gt;"NEMA","",IF(IFERROR(MATCH(BL40,BL$12:BL39,0),0)&lt;&gt;0,"",BL40))</f>
        <v/>
      </c>
      <c r="CA40" s="47" t="s">
        <v>0</v>
      </c>
      <c r="CB40" s="125"/>
      <c r="CC40" s="47" t="s">
        <v>0</v>
      </c>
      <c r="CD40" s="58" t="str">
        <f t="shared" si="79"/>
        <v/>
      </c>
      <c r="CE40" s="31" t="str">
        <f t="shared" si="80"/>
        <v/>
      </c>
      <c r="CF40" s="31" t="str">
        <f>IF(CE40="","",MAX(CF$12:CF39)+1)</f>
        <v/>
      </c>
      <c r="CG40" s="31" t="str">
        <f t="shared" si="20"/>
        <v/>
      </c>
      <c r="CH40" s="31" t="str">
        <f t="shared" si="81"/>
        <v/>
      </c>
      <c r="CI40" s="31" t="str">
        <f>IF(CB40="","",MAX(CI$12:CI39)+1)</f>
        <v/>
      </c>
      <c r="CJ40" s="31" t="str">
        <f t="shared" si="82"/>
        <v/>
      </c>
      <c r="CK40" s="66" t="str">
        <f t="shared" si="83"/>
        <v/>
      </c>
      <c r="CL40" s="47" t="s">
        <v>0</v>
      </c>
      <c r="CM40" s="73" t="str">
        <f t="shared" si="23"/>
        <v/>
      </c>
      <c r="CN40" s="47"/>
      <c r="CO40" s="19" t="str">
        <f t="shared" si="84"/>
        <v/>
      </c>
      <c r="CP40" s="47" t="s">
        <v>0</v>
      </c>
      <c r="CQ40" s="143" t="str">
        <f t="shared" si="85"/>
        <v>OK Vihor</v>
      </c>
      <c r="CR40" s="47" t="s">
        <v>0</v>
      </c>
      <c r="CS40" s="58" t="str">
        <f t="shared" si="107"/>
        <v>73:05</v>
      </c>
      <c r="CT40" s="73" t="str">
        <f t="shared" si="108"/>
        <v>0</v>
      </c>
      <c r="CU40" s="229" t="str">
        <f t="shared" si="28"/>
        <v/>
      </c>
      <c r="CV40" s="230">
        <f t="shared" si="29"/>
        <v>4385</v>
      </c>
      <c r="CW40" s="163">
        <f t="shared" si="30"/>
        <v>1</v>
      </c>
      <c r="CX40" s="47" t="s">
        <v>0</v>
      </c>
      <c r="CY40" s="222" t="str">
        <f t="shared" si="87"/>
        <v xml:space="preserve">
</v>
      </c>
      <c r="CZ40" s="223">
        <f t="shared" si="88"/>
        <v>6</v>
      </c>
      <c r="DA40" s="47" t="s">
        <v>0</v>
      </c>
      <c r="DB40" s="47"/>
      <c r="DC40" s="47"/>
      <c r="DD40" s="47"/>
      <c r="DE40" s="47" t="s">
        <v>0</v>
      </c>
      <c r="DF40" s="53" t="str">
        <f t="shared" si="101"/>
        <v/>
      </c>
      <c r="DG40" t="s">
        <v>0</v>
      </c>
      <c r="DH40" s="128" t="str">
        <f t="shared" si="102"/>
        <v>M</v>
      </c>
      <c r="DI40" t="s">
        <v>0</v>
      </c>
      <c r="DJ40" s="52" t="str">
        <f t="shared" si="103"/>
        <v/>
      </c>
      <c r="DK40" s="66" t="str">
        <f t="shared" si="104"/>
        <v/>
      </c>
      <c r="DL40" t="s">
        <v>0</v>
      </c>
      <c r="DM40" s="19" t="str">
        <f t="shared" si="105"/>
        <v/>
      </c>
      <c r="DN40" s="47" t="s">
        <v>0</v>
      </c>
      <c r="DO40" s="19" t="str">
        <f t="shared" si="106"/>
        <v/>
      </c>
      <c r="DP40" s="47" t="s">
        <v>0</v>
      </c>
      <c r="DQ40" s="52" t="str">
        <f t="shared" si="37"/>
        <v>Petar – Jurač – OK Vihor – M16</v>
      </c>
      <c r="DR40" s="53">
        <f t="shared" si="38"/>
        <v>720</v>
      </c>
      <c r="DS40" s="47" t="s">
        <v>0</v>
      </c>
      <c r="DT40" s="52" t="str">
        <f t="shared" si="39"/>
        <v>Petar – Jurač – OK Vihor</v>
      </c>
      <c r="DU40" s="53">
        <f t="shared" si="40"/>
        <v>720</v>
      </c>
      <c r="DV40" s="47" t="s">
        <v>0</v>
      </c>
      <c r="DW40" s="52" t="str">
        <f t="shared" si="41"/>
        <v>Petar – Jurač</v>
      </c>
      <c r="DX40" s="53">
        <f t="shared" si="42"/>
        <v>720</v>
      </c>
      <c r="DY40" s="47" t="s">
        <v>0</v>
      </c>
      <c r="DZ40" s="58">
        <f t="shared" si="89"/>
        <v>720</v>
      </c>
      <c r="EA40" s="53" cm="1">
        <f t="array" ref="EA40">IF(DZ40&lt;&gt;"",INDEX(regNatjecatelj_id,DZ40,0),IF(BD40&lt;&gt;"",BD40,""))</f>
        <v>1283</v>
      </c>
      <c r="EB40" s="47" t="s">
        <v>0</v>
      </c>
      <c r="EC40" s="58" t="str">
        <f t="shared" si="43"/>
        <v>imepre</v>
      </c>
      <c r="ED40" s="73" t="str">
        <f t="shared" si="44"/>
        <v>klu</v>
      </c>
      <c r="EE40" s="73" t="str">
        <f t="shared" si="45"/>
        <v>kat</v>
      </c>
      <c r="EF40" s="73" t="str">
        <f t="shared" si="46"/>
        <v/>
      </c>
      <c r="EG40" s="66" t="str">
        <f t="shared" si="47"/>
        <v>imepre-klu-kat</v>
      </c>
      <c r="EH40" s="47" t="s">
        <v>0</v>
      </c>
      <c r="EI40" s="58">
        <f>IF(AL40="","",MAX(EI$12:EI39)+1)</f>
        <v>216</v>
      </c>
      <c r="EJ40" s="73">
        <f t="shared" si="48"/>
        <v>25</v>
      </c>
      <c r="EK40" s="73">
        <f t="shared" si="90"/>
        <v>1283</v>
      </c>
      <c r="EL40" s="73">
        <f t="shared" si="49"/>
        <v>4385</v>
      </c>
      <c r="EM40" s="73">
        <f t="shared" si="50"/>
        <v>1</v>
      </c>
      <c r="EN40" s="73">
        <f t="shared" si="91"/>
        <v>1</v>
      </c>
      <c r="EO40" s="73">
        <f t="shared" si="92"/>
        <v>1</v>
      </c>
      <c r="EP40" s="73" t="str">
        <f t="shared" si="53"/>
        <v>0</v>
      </c>
      <c r="EQ40" s="73" t="str">
        <f t="shared" si="54"/>
        <v/>
      </c>
      <c r="ER40" s="73" t="str">
        <f t="shared" si="55"/>
        <v/>
      </c>
      <c r="ES40" s="53" t="str">
        <f t="shared" si="56"/>
        <v/>
      </c>
      <c r="ET40" s="47" t="s">
        <v>0</v>
      </c>
      <c r="EU40" s="19" t="str">
        <f t="shared" si="93"/>
        <v>INSERT INTO rezultat(id,stazakategorija_id,imeprezime_id,vrijeme_sec,status_id,registracija,uparivanje_id,originalstatus_id,imeprezimealias_id,klubalias_id,kategorijaalias_id) VALUES (216,25,1283,4385,1,1,1,0,Null,Null,Null);</v>
      </c>
      <c r="EV40" s="47" t="s">
        <v>0</v>
      </c>
      <c r="EW40" s="19" t="str">
        <f t="shared" si="94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0" s="47" t="s">
        <v>0</v>
      </c>
      <c r="EY40" s="180" t="str">
        <f t="shared" si="58"/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40" s="47" t="s">
        <v>0</v>
      </c>
    </row>
    <row r="41" spans="1:156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6" t="str">
        <f t="shared" si="59"/>
        <v>ok</v>
      </c>
      <c r="P41" s="47"/>
      <c r="Q41" s="52" t="str">
        <f t="shared" si="60"/>
        <v>M16</v>
      </c>
      <c r="R41" s="73">
        <f>IF(Q41="","",IF(COUNTIF(Q$12:Q40,Q41)=0,R40+1,R40))</f>
        <v>3</v>
      </c>
      <c r="S41" s="73">
        <f t="shared" si="61"/>
        <v>110</v>
      </c>
      <c r="T41" s="73">
        <f t="shared" si="1"/>
        <v>19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62"/>
        <v>CRO</v>
      </c>
      <c r="AA41" s="73">
        <f t="shared" si="5"/>
        <v>1</v>
      </c>
      <c r="AB41" s="31" t="str">
        <f t="shared" si="63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64"/>
        <v/>
      </c>
      <c r="AH41" s="47" t="s">
        <v>0</v>
      </c>
      <c r="AI41" s="143" t="str">
        <f t="shared" si="65"/>
        <v>CRO</v>
      </c>
      <c r="AJ41" s="47"/>
      <c r="AK41" s="52" t="str">
        <f t="shared" si="66"/>
        <v>Borna</v>
      </c>
      <c r="AL41" s="31" t="str">
        <f t="shared" si="67"/>
        <v>Kuzmanić</v>
      </c>
      <c r="AM41" s="73">
        <f t="shared" si="68"/>
        <v>1451</v>
      </c>
      <c r="AN41" s="73" t="str">
        <f t="shared" si="69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70"/>
        <v/>
      </c>
      <c r="AS41" s="47" t="s">
        <v>0</v>
      </c>
      <c r="AT41" s="19" t="str">
        <f t="shared" si="71"/>
        <v/>
      </c>
      <c r="AU41" s="47" t="s">
        <v>0</v>
      </c>
      <c r="AV41" s="103"/>
      <c r="AW41" s="105"/>
      <c r="AX41" s="47" t="s">
        <v>0</v>
      </c>
      <c r="AY41" s="259" t="str">
        <f t="shared" si="100"/>
        <v/>
      </c>
      <c r="AZ41" s="47" t="s">
        <v>0</v>
      </c>
      <c r="BA41" s="52" t="str">
        <f t="shared" si="11"/>
        <v/>
      </c>
      <c r="BB41" s="73" t="str">
        <f>IF(AV41&amp;AW41="","",MAX(BB$12:BB40)+1)</f>
        <v/>
      </c>
      <c r="BC41" s="271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>IF(O41="","",IF(BC41="",AO41,IF(BC41="NEMA",AV41,INDEX(regNatjecatelj_ime,MATCH(BC41,regNatjecatelj_id,0)))))</f>
        <v>Borna</v>
      </c>
      <c r="BG41" s="31" t="str">
        <f>IF(O41="","",IF(BC41="",AP41,IF(BC41="NEMA",AW41,INDEX(regNatjecatelj_prezime,MATCH(BC41,regNatjecatelj_id,0)))))</f>
        <v>Kuzmanić</v>
      </c>
      <c r="BH41" s="73" t="str">
        <f t="shared" si="72"/>
        <v/>
      </c>
      <c r="BI41" s="53">
        <f t="shared" si="73"/>
        <v>1451</v>
      </c>
      <c r="BJ41" s="47" t="s">
        <v>0</v>
      </c>
      <c r="BK41" s="52" t="str">
        <f t="shared" si="13"/>
        <v>JAP</v>
      </c>
      <c r="BL41" s="31" t="str">
        <f t="shared" si="14"/>
        <v>OK Japetic</v>
      </c>
      <c r="BM41" s="73">
        <f t="shared" si="15"/>
        <v>1</v>
      </c>
      <c r="BN41" s="31" t="str" cm="1">
        <f t="array" ref="BN41">IF(BM41="",""&amp;BL41,IF(BM41="NEMA",BL41,INDEX(regKlub_naziv,MATCH(INDEX(regKlub_alias_klubId,BM41),regKlub_id,0))))</f>
        <v>OK Japetić</v>
      </c>
      <c r="BO41" s="31" t="str" cm="1">
        <f t="array" ref="BO41">IFERROR(""&amp;INDEX(regNatjecatelj_klub,DX41),"")</f>
        <v>OK Japetić</v>
      </c>
      <c r="BP41" s="88" t="str">
        <f t="shared" si="74"/>
        <v/>
      </c>
      <c r="BQ41" s="66" t="str">
        <f t="shared" si="75"/>
        <v>OK Japetić</v>
      </c>
      <c r="BR41" s="47" t="s">
        <v>0</v>
      </c>
      <c r="BS41" s="52" t="str">
        <f>IF(X41&lt;&gt;"NEMA","",IF(IFERROR(MATCH(W41,W$12:W40,0),0)&lt;&gt;0,"",W41))</f>
        <v/>
      </c>
      <c r="BT41" s="73" t="str">
        <f t="shared" si="76"/>
        <v/>
      </c>
      <c r="BU41" s="31" t="str">
        <f>IF(OR(BT41="",BT41&lt;&gt;"NEMA"),"",MAX(BU$12:BU40)+1)</f>
        <v/>
      </c>
      <c r="BV41" s="66" t="str">
        <f t="shared" si="77"/>
        <v/>
      </c>
      <c r="BW41" s="47" t="s">
        <v>0</v>
      </c>
      <c r="BX41" s="19" t="str">
        <f t="shared" si="78"/>
        <v/>
      </c>
      <c r="BY41" s="47" t="s">
        <v>0</v>
      </c>
      <c r="BZ41" s="82" t="str">
        <f>IF(BM41&lt;&gt;"NEMA","",IF(IFERROR(MATCH(BL41,BL$12:BL40,0),0)&lt;&gt;0,"",BL41))</f>
        <v/>
      </c>
      <c r="CA41" s="47" t="s">
        <v>0</v>
      </c>
      <c r="CB41" s="125"/>
      <c r="CC41" s="47" t="s">
        <v>0</v>
      </c>
      <c r="CD41" s="58" t="str">
        <f t="shared" si="79"/>
        <v/>
      </c>
      <c r="CE41" s="31" t="str">
        <f t="shared" si="80"/>
        <v/>
      </c>
      <c r="CF41" s="31" t="str">
        <f>IF(CE41="","",MAX(CF$12:CF40)+1)</f>
        <v/>
      </c>
      <c r="CG41" s="31" t="str">
        <f t="shared" si="20"/>
        <v/>
      </c>
      <c r="CH41" s="31" t="str">
        <f t="shared" si="81"/>
        <v/>
      </c>
      <c r="CI41" s="31" t="str">
        <f>IF(CB41="","",MAX(CI$12:CI40)+1)</f>
        <v/>
      </c>
      <c r="CJ41" s="31" t="str">
        <f t="shared" si="82"/>
        <v/>
      </c>
      <c r="CK41" s="66" t="str">
        <f t="shared" si="83"/>
        <v/>
      </c>
      <c r="CL41" s="47" t="s">
        <v>0</v>
      </c>
      <c r="CM41" s="73" t="str">
        <f t="shared" si="23"/>
        <v/>
      </c>
      <c r="CN41" s="47"/>
      <c r="CO41" s="19" t="str">
        <f t="shared" si="84"/>
        <v/>
      </c>
      <c r="CP41" s="47" t="s">
        <v>0</v>
      </c>
      <c r="CQ41" s="143" t="str">
        <f t="shared" si="85"/>
        <v>OK Japetić</v>
      </c>
      <c r="CR41" s="47" t="s">
        <v>0</v>
      </c>
      <c r="CS41" s="58" t="str">
        <f t="shared" si="107"/>
        <v>75:35</v>
      </c>
      <c r="CT41" s="73" t="str">
        <f t="shared" si="108"/>
        <v>0</v>
      </c>
      <c r="CU41" s="229" t="str">
        <f t="shared" si="28"/>
        <v/>
      </c>
      <c r="CV41" s="230">
        <f t="shared" si="29"/>
        <v>4535</v>
      </c>
      <c r="CW41" s="163">
        <f t="shared" si="30"/>
        <v>1</v>
      </c>
      <c r="CX41" s="47" t="s">
        <v>0</v>
      </c>
      <c r="CY41" s="222" t="str">
        <f t="shared" si="87"/>
        <v xml:space="preserve">
</v>
      </c>
      <c r="CZ41" s="223">
        <f t="shared" si="88"/>
        <v>6</v>
      </c>
      <c r="DA41" s="47" t="s">
        <v>0</v>
      </c>
      <c r="DB41" s="47"/>
      <c r="DC41" s="47"/>
      <c r="DD41" s="47"/>
      <c r="DE41" s="47" t="s">
        <v>0</v>
      </c>
      <c r="DF41" s="53" t="str">
        <f t="shared" si="101"/>
        <v/>
      </c>
      <c r="DG41" t="s">
        <v>0</v>
      </c>
      <c r="DH41" s="128" t="str">
        <f t="shared" si="102"/>
        <v>M</v>
      </c>
      <c r="DI41" t="s">
        <v>0</v>
      </c>
      <c r="DJ41" s="52" t="str">
        <f t="shared" si="103"/>
        <v/>
      </c>
      <c r="DK41" s="66" t="str">
        <f t="shared" si="104"/>
        <v/>
      </c>
      <c r="DL41" t="s">
        <v>0</v>
      </c>
      <c r="DM41" s="19" t="str">
        <f t="shared" si="105"/>
        <v/>
      </c>
      <c r="DN41" s="47" t="s">
        <v>0</v>
      </c>
      <c r="DO41" s="19" t="str">
        <f t="shared" si="106"/>
        <v/>
      </c>
      <c r="DP41" s="47" t="s">
        <v>0</v>
      </c>
      <c r="DQ41" s="52" t="str">
        <f t="shared" si="37"/>
        <v>Borna – Kuzmanić – OK Japetić – M16</v>
      </c>
      <c r="DR41" s="53">
        <f t="shared" si="38"/>
        <v>101</v>
      </c>
      <c r="DS41" s="47" t="s">
        <v>0</v>
      </c>
      <c r="DT41" s="52" t="str">
        <f t="shared" si="39"/>
        <v>Borna – Kuzmanić – OK Japetić</v>
      </c>
      <c r="DU41" s="53">
        <f t="shared" si="40"/>
        <v>101</v>
      </c>
      <c r="DV41" s="47" t="s">
        <v>0</v>
      </c>
      <c r="DW41" s="52" t="str">
        <f t="shared" si="41"/>
        <v>Borna – Kuzmanić</v>
      </c>
      <c r="DX41" s="53">
        <f t="shared" si="42"/>
        <v>101</v>
      </c>
      <c r="DY41" s="47" t="s">
        <v>0</v>
      </c>
      <c r="DZ41" s="58">
        <f t="shared" si="89"/>
        <v>101</v>
      </c>
      <c r="EA41" s="53" cm="1">
        <f t="array" ref="EA41">IF(DZ41&lt;&gt;"",INDEX(regNatjecatelj_id,DZ41,0),IF(BD41&lt;&gt;"",BD41,""))</f>
        <v>1451</v>
      </c>
      <c r="EB41" s="47" t="s">
        <v>0</v>
      </c>
      <c r="EC41" s="58" t="str">
        <f t="shared" si="43"/>
        <v>imepre</v>
      </c>
      <c r="ED41" s="73" t="str">
        <f t="shared" si="44"/>
        <v>klu(ali)</v>
      </c>
      <c r="EE41" s="73" t="str">
        <f t="shared" si="45"/>
        <v>kat</v>
      </c>
      <c r="EF41" s="73" t="str">
        <f t="shared" si="46"/>
        <v/>
      </c>
      <c r="EG41" s="66" t="str">
        <f t="shared" si="47"/>
        <v>imepre-klu(ali)-kat</v>
      </c>
      <c r="EH41" s="47" t="s">
        <v>0</v>
      </c>
      <c r="EI41" s="58">
        <f>IF(AL41="","",MAX(EI$12:EI40)+1)</f>
        <v>217</v>
      </c>
      <c r="EJ41" s="73">
        <f t="shared" si="48"/>
        <v>25</v>
      </c>
      <c r="EK41" s="73">
        <f t="shared" si="90"/>
        <v>1451</v>
      </c>
      <c r="EL41" s="73">
        <f t="shared" si="49"/>
        <v>4535</v>
      </c>
      <c r="EM41" s="73">
        <f t="shared" si="50"/>
        <v>1</v>
      </c>
      <c r="EN41" s="73">
        <f t="shared" si="91"/>
        <v>1</v>
      </c>
      <c r="EO41" s="73">
        <f t="shared" si="92"/>
        <v>3</v>
      </c>
      <c r="EP41" s="73" t="str">
        <f t="shared" si="53"/>
        <v>0</v>
      </c>
      <c r="EQ41" s="73" t="str">
        <f t="shared" si="54"/>
        <v/>
      </c>
      <c r="ER41" s="73">
        <f t="shared" si="55"/>
        <v>1</v>
      </c>
      <c r="ES41" s="53" t="str">
        <f t="shared" si="56"/>
        <v/>
      </c>
      <c r="ET41" s="47" t="s">
        <v>0</v>
      </c>
      <c r="EU41" s="19" t="str">
        <f t="shared" si="93"/>
        <v>INSERT INTO rezultat(id,stazakategorija_id,imeprezime_id,vrijeme_sec,status_id,registracija,uparivanje_id,originalstatus_id,imeprezimealias_id,klubalias_id,kategorijaalias_id) VALUES (217,25,1451,4535,1,1,3,0,Null,1,Null);</v>
      </c>
      <c r="EV41" s="47" t="s">
        <v>0</v>
      </c>
      <c r="EW41" s="19" t="str">
        <f t="shared" si="94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1" s="47" t="s">
        <v>0</v>
      </c>
      <c r="EY41" s="180" t="str">
        <f t="shared" si="58"/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41" s="47" t="s">
        <v>0</v>
      </c>
    </row>
    <row r="42" spans="1:156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6" t="str">
        <f t="shared" si="59"/>
        <v>ok</v>
      </c>
      <c r="P42" s="47"/>
      <c r="Q42" s="52" t="str">
        <f t="shared" si="60"/>
        <v>M16</v>
      </c>
      <c r="R42" s="73">
        <f>IF(Q42="","",IF(COUNTIF(Q$12:Q41,Q42)=0,R41+1,R41))</f>
        <v>3</v>
      </c>
      <c r="S42" s="73">
        <f t="shared" si="61"/>
        <v>110</v>
      </c>
      <c r="T42" s="73">
        <f t="shared" si="1"/>
        <v>19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62"/>
        <v>CRO</v>
      </c>
      <c r="AA42" s="73">
        <f t="shared" si="5"/>
        <v>1</v>
      </c>
      <c r="AB42" s="31" t="str">
        <f t="shared" si="63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64"/>
        <v/>
      </c>
      <c r="AH42" s="47" t="s">
        <v>0</v>
      </c>
      <c r="AI42" s="143" t="str">
        <f t="shared" si="65"/>
        <v>CRO</v>
      </c>
      <c r="AJ42" s="47"/>
      <c r="AK42" s="52" t="str">
        <f t="shared" si="66"/>
        <v>Juraj</v>
      </c>
      <c r="AL42" s="31" t="str">
        <f t="shared" si="67"/>
        <v>Vukelić</v>
      </c>
      <c r="AM42" s="73">
        <f t="shared" si="68"/>
        <v>1170</v>
      </c>
      <c r="AN42" s="73" t="str">
        <f t="shared" si="69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70"/>
        <v/>
      </c>
      <c r="AS42" s="47" t="s">
        <v>0</v>
      </c>
      <c r="AT42" s="19" t="str">
        <f t="shared" si="71"/>
        <v/>
      </c>
      <c r="AU42" s="47" t="s">
        <v>0</v>
      </c>
      <c r="AV42" s="103"/>
      <c r="AW42" s="105"/>
      <c r="AX42" s="47" t="s">
        <v>0</v>
      </c>
      <c r="AY42" s="259" t="str">
        <f t="shared" si="100"/>
        <v/>
      </c>
      <c r="AZ42" s="47" t="s">
        <v>0</v>
      </c>
      <c r="BA42" s="52" t="str">
        <f t="shared" si="11"/>
        <v/>
      </c>
      <c r="BB42" s="73" t="str">
        <f>IF(AV42&amp;AW42="","",MAX(BB$12:BB41)+1)</f>
        <v/>
      </c>
      <c r="BC42" s="271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>IF(O42="","",IF(BC42="",AO42,IF(BC42="NEMA",AV42,INDEX(regNatjecatelj_ime,MATCH(BC42,regNatjecatelj_id,0)))))</f>
        <v>Juraj</v>
      </c>
      <c r="BG42" s="31" t="str">
        <f>IF(O42="","",IF(BC42="",AP42,IF(BC42="NEMA",AW42,INDEX(regNatjecatelj_prezime,MATCH(BC42,regNatjecatelj_id,0)))))</f>
        <v>Vukelić</v>
      </c>
      <c r="BH42" s="73" t="str">
        <f t="shared" si="72"/>
        <v/>
      </c>
      <c r="BI42" s="53">
        <f t="shared" si="73"/>
        <v>1170</v>
      </c>
      <c r="BJ42" s="47" t="s">
        <v>0</v>
      </c>
      <c r="BK42" s="52" t="str">
        <f t="shared" si="13"/>
        <v>Maksimir</v>
      </c>
      <c r="BL42" s="31" t="str">
        <f t="shared" si="14"/>
        <v>OK Maksimir</v>
      </c>
      <c r="BM42" s="73" t="str">
        <f t="shared" si="15"/>
        <v/>
      </c>
      <c r="BN42" s="31" t="str" cm="1">
        <f t="array" ref="BN42">IF(BM42="",""&amp;BL42,IF(BM42="NEMA",BL42,INDEX(regKlub_naziv,MATCH(INDEX(regKlub_alias_klubId,BM42),regKlub_id,0))))</f>
        <v>OK Maksimir</v>
      </c>
      <c r="BO42" s="31" t="str" cm="1">
        <f t="array" ref="BO42">IFERROR(""&amp;INDEX(regNatjecatelj_klub,DX42),"")</f>
        <v>OK Maksimir</v>
      </c>
      <c r="BP42" s="88" t="str">
        <f t="shared" si="74"/>
        <v/>
      </c>
      <c r="BQ42" s="66" t="str">
        <f t="shared" si="75"/>
        <v>OK Maksimir</v>
      </c>
      <c r="BR42" s="47" t="s">
        <v>0</v>
      </c>
      <c r="BS42" s="52" t="str">
        <f>IF(X42&lt;&gt;"NEMA","",IF(IFERROR(MATCH(W42,W$12:W41,0),0)&lt;&gt;0,"",W42))</f>
        <v/>
      </c>
      <c r="BT42" s="73" t="str">
        <f t="shared" si="76"/>
        <v/>
      </c>
      <c r="BU42" s="31" t="str">
        <f>IF(OR(BT42="",BT42&lt;&gt;"NEMA"),"",MAX(BU$12:BU41)+1)</f>
        <v/>
      </c>
      <c r="BV42" s="66" t="str">
        <f t="shared" si="77"/>
        <v/>
      </c>
      <c r="BW42" s="47" t="s">
        <v>0</v>
      </c>
      <c r="BX42" s="19" t="str">
        <f t="shared" si="78"/>
        <v/>
      </c>
      <c r="BY42" s="47" t="s">
        <v>0</v>
      </c>
      <c r="BZ42" s="82" t="str">
        <f>IF(BM42&lt;&gt;"NEMA","",IF(IFERROR(MATCH(BL42,BL$12:BL41,0),0)&lt;&gt;0,"",BL42))</f>
        <v/>
      </c>
      <c r="CA42" s="47" t="s">
        <v>0</v>
      </c>
      <c r="CB42" s="125"/>
      <c r="CC42" s="47" t="s">
        <v>0</v>
      </c>
      <c r="CD42" s="58" t="str">
        <f t="shared" si="79"/>
        <v/>
      </c>
      <c r="CE42" s="31" t="str">
        <f t="shared" si="80"/>
        <v/>
      </c>
      <c r="CF42" s="31" t="str">
        <f>IF(CE42="","",MAX(CF$12:CF41)+1)</f>
        <v/>
      </c>
      <c r="CG42" s="31" t="str">
        <f t="shared" si="20"/>
        <v/>
      </c>
      <c r="CH42" s="31" t="str">
        <f t="shared" si="81"/>
        <v/>
      </c>
      <c r="CI42" s="31" t="str">
        <f>IF(CB42="","",MAX(CI$12:CI41)+1)</f>
        <v/>
      </c>
      <c r="CJ42" s="31" t="str">
        <f t="shared" si="82"/>
        <v/>
      </c>
      <c r="CK42" s="66" t="str">
        <f t="shared" si="83"/>
        <v/>
      </c>
      <c r="CL42" s="47" t="s">
        <v>0</v>
      </c>
      <c r="CM42" s="73" t="str">
        <f t="shared" si="23"/>
        <v/>
      </c>
      <c r="CN42" s="47"/>
      <c r="CO42" s="19" t="str">
        <f t="shared" si="84"/>
        <v/>
      </c>
      <c r="CP42" s="47" t="s">
        <v>0</v>
      </c>
      <c r="CQ42" s="143" t="str">
        <f t="shared" si="85"/>
        <v>OK Maksimir</v>
      </c>
      <c r="CR42" s="47" t="s">
        <v>0</v>
      </c>
      <c r="CS42" s="58" t="str">
        <f t="shared" si="107"/>
        <v/>
      </c>
      <c r="CT42" s="73" t="str">
        <f t="shared" si="108"/>
        <v>1</v>
      </c>
      <c r="CU42" s="229" t="str">
        <f t="shared" si="28"/>
        <v/>
      </c>
      <c r="CV42" s="230" t="str">
        <f t="shared" si="29"/>
        <v/>
      </c>
      <c r="CW42" s="163">
        <f t="shared" si="30"/>
        <v>6</v>
      </c>
      <c r="CX42" s="47" t="s">
        <v>0</v>
      </c>
      <c r="CY42" s="222" t="str">
        <f t="shared" si="87"/>
        <v xml:space="preserve">
</v>
      </c>
      <c r="CZ42" s="223" t="e">
        <f t="shared" si="88"/>
        <v>#N/A</v>
      </c>
      <c r="DA42" s="47" t="s">
        <v>0</v>
      </c>
      <c r="DB42" s="47"/>
      <c r="DC42" s="47"/>
      <c r="DD42" s="47"/>
      <c r="DE42" s="47" t="s">
        <v>0</v>
      </c>
      <c r="DF42" s="53" t="str">
        <f t="shared" si="101"/>
        <v/>
      </c>
      <c r="DG42" t="s">
        <v>0</v>
      </c>
      <c r="DH42" s="128" t="str">
        <f t="shared" si="102"/>
        <v>M</v>
      </c>
      <c r="DI42" t="s">
        <v>0</v>
      </c>
      <c r="DJ42" s="52" t="str">
        <f t="shared" si="103"/>
        <v/>
      </c>
      <c r="DK42" s="66" t="str">
        <f t="shared" si="104"/>
        <v/>
      </c>
      <c r="DL42" t="s">
        <v>0</v>
      </c>
      <c r="DM42" s="19" t="str">
        <f t="shared" si="105"/>
        <v/>
      </c>
      <c r="DN42" s="47" t="s">
        <v>0</v>
      </c>
      <c r="DO42" s="19" t="str">
        <f t="shared" si="106"/>
        <v/>
      </c>
      <c r="DP42" s="47" t="s">
        <v>0</v>
      </c>
      <c r="DQ42" s="52" t="str">
        <f t="shared" si="37"/>
        <v>Juraj – Vukelić – OK Maksimir – M16</v>
      </c>
      <c r="DR42" s="53">
        <f t="shared" si="38"/>
        <v>393</v>
      </c>
      <c r="DS42" s="47" t="s">
        <v>0</v>
      </c>
      <c r="DT42" s="52" t="str">
        <f t="shared" si="39"/>
        <v>Juraj – Vukelić – OK Maksimir</v>
      </c>
      <c r="DU42" s="53">
        <f t="shared" si="40"/>
        <v>393</v>
      </c>
      <c r="DV42" s="47" t="s">
        <v>0</v>
      </c>
      <c r="DW42" s="52" t="str">
        <f t="shared" si="41"/>
        <v>Juraj – Vukelić</v>
      </c>
      <c r="DX42" s="53">
        <f t="shared" si="42"/>
        <v>393</v>
      </c>
      <c r="DY42" s="47" t="s">
        <v>0</v>
      </c>
      <c r="DZ42" s="58">
        <f t="shared" si="89"/>
        <v>393</v>
      </c>
      <c r="EA42" s="53" cm="1">
        <f t="array" ref="EA42">IF(DZ42&lt;&gt;"",INDEX(regNatjecatelj_id,DZ42,0),IF(BD42&lt;&gt;"",BD42,""))</f>
        <v>1170</v>
      </c>
      <c r="EB42" s="47" t="s">
        <v>0</v>
      </c>
      <c r="EC42" s="58" t="str">
        <f t="shared" si="43"/>
        <v>imepre</v>
      </c>
      <c r="ED42" s="73" t="str">
        <f t="shared" si="44"/>
        <v>klu</v>
      </c>
      <c r="EE42" s="73" t="str">
        <f t="shared" si="45"/>
        <v>kat</v>
      </c>
      <c r="EF42" s="73" t="str">
        <f t="shared" si="46"/>
        <v/>
      </c>
      <c r="EG42" s="66" t="str">
        <f t="shared" si="47"/>
        <v>imepre-klu-kat</v>
      </c>
      <c r="EH42" s="47" t="s">
        <v>0</v>
      </c>
      <c r="EI42" s="58">
        <f>IF(AL42="","",MAX(EI$12:EI41)+1)</f>
        <v>218</v>
      </c>
      <c r="EJ42" s="73">
        <f t="shared" si="48"/>
        <v>25</v>
      </c>
      <c r="EK42" s="73">
        <f t="shared" si="90"/>
        <v>1170</v>
      </c>
      <c r="EL42" s="73" t="str">
        <f t="shared" si="49"/>
        <v/>
      </c>
      <c r="EM42" s="73">
        <f t="shared" si="50"/>
        <v>6</v>
      </c>
      <c r="EN42" s="73">
        <f t="shared" si="91"/>
        <v>1</v>
      </c>
      <c r="EO42" s="73">
        <f t="shared" si="92"/>
        <v>1</v>
      </c>
      <c r="EP42" s="73" t="str">
        <f t="shared" si="53"/>
        <v>1</v>
      </c>
      <c r="EQ42" s="73" t="str">
        <f t="shared" si="54"/>
        <v/>
      </c>
      <c r="ER42" s="73" t="str">
        <f t="shared" si="55"/>
        <v/>
      </c>
      <c r="ES42" s="53" t="str">
        <f t="shared" si="56"/>
        <v/>
      </c>
      <c r="ET42" s="47" t="s">
        <v>0</v>
      </c>
      <c r="EU42" s="19" t="str">
        <f t="shared" si="93"/>
        <v>INSERT INTO rezultat(id,stazakategorija_id,imeprezime_id,vrijeme_sec,status_id,registracija,uparivanje_id,originalstatus_id,imeprezimealias_id,klubalias_id,kategorijaalias_id) VALUES (218,25,1170,Null,6,1,1,1,Null,Null,Null);</v>
      </c>
      <c r="EV42" s="47" t="s">
        <v>0</v>
      </c>
      <c r="EW42" s="19" t="str">
        <f t="shared" si="94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2" s="47" t="s">
        <v>0</v>
      </c>
      <c r="EY42" s="180" t="str">
        <f t="shared" si="58"/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42" s="47" t="s">
        <v>0</v>
      </c>
    </row>
    <row r="43" spans="1:156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6" t="str">
        <f t="shared" si="59"/>
        <v>ok</v>
      </c>
      <c r="P43" s="47"/>
      <c r="Q43" s="52" t="str">
        <f t="shared" si="60"/>
        <v>M16</v>
      </c>
      <c r="R43" s="73">
        <f>IF(Q43="","",IF(COUNTIF(Q$12:Q42,Q43)=0,R42+1,R42))</f>
        <v>3</v>
      </c>
      <c r="S43" s="73">
        <f t="shared" si="61"/>
        <v>110</v>
      </c>
      <c r="T43" s="73">
        <f t="shared" si="1"/>
        <v>19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62"/>
        <v>CRO</v>
      </c>
      <c r="AA43" s="73">
        <f t="shared" si="5"/>
        <v>1</v>
      </c>
      <c r="AB43" s="31" t="str">
        <f t="shared" si="63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64"/>
        <v/>
      </c>
      <c r="AH43" s="47" t="s">
        <v>0</v>
      </c>
      <c r="AI43" s="143" t="str">
        <f t="shared" si="65"/>
        <v>CRO</v>
      </c>
      <c r="AJ43" s="47"/>
      <c r="AK43" s="52" t="str">
        <f t="shared" si="66"/>
        <v>Mark</v>
      </c>
      <c r="AL43" s="31" t="str">
        <f t="shared" si="67"/>
        <v>Jelinić</v>
      </c>
      <c r="AM43" s="73">
        <f t="shared" si="68"/>
        <v>1665</v>
      </c>
      <c r="AN43" s="73" t="str">
        <f t="shared" si="69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70"/>
        <v/>
      </c>
      <c r="AS43" s="47" t="s">
        <v>0</v>
      </c>
      <c r="AT43" s="19" t="str">
        <f t="shared" si="71"/>
        <v/>
      </c>
      <c r="AU43" s="47" t="s">
        <v>0</v>
      </c>
      <c r="AV43" s="103"/>
      <c r="AW43" s="105"/>
      <c r="AX43" s="47" t="s">
        <v>0</v>
      </c>
      <c r="AY43" s="259" t="str">
        <f t="shared" si="100"/>
        <v/>
      </c>
      <c r="AZ43" s="47" t="s">
        <v>0</v>
      </c>
      <c r="BA43" s="52" t="str">
        <f t="shared" si="11"/>
        <v/>
      </c>
      <c r="BB43" s="73" t="str">
        <f>IF(AV43&amp;AW43="","",MAX(BB$12:BB42)+1)</f>
        <v/>
      </c>
      <c r="BC43" s="271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>IF(O43="","",IF(BC43="",AO43,IF(BC43="NEMA",AV43,INDEX(regNatjecatelj_ime,MATCH(BC43,regNatjecatelj_id,0)))))</f>
        <v>Mark</v>
      </c>
      <c r="BG43" s="31" t="str">
        <f>IF(O43="","",IF(BC43="",AP43,IF(BC43="NEMA",AW43,INDEX(regNatjecatelj_prezime,MATCH(BC43,regNatjecatelj_id,0)))))</f>
        <v>Jelinić</v>
      </c>
      <c r="BH43" s="73" t="str">
        <f t="shared" si="72"/>
        <v/>
      </c>
      <c r="BI43" s="53">
        <f t="shared" si="73"/>
        <v>1665</v>
      </c>
      <c r="BJ43" s="47" t="s">
        <v>0</v>
      </c>
      <c r="BK43" s="52" t="str">
        <f t="shared" si="13"/>
        <v>JAP</v>
      </c>
      <c r="BL43" s="31" t="str">
        <f t="shared" si="14"/>
        <v>OK Japetic</v>
      </c>
      <c r="BM43" s="73">
        <f t="shared" si="15"/>
        <v>1</v>
      </c>
      <c r="BN43" s="31" t="str" cm="1">
        <f t="array" ref="BN43">IF(BM43="",""&amp;BL43,IF(BM43="NEMA",BL43,INDEX(regKlub_naziv,MATCH(INDEX(regKlub_alias_klubId,BM43),regKlub_id,0))))</f>
        <v>OK Japetić</v>
      </c>
      <c r="BO43" s="31" t="str" cm="1">
        <f t="array" ref="BO43">IFERROR(""&amp;INDEX(regNatjecatelj_klub,DX43),"")</f>
        <v>OK Japetić</v>
      </c>
      <c r="BP43" s="88" t="str">
        <f t="shared" si="74"/>
        <v/>
      </c>
      <c r="BQ43" s="66" t="str">
        <f t="shared" si="75"/>
        <v>OK Japetić</v>
      </c>
      <c r="BR43" s="47" t="s">
        <v>0</v>
      </c>
      <c r="BS43" s="52" t="str">
        <f>IF(X43&lt;&gt;"NEMA","",IF(IFERROR(MATCH(W43,W$12:W42,0),0)&lt;&gt;0,"",W43))</f>
        <v/>
      </c>
      <c r="BT43" s="73" t="str">
        <f t="shared" si="76"/>
        <v/>
      </c>
      <c r="BU43" s="31" t="str">
        <f>IF(OR(BT43="",BT43&lt;&gt;"NEMA"),"",MAX(BU$12:BU42)+1)</f>
        <v/>
      </c>
      <c r="BV43" s="66" t="str">
        <f t="shared" si="77"/>
        <v/>
      </c>
      <c r="BW43" s="47" t="s">
        <v>0</v>
      </c>
      <c r="BX43" s="19" t="str">
        <f t="shared" si="78"/>
        <v/>
      </c>
      <c r="BY43" s="47" t="s">
        <v>0</v>
      </c>
      <c r="BZ43" s="82" t="str">
        <f>IF(BM43&lt;&gt;"NEMA","",IF(IFERROR(MATCH(BL43,BL$12:BL42,0),0)&lt;&gt;0,"",BL43))</f>
        <v/>
      </c>
      <c r="CA43" s="47" t="s">
        <v>0</v>
      </c>
      <c r="CB43" s="125"/>
      <c r="CC43" s="47" t="s">
        <v>0</v>
      </c>
      <c r="CD43" s="58" t="str">
        <f t="shared" si="79"/>
        <v/>
      </c>
      <c r="CE43" s="31" t="str">
        <f t="shared" si="80"/>
        <v/>
      </c>
      <c r="CF43" s="31" t="str">
        <f>IF(CE43="","",MAX(CF$12:CF42)+1)</f>
        <v/>
      </c>
      <c r="CG43" s="31" t="str">
        <f t="shared" si="20"/>
        <v/>
      </c>
      <c r="CH43" s="31" t="str">
        <f t="shared" si="81"/>
        <v/>
      </c>
      <c r="CI43" s="31" t="str">
        <f>IF(CB43="","",MAX(CI$12:CI42)+1)</f>
        <v/>
      </c>
      <c r="CJ43" s="31" t="str">
        <f t="shared" si="82"/>
        <v/>
      </c>
      <c r="CK43" s="66" t="str">
        <f t="shared" si="83"/>
        <v/>
      </c>
      <c r="CL43" s="47" t="s">
        <v>0</v>
      </c>
      <c r="CM43" s="73" t="str">
        <f t="shared" si="23"/>
        <v/>
      </c>
      <c r="CN43" s="47"/>
      <c r="CO43" s="19" t="str">
        <f t="shared" si="84"/>
        <v/>
      </c>
      <c r="CP43" s="47" t="s">
        <v>0</v>
      </c>
      <c r="CQ43" s="143" t="str">
        <f t="shared" si="85"/>
        <v>OK Japetić</v>
      </c>
      <c r="CR43" s="47" t="s">
        <v>0</v>
      </c>
      <c r="CS43" s="58" t="str">
        <f t="shared" si="107"/>
        <v/>
      </c>
      <c r="CT43" s="73" t="str">
        <f t="shared" si="108"/>
        <v>1</v>
      </c>
      <c r="CU43" s="229" t="str">
        <f t="shared" si="28"/>
        <v/>
      </c>
      <c r="CV43" s="230" t="str">
        <f t="shared" si="29"/>
        <v/>
      </c>
      <c r="CW43" s="163">
        <f t="shared" si="30"/>
        <v>6</v>
      </c>
      <c r="CX43" s="47" t="s">
        <v>0</v>
      </c>
      <c r="CY43" s="222" t="str">
        <f t="shared" si="87"/>
        <v xml:space="preserve">
</v>
      </c>
      <c r="CZ43" s="223" t="e">
        <f t="shared" si="88"/>
        <v>#N/A</v>
      </c>
      <c r="DA43" s="47" t="s">
        <v>0</v>
      </c>
      <c r="DB43" s="47"/>
      <c r="DC43" s="47"/>
      <c r="DD43" s="47"/>
      <c r="DE43" s="47" t="s">
        <v>0</v>
      </c>
      <c r="DF43" s="53" t="str">
        <f t="shared" si="101"/>
        <v/>
      </c>
      <c r="DG43" t="s">
        <v>0</v>
      </c>
      <c r="DH43" s="128" t="str">
        <f t="shared" si="102"/>
        <v>M</v>
      </c>
      <c r="DI43" t="s">
        <v>0</v>
      </c>
      <c r="DJ43" s="52" t="str">
        <f t="shared" si="103"/>
        <v/>
      </c>
      <c r="DK43" s="66" t="str">
        <f t="shared" si="104"/>
        <v/>
      </c>
      <c r="DL43" t="s">
        <v>0</v>
      </c>
      <c r="DM43" s="19" t="str">
        <f t="shared" si="105"/>
        <v/>
      </c>
      <c r="DN43" s="47" t="s">
        <v>0</v>
      </c>
      <c r="DO43" s="19" t="str">
        <f t="shared" si="106"/>
        <v/>
      </c>
      <c r="DP43" s="47" t="s">
        <v>0</v>
      </c>
      <c r="DQ43" s="52" t="str">
        <f t="shared" si="37"/>
        <v>Mark – Jelinić – OK Japetić – M16</v>
      </c>
      <c r="DR43" s="53">
        <f t="shared" si="38"/>
        <v>97</v>
      </c>
      <c r="DS43" s="47" t="s">
        <v>0</v>
      </c>
      <c r="DT43" s="52" t="str">
        <f t="shared" si="39"/>
        <v>Mark – Jelinić – OK Japetić</v>
      </c>
      <c r="DU43" s="53">
        <f t="shared" si="40"/>
        <v>97</v>
      </c>
      <c r="DV43" s="47" t="s">
        <v>0</v>
      </c>
      <c r="DW43" s="52" t="str">
        <f t="shared" si="41"/>
        <v>Mark – Jelinić</v>
      </c>
      <c r="DX43" s="53">
        <f t="shared" si="42"/>
        <v>97</v>
      </c>
      <c r="DY43" s="47" t="s">
        <v>0</v>
      </c>
      <c r="DZ43" s="58">
        <f t="shared" si="89"/>
        <v>97</v>
      </c>
      <c r="EA43" s="53" cm="1">
        <f t="array" ref="EA43">IF(DZ43&lt;&gt;"",INDEX(regNatjecatelj_id,DZ43,0),IF(BD43&lt;&gt;"",BD43,""))</f>
        <v>1665</v>
      </c>
      <c r="EB43" s="47" t="s">
        <v>0</v>
      </c>
      <c r="EC43" s="58" t="str">
        <f t="shared" si="43"/>
        <v>imepre</v>
      </c>
      <c r="ED43" s="73" t="str">
        <f t="shared" si="44"/>
        <v>klu(ali)</v>
      </c>
      <c r="EE43" s="73" t="str">
        <f t="shared" si="45"/>
        <v>kat</v>
      </c>
      <c r="EF43" s="73" t="str">
        <f t="shared" si="46"/>
        <v/>
      </c>
      <c r="EG43" s="66" t="str">
        <f t="shared" si="47"/>
        <v>imepre-klu(ali)-kat</v>
      </c>
      <c r="EH43" s="47" t="s">
        <v>0</v>
      </c>
      <c r="EI43" s="58">
        <f>IF(AL43="","",MAX(EI$12:EI42)+1)</f>
        <v>219</v>
      </c>
      <c r="EJ43" s="73">
        <f t="shared" si="48"/>
        <v>25</v>
      </c>
      <c r="EK43" s="73">
        <f t="shared" si="90"/>
        <v>1665</v>
      </c>
      <c r="EL43" s="73" t="str">
        <f t="shared" si="49"/>
        <v/>
      </c>
      <c r="EM43" s="73">
        <f t="shared" si="50"/>
        <v>6</v>
      </c>
      <c r="EN43" s="73">
        <f t="shared" si="91"/>
        <v>1</v>
      </c>
      <c r="EO43" s="73">
        <f t="shared" si="92"/>
        <v>3</v>
      </c>
      <c r="EP43" s="73" t="str">
        <f t="shared" si="53"/>
        <v>1</v>
      </c>
      <c r="EQ43" s="73" t="str">
        <f t="shared" si="54"/>
        <v/>
      </c>
      <c r="ER43" s="73">
        <f t="shared" si="55"/>
        <v>1</v>
      </c>
      <c r="ES43" s="53" t="str">
        <f t="shared" si="56"/>
        <v/>
      </c>
      <c r="ET43" s="47" t="s">
        <v>0</v>
      </c>
      <c r="EU43" s="19" t="str">
        <f t="shared" si="93"/>
        <v>INSERT INTO rezultat(id,stazakategorija_id,imeprezime_id,vrijeme_sec,status_id,registracija,uparivanje_id,originalstatus_id,imeprezimealias_id,klubalias_id,kategorijaalias_id) VALUES (219,25,1665,Null,6,1,3,1,Null,1,Null);</v>
      </c>
      <c r="EV43" s="47" t="s">
        <v>0</v>
      </c>
      <c r="EW43" s="19" t="str">
        <f t="shared" si="94"/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3" s="47" t="s">
        <v>0</v>
      </c>
      <c r="EY43" s="180" t="str">
        <f t="shared" si="58"/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43" s="47" t="s">
        <v>0</v>
      </c>
    </row>
    <row r="44" spans="1:156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6" t="str">
        <f t="shared" si="59"/>
        <v/>
      </c>
      <c r="P44" s="47"/>
      <c r="Q44" s="52" t="str">
        <f t="shared" si="60"/>
        <v>M16</v>
      </c>
      <c r="R44" s="73">
        <f>IF(Q44="","",IF(COUNTIF(Q$12:Q43,Q44)=0,R43+1,R43))</f>
        <v>3</v>
      </c>
      <c r="S44" s="73">
        <f t="shared" si="61"/>
        <v>110</v>
      </c>
      <c r="T44" s="73">
        <f t="shared" si="1"/>
        <v>19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62"/>
        <v/>
      </c>
      <c r="AA44" s="73" t="str">
        <f t="shared" si="5"/>
        <v/>
      </c>
      <c r="AB44" s="31" t="str">
        <f t="shared" si="63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64"/>
        <v/>
      </c>
      <c r="AH44" s="47" t="s">
        <v>0</v>
      </c>
      <c r="AI44" s="143" t="str">
        <f t="shared" si="65"/>
        <v/>
      </c>
      <c r="AJ44" s="47"/>
      <c r="AK44" s="52" t="str">
        <f t="shared" si="66"/>
        <v/>
      </c>
      <c r="AL44" s="31" t="str">
        <f t="shared" si="67"/>
        <v/>
      </c>
      <c r="AM44" s="73" t="str">
        <f t="shared" si="68"/>
        <v/>
      </c>
      <c r="AN44" s="73" t="str">
        <f t="shared" si="69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70"/>
        <v/>
      </c>
      <c r="AS44" s="47" t="s">
        <v>0</v>
      </c>
      <c r="AT44" s="19" t="str">
        <f t="shared" si="71"/>
        <v/>
      </c>
      <c r="AU44" s="47" t="s">
        <v>0</v>
      </c>
      <c r="AV44" s="103"/>
      <c r="AW44" s="105"/>
      <c r="AX44" s="47" t="s">
        <v>0</v>
      </c>
      <c r="AY44" s="259" t="str">
        <f t="shared" si="100"/>
        <v/>
      </c>
      <c r="AZ44" s="47" t="s">
        <v>0</v>
      </c>
      <c r="BA44" s="52" t="str">
        <f t="shared" si="11"/>
        <v/>
      </c>
      <c r="BB44" s="73" t="str">
        <f>IF(AV44&amp;AW44="","",MAX(BB$12:BB43)+1)</f>
        <v/>
      </c>
      <c r="BC44" s="271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>IF(O44="","",IF(BC44="",AO44,IF(BC44="NEMA",AV44,INDEX(regNatjecatelj_ime,MATCH(BC44,regNatjecatelj_id,0)))))</f>
        <v/>
      </c>
      <c r="BG44" s="31" t="str">
        <f>IF(O44="","",IF(BC44="",AP44,IF(BC44="NEMA",AW44,INDEX(regNatjecatelj_prezime,MATCH(BC44,regNatjecatelj_id,0)))))</f>
        <v/>
      </c>
      <c r="BH44" s="73" t="str">
        <f t="shared" si="72"/>
        <v/>
      </c>
      <c r="BI44" s="53" t="str">
        <f t="shared" si="73"/>
        <v/>
      </c>
      <c r="BJ44" s="47" t="s">
        <v>0</v>
      </c>
      <c r="BK44" s="52" t="str">
        <f t="shared" si="13"/>
        <v/>
      </c>
      <c r="BL44" s="31" t="str">
        <f t="shared" si="14"/>
        <v/>
      </c>
      <c r="BM44" s="73" t="str">
        <f t="shared" si="15"/>
        <v/>
      </c>
      <c r="BN44" s="31" t="str" cm="1">
        <f t="array" ref="BN44">IF(BM44="",""&amp;BL44,IF(BM44="NEMA",BL44,INDEX(regKlub_naziv,MATCH(INDEX(regKlub_alias_klubId,BM44),regKlub_id,0))))</f>
        <v/>
      </c>
      <c r="BO44" s="31" t="str" cm="1">
        <f t="array" ref="BO44">IFERROR(""&amp;INDEX(regNatjecatelj_klub,DX44),"")</f>
        <v/>
      </c>
      <c r="BP44" s="88" t="str">
        <f t="shared" si="74"/>
        <v/>
      </c>
      <c r="BQ44" s="66" t="str">
        <f t="shared" si="75"/>
        <v/>
      </c>
      <c r="BR44" s="47" t="s">
        <v>0</v>
      </c>
      <c r="BS44" s="52" t="str">
        <f>IF(X44&lt;&gt;"NEMA","",IF(IFERROR(MATCH(W44,W$12:W43,0),0)&lt;&gt;0,"",W44))</f>
        <v/>
      </c>
      <c r="BT44" s="73" t="str">
        <f t="shared" si="76"/>
        <v/>
      </c>
      <c r="BU44" s="31" t="str">
        <f>IF(OR(BT44="",BT44&lt;&gt;"NEMA"),"",MAX(BU$12:BU43)+1)</f>
        <v/>
      </c>
      <c r="BV44" s="66" t="str">
        <f t="shared" si="77"/>
        <v/>
      </c>
      <c r="BW44" s="47" t="s">
        <v>0</v>
      </c>
      <c r="BX44" s="19" t="str">
        <f t="shared" si="78"/>
        <v/>
      </c>
      <c r="BY44" s="47" t="s">
        <v>0</v>
      </c>
      <c r="BZ44" s="82" t="str">
        <f>IF(BM44&lt;&gt;"NEMA","",IF(IFERROR(MATCH(BL44,BL$12:BL43,0),0)&lt;&gt;0,"",BL44))</f>
        <v/>
      </c>
      <c r="CA44" s="47" t="s">
        <v>0</v>
      </c>
      <c r="CB44" s="125"/>
      <c r="CC44" s="47" t="s">
        <v>0</v>
      </c>
      <c r="CD44" s="58" t="str">
        <f t="shared" si="79"/>
        <v/>
      </c>
      <c r="CE44" s="31" t="str">
        <f t="shared" si="80"/>
        <v/>
      </c>
      <c r="CF44" s="31" t="str">
        <f>IF(CE44="","",MAX(CF$12:CF43)+1)</f>
        <v/>
      </c>
      <c r="CG44" s="31" t="str">
        <f t="shared" si="20"/>
        <v/>
      </c>
      <c r="CH44" s="31" t="str">
        <f t="shared" si="81"/>
        <v/>
      </c>
      <c r="CI44" s="31" t="str">
        <f>IF(CB44="","",MAX(CI$12:CI43)+1)</f>
        <v/>
      </c>
      <c r="CJ44" s="31" t="str">
        <f t="shared" si="82"/>
        <v/>
      </c>
      <c r="CK44" s="66" t="str">
        <f t="shared" si="83"/>
        <v/>
      </c>
      <c r="CL44" s="47" t="s">
        <v>0</v>
      </c>
      <c r="CM44" s="73" t="str">
        <f t="shared" si="23"/>
        <v/>
      </c>
      <c r="CN44" s="47"/>
      <c r="CO44" s="19" t="str">
        <f t="shared" si="84"/>
        <v/>
      </c>
      <c r="CP44" s="47" t="s">
        <v>0</v>
      </c>
      <c r="CQ44" s="143" t="str">
        <f t="shared" si="85"/>
        <v/>
      </c>
      <c r="CR44" s="47" t="s">
        <v>0</v>
      </c>
      <c r="CS44" s="58" t="str">
        <f t="shared" si="107"/>
        <v/>
      </c>
      <c r="CT44" s="73" t="str">
        <f t="shared" si="108"/>
        <v>0</v>
      </c>
      <c r="CU44" s="229" t="str">
        <f t="shared" si="28"/>
        <v/>
      </c>
      <c r="CV44" s="230" t="str">
        <f t="shared" si="29"/>
        <v/>
      </c>
      <c r="CW44" s="163" t="str">
        <f t="shared" si="30"/>
        <v/>
      </c>
      <c r="CX44" s="47" t="s">
        <v>0</v>
      </c>
      <c r="CY44" s="222" t="str">
        <f t="shared" si="87"/>
        <v xml:space="preserve">
</v>
      </c>
      <c r="CZ44" s="223" t="str">
        <f t="shared" si="88"/>
        <v/>
      </c>
      <c r="DA44" s="47" t="s">
        <v>0</v>
      </c>
      <c r="DB44" s="47"/>
      <c r="DC44" s="47"/>
      <c r="DD44" s="47"/>
      <c r="DE44" s="47" t="s">
        <v>0</v>
      </c>
      <c r="DF44" s="53" t="str">
        <f t="shared" si="101"/>
        <v/>
      </c>
      <c r="DG44" t="s">
        <v>0</v>
      </c>
      <c r="DH44" s="128" t="str">
        <f t="shared" si="102"/>
        <v>M</v>
      </c>
      <c r="DI44" t="s">
        <v>0</v>
      </c>
      <c r="DJ44" s="52" t="str">
        <f t="shared" si="103"/>
        <v/>
      </c>
      <c r="DK44" s="66" t="str">
        <f t="shared" si="104"/>
        <v/>
      </c>
      <c r="DL44" t="s">
        <v>0</v>
      </c>
      <c r="DM44" s="19" t="str">
        <f t="shared" si="105"/>
        <v/>
      </c>
      <c r="DN44" s="47" t="s">
        <v>0</v>
      </c>
      <c r="DO44" s="19" t="str">
        <f t="shared" si="106"/>
        <v/>
      </c>
      <c r="DP44" s="47" t="s">
        <v>0</v>
      </c>
      <c r="DQ44" s="52" t="str">
        <f t="shared" si="37"/>
        <v/>
      </c>
      <c r="DR44" s="53" t="str">
        <f t="shared" si="38"/>
        <v/>
      </c>
      <c r="DS44" s="47" t="s">
        <v>0</v>
      </c>
      <c r="DT44" s="52" t="str">
        <f t="shared" si="39"/>
        <v/>
      </c>
      <c r="DU44" s="53" t="str">
        <f t="shared" si="40"/>
        <v/>
      </c>
      <c r="DV44" s="47" t="s">
        <v>0</v>
      </c>
      <c r="DW44" s="52" t="str">
        <f t="shared" si="41"/>
        <v/>
      </c>
      <c r="DX44" s="53" t="str">
        <f t="shared" si="42"/>
        <v/>
      </c>
      <c r="DY44" s="47" t="s">
        <v>0</v>
      </c>
      <c r="DZ44" s="58" t="str">
        <f t="shared" si="89"/>
        <v/>
      </c>
      <c r="EA44" s="53" t="str" cm="1">
        <f t="array" ref="EA44">IF(DZ44&lt;&gt;"",INDEX(regNatjecatelj_id,DZ44,0),IF(BD44&lt;&gt;"",BD44,""))</f>
        <v/>
      </c>
      <c r="EB44" s="47" t="s">
        <v>0</v>
      </c>
      <c r="EC44" s="58" t="str">
        <f t="shared" si="43"/>
        <v/>
      </c>
      <c r="ED44" s="73" t="str">
        <f t="shared" si="44"/>
        <v/>
      </c>
      <c r="EE44" s="73" t="str">
        <f t="shared" si="45"/>
        <v/>
      </c>
      <c r="EF44" s="73" t="str">
        <f t="shared" si="46"/>
        <v/>
      </c>
      <c r="EG44" s="66" t="str">
        <f t="shared" si="47"/>
        <v/>
      </c>
      <c r="EH44" s="47" t="s">
        <v>0</v>
      </c>
      <c r="EI44" s="58" t="str">
        <f>IF(AL44="","",MAX(EI$12:EI43)+1)</f>
        <v/>
      </c>
      <c r="EJ44" s="73" t="str">
        <f t="shared" si="48"/>
        <v/>
      </c>
      <c r="EK44" s="73" t="str">
        <f t="shared" si="90"/>
        <v/>
      </c>
      <c r="EL44" s="73" t="str">
        <f t="shared" si="49"/>
        <v/>
      </c>
      <c r="EM44" s="73" t="str">
        <f t="shared" si="50"/>
        <v/>
      </c>
      <c r="EN44" s="73" t="str">
        <f t="shared" si="91"/>
        <v/>
      </c>
      <c r="EO44" s="73" t="str">
        <f t="shared" si="92"/>
        <v/>
      </c>
      <c r="EP44" s="73" t="str">
        <f t="shared" si="53"/>
        <v/>
      </c>
      <c r="EQ44" s="73" t="str">
        <f t="shared" si="54"/>
        <v/>
      </c>
      <c r="ER44" s="73" t="str">
        <f t="shared" si="55"/>
        <v/>
      </c>
      <c r="ES44" s="53" t="str">
        <f t="shared" si="56"/>
        <v/>
      </c>
      <c r="ET44" s="47" t="s">
        <v>0</v>
      </c>
      <c r="EU44" s="19" t="str">
        <f t="shared" si="93"/>
        <v/>
      </c>
      <c r="EV44" s="47" t="s">
        <v>0</v>
      </c>
      <c r="EW44" s="19" t="str">
        <f t="shared" si="94"/>
        <v/>
      </c>
      <c r="EX44" s="47" t="s">
        <v>0</v>
      </c>
      <c r="EY44" s="180" t="str">
        <f t="shared" si="58"/>
        <v/>
      </c>
      <c r="EZ44" s="47" t="s">
        <v>0</v>
      </c>
    </row>
    <row r="45" spans="1:156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6" t="str">
        <f t="shared" si="59"/>
        <v>ok</v>
      </c>
      <c r="P45" s="47"/>
      <c r="Q45" s="52" t="str">
        <f t="shared" si="60"/>
        <v>M16</v>
      </c>
      <c r="R45" s="73">
        <f>IF(Q45="","",IF(COUNTIF(Q$12:Q44,Q45)=0,R44+1,R44))</f>
        <v>3</v>
      </c>
      <c r="S45" s="73">
        <f t="shared" si="61"/>
        <v>110</v>
      </c>
      <c r="T45" s="73">
        <f t="shared" si="1"/>
        <v>19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62"/>
        <v>CRO</v>
      </c>
      <c r="AA45" s="73">
        <f t="shared" si="5"/>
        <v>1</v>
      </c>
      <c r="AB45" s="31" t="str">
        <f t="shared" si="63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64"/>
        <v/>
      </c>
      <c r="AH45" s="47" t="s">
        <v>0</v>
      </c>
      <c r="AI45" s="143" t="str">
        <f t="shared" si="65"/>
        <v>CRO</v>
      </c>
      <c r="AJ45" s="47"/>
      <c r="AK45" s="52" t="str">
        <f t="shared" si="66"/>
        <v>Goran</v>
      </c>
      <c r="AL45" s="31" t="str">
        <f t="shared" si="67"/>
        <v>Jandras</v>
      </c>
      <c r="AM45" s="73">
        <f t="shared" si="68"/>
        <v>1889</v>
      </c>
      <c r="AN45" s="73" t="str">
        <f t="shared" si="69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70"/>
        <v/>
      </c>
      <c r="AS45" s="47" t="s">
        <v>0</v>
      </c>
      <c r="AT45" s="19" t="str">
        <f t="shared" si="71"/>
        <v/>
      </c>
      <c r="AU45" s="47" t="s">
        <v>0</v>
      </c>
      <c r="AV45" s="103"/>
      <c r="AW45" s="105"/>
      <c r="AX45" s="47" t="s">
        <v>0</v>
      </c>
      <c r="AY45" s="259" t="str">
        <f t="shared" si="100"/>
        <v/>
      </c>
      <c r="AZ45" s="47" t="s">
        <v>0</v>
      </c>
      <c r="BA45" s="52" t="str">
        <f t="shared" si="11"/>
        <v/>
      </c>
      <c r="BB45" s="73" t="str">
        <f>IF(AV45&amp;AW45="","",MAX(BB$12:BB44)+1)</f>
        <v/>
      </c>
      <c r="BC45" s="271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>IF(O45="","",IF(BC45="",AO45,IF(BC45="NEMA",AV45,INDEX(regNatjecatelj_ime,MATCH(BC45,regNatjecatelj_id,0)))))</f>
        <v>Goran</v>
      </c>
      <c r="BG45" s="31" t="str">
        <f>IF(O45="","",IF(BC45="",AP45,IF(BC45="NEMA",AW45,INDEX(regNatjecatelj_prezime,MATCH(BC45,regNatjecatelj_id,0)))))</f>
        <v>Jandras</v>
      </c>
      <c r="BH45" s="73" t="str">
        <f t="shared" si="72"/>
        <v/>
      </c>
      <c r="BI45" s="53">
        <f t="shared" si="73"/>
        <v>1889</v>
      </c>
      <c r="BJ45" s="47" t="s">
        <v>0</v>
      </c>
      <c r="BK45" s="52" t="str">
        <f t="shared" si="13"/>
        <v>Vihor</v>
      </c>
      <c r="BL45" s="31" t="str">
        <f t="shared" si="14"/>
        <v>OK Vihor</v>
      </c>
      <c r="BM45" s="73" t="str">
        <f t="shared" si="15"/>
        <v/>
      </c>
      <c r="BN45" s="31" t="str" cm="1">
        <f t="array" ref="BN45">IF(BM45="",""&amp;BL45,IF(BM45="NEMA",BL45,INDEX(regKlub_naziv,MATCH(INDEX(regKlub_alias_klubId,BM45),regKlub_id,0))))</f>
        <v>OK Vihor</v>
      </c>
      <c r="BO45" s="31" t="str" cm="1">
        <f t="array" ref="BO45">IFERROR(""&amp;INDEX(regNatjecatelj_klub,DX45),"")</f>
        <v>OK Vihor</v>
      </c>
      <c r="BP45" s="88" t="str">
        <f t="shared" si="74"/>
        <v/>
      </c>
      <c r="BQ45" s="66" t="str">
        <f t="shared" si="75"/>
        <v>OK Vihor</v>
      </c>
      <c r="BR45" s="47" t="s">
        <v>0</v>
      </c>
      <c r="BS45" s="52" t="str">
        <f>IF(X45&lt;&gt;"NEMA","",IF(IFERROR(MATCH(W45,W$12:W44,0),0)&lt;&gt;0,"",W45))</f>
        <v/>
      </c>
      <c r="BT45" s="73" t="str">
        <f t="shared" si="76"/>
        <v/>
      </c>
      <c r="BU45" s="31" t="str">
        <f>IF(OR(BT45="",BT45&lt;&gt;"NEMA"),"",MAX(BU$12:BU44)+1)</f>
        <v/>
      </c>
      <c r="BV45" s="66" t="str">
        <f t="shared" si="77"/>
        <v/>
      </c>
      <c r="BW45" s="47" t="s">
        <v>0</v>
      </c>
      <c r="BX45" s="19" t="str">
        <f t="shared" si="78"/>
        <v/>
      </c>
      <c r="BY45" s="47" t="s">
        <v>0</v>
      </c>
      <c r="BZ45" s="82" t="str">
        <f>IF(BM45&lt;&gt;"NEMA","",IF(IFERROR(MATCH(BL45,BL$12:BL44,0),0)&lt;&gt;0,"",BL45))</f>
        <v/>
      </c>
      <c r="CA45" s="47" t="s">
        <v>0</v>
      </c>
      <c r="CB45" s="125"/>
      <c r="CC45" s="47" t="s">
        <v>0</v>
      </c>
      <c r="CD45" s="58" t="str">
        <f t="shared" si="79"/>
        <v/>
      </c>
      <c r="CE45" s="31" t="str">
        <f t="shared" si="80"/>
        <v/>
      </c>
      <c r="CF45" s="31" t="str">
        <f>IF(CE45="","",MAX(CF$12:CF44)+1)</f>
        <v/>
      </c>
      <c r="CG45" s="31" t="str">
        <f t="shared" si="20"/>
        <v/>
      </c>
      <c r="CH45" s="31" t="str">
        <f t="shared" si="81"/>
        <v/>
      </c>
      <c r="CI45" s="31" t="str">
        <f>IF(CB45="","",MAX(CI$12:CI44)+1)</f>
        <v/>
      </c>
      <c r="CJ45" s="31" t="str">
        <f t="shared" si="82"/>
        <v/>
      </c>
      <c r="CK45" s="66" t="str">
        <f t="shared" si="83"/>
        <v/>
      </c>
      <c r="CL45" s="47" t="s">
        <v>0</v>
      </c>
      <c r="CM45" s="73" t="str">
        <f t="shared" si="23"/>
        <v/>
      </c>
      <c r="CN45" s="47"/>
      <c r="CO45" s="19" t="str">
        <f t="shared" si="84"/>
        <v/>
      </c>
      <c r="CP45" s="47" t="s">
        <v>0</v>
      </c>
      <c r="CQ45" s="143" t="str">
        <f t="shared" si="85"/>
        <v>OK Vihor</v>
      </c>
      <c r="CR45" s="47" t="s">
        <v>0</v>
      </c>
      <c r="CS45" s="58" t="str">
        <f t="shared" si="107"/>
        <v>51:32</v>
      </c>
      <c r="CT45" s="73" t="str">
        <f t="shared" si="108"/>
        <v>3</v>
      </c>
      <c r="CU45" s="229" t="str">
        <f t="shared" si="28"/>
        <v/>
      </c>
      <c r="CV45" s="230">
        <f t="shared" si="29"/>
        <v>3092</v>
      </c>
      <c r="CW45" s="163">
        <f t="shared" si="30"/>
        <v>3</v>
      </c>
      <c r="CX45" s="47" t="s">
        <v>0</v>
      </c>
      <c r="CY45" s="222" t="str">
        <f t="shared" si="87"/>
        <v xml:space="preserve">
</v>
      </c>
      <c r="CZ45" s="223">
        <f t="shared" si="88"/>
        <v>3</v>
      </c>
      <c r="DA45" s="47" t="s">
        <v>0</v>
      </c>
      <c r="DB45" s="47"/>
      <c r="DC45" s="47"/>
      <c r="DD45" s="47"/>
      <c r="DE45" s="47" t="s">
        <v>0</v>
      </c>
      <c r="DF45" s="53" t="str">
        <f t="shared" si="101"/>
        <v/>
      </c>
      <c r="DG45" t="s">
        <v>0</v>
      </c>
      <c r="DH45" s="128" t="str">
        <f t="shared" si="102"/>
        <v>M</v>
      </c>
      <c r="DI45" t="s">
        <v>0</v>
      </c>
      <c r="DJ45" s="52" t="str">
        <f t="shared" si="103"/>
        <v/>
      </c>
      <c r="DK45" s="66" t="str">
        <f t="shared" si="104"/>
        <v/>
      </c>
      <c r="DL45" t="s">
        <v>0</v>
      </c>
      <c r="DM45" s="19" t="str">
        <f t="shared" si="105"/>
        <v/>
      </c>
      <c r="DN45" s="47" t="s">
        <v>0</v>
      </c>
      <c r="DO45" s="19" t="str">
        <f t="shared" si="106"/>
        <v/>
      </c>
      <c r="DP45" s="47" t="s">
        <v>0</v>
      </c>
      <c r="DQ45" s="52" t="str">
        <f t="shared" si="37"/>
        <v>Goran – Jandras – OK Vihor – M16</v>
      </c>
      <c r="DR45" s="53">
        <f t="shared" si="38"/>
        <v>710</v>
      </c>
      <c r="DS45" s="47" t="s">
        <v>0</v>
      </c>
      <c r="DT45" s="52" t="str">
        <f t="shared" si="39"/>
        <v>Goran – Jandras – OK Vihor</v>
      </c>
      <c r="DU45" s="53">
        <f t="shared" si="40"/>
        <v>710</v>
      </c>
      <c r="DV45" s="47" t="s">
        <v>0</v>
      </c>
      <c r="DW45" s="52" t="str">
        <f t="shared" si="41"/>
        <v>Goran – Jandras</v>
      </c>
      <c r="DX45" s="53">
        <f t="shared" si="42"/>
        <v>710</v>
      </c>
      <c r="DY45" s="47" t="s">
        <v>0</v>
      </c>
      <c r="DZ45" s="58">
        <f t="shared" si="89"/>
        <v>710</v>
      </c>
      <c r="EA45" s="53" cm="1">
        <f t="array" ref="EA45">IF(DZ45&lt;&gt;"",INDEX(regNatjecatelj_id,DZ45,0),IF(BD45&lt;&gt;"",BD45,""))</f>
        <v>1889</v>
      </c>
      <c r="EB45" s="47" t="s">
        <v>0</v>
      </c>
      <c r="EC45" s="58" t="str">
        <f t="shared" si="43"/>
        <v>imepre</v>
      </c>
      <c r="ED45" s="73" t="str">
        <f t="shared" si="44"/>
        <v>klu</v>
      </c>
      <c r="EE45" s="73" t="str">
        <f t="shared" si="45"/>
        <v>kat</v>
      </c>
      <c r="EF45" s="73" t="str">
        <f t="shared" si="46"/>
        <v/>
      </c>
      <c r="EG45" s="66" t="str">
        <f t="shared" si="47"/>
        <v>imepre-klu-kat</v>
      </c>
      <c r="EH45" s="47" t="s">
        <v>0</v>
      </c>
      <c r="EI45" s="58">
        <f>IF(AL45="","",MAX(EI$12:EI44)+1)</f>
        <v>220</v>
      </c>
      <c r="EJ45" s="73">
        <f t="shared" si="48"/>
        <v>25</v>
      </c>
      <c r="EK45" s="73">
        <f t="shared" si="90"/>
        <v>1889</v>
      </c>
      <c r="EL45" s="73">
        <f t="shared" si="49"/>
        <v>3092</v>
      </c>
      <c r="EM45" s="73">
        <f t="shared" si="50"/>
        <v>3</v>
      </c>
      <c r="EN45" s="73">
        <f t="shared" si="91"/>
        <v>1</v>
      </c>
      <c r="EO45" s="73">
        <f t="shared" si="92"/>
        <v>1</v>
      </c>
      <c r="EP45" s="73" t="str">
        <f t="shared" si="53"/>
        <v>3</v>
      </c>
      <c r="EQ45" s="73" t="str">
        <f t="shared" si="54"/>
        <v/>
      </c>
      <c r="ER45" s="73" t="str">
        <f t="shared" si="55"/>
        <v/>
      </c>
      <c r="ES45" s="53" t="str">
        <f t="shared" si="56"/>
        <v/>
      </c>
      <c r="ET45" s="47" t="s">
        <v>0</v>
      </c>
      <c r="EU45" s="19" t="str">
        <f t="shared" si="93"/>
        <v>INSERT INTO rezultat(id,stazakategorija_id,imeprezime_id,vrijeme_sec,status_id,registracija,uparivanje_id,originalstatus_id,imeprezimealias_id,klubalias_id,kategorijaalias_id) VALUES (220,25,1889,3092,3,1,1,3,Null,Null,Null);</v>
      </c>
      <c r="EV45" s="47" t="s">
        <v>0</v>
      </c>
      <c r="EW45" s="19" t="str">
        <f t="shared" si="94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5" s="47" t="s">
        <v>0</v>
      </c>
      <c r="EY45" s="180" t="str">
        <f t="shared" si="58"/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45" s="47" t="s">
        <v>0</v>
      </c>
    </row>
    <row r="46" spans="1:156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6" t="str">
        <f t="shared" si="59"/>
        <v>ok</v>
      </c>
      <c r="P46" s="47"/>
      <c r="Q46" s="52" t="str">
        <f t="shared" si="60"/>
        <v>M16</v>
      </c>
      <c r="R46" s="73">
        <f>IF(Q46="","",IF(COUNTIF(Q$12:Q45,Q46)=0,R45+1,R45))</f>
        <v>3</v>
      </c>
      <c r="S46" s="73">
        <f t="shared" si="61"/>
        <v>110</v>
      </c>
      <c r="T46" s="73">
        <f t="shared" si="1"/>
        <v>19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62"/>
        <v>CRO</v>
      </c>
      <c r="AA46" s="73">
        <f t="shared" si="5"/>
        <v>1</v>
      </c>
      <c r="AB46" s="31" t="str">
        <f t="shared" si="63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64"/>
        <v/>
      </c>
      <c r="AH46" s="47" t="s">
        <v>0</v>
      </c>
      <c r="AI46" s="143" t="str">
        <f t="shared" si="65"/>
        <v>CRO</v>
      </c>
      <c r="AJ46" s="47"/>
      <c r="AK46" s="52" t="str">
        <f t="shared" si="66"/>
        <v>Kaan</v>
      </c>
      <c r="AL46" s="31" t="str">
        <f t="shared" si="67"/>
        <v>Yelen</v>
      </c>
      <c r="AM46" s="73">
        <f t="shared" si="68"/>
        <v>1911</v>
      </c>
      <c r="AN46" s="73" t="str">
        <f t="shared" si="69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70"/>
        <v/>
      </c>
      <c r="AS46" s="47" t="s">
        <v>0</v>
      </c>
      <c r="AT46" s="19" t="str">
        <f t="shared" si="71"/>
        <v/>
      </c>
      <c r="AU46" s="47" t="s">
        <v>0</v>
      </c>
      <c r="AV46" s="103"/>
      <c r="AW46" s="105"/>
      <c r="AX46" s="47" t="s">
        <v>0</v>
      </c>
      <c r="AY46" s="259" t="str">
        <f t="shared" si="100"/>
        <v/>
      </c>
      <c r="AZ46" s="47" t="s">
        <v>0</v>
      </c>
      <c r="BA46" s="52" t="str">
        <f t="shared" si="11"/>
        <v/>
      </c>
      <c r="BB46" s="73" t="str">
        <f>IF(AV46&amp;AW46="","",MAX(BB$12:BB45)+1)</f>
        <v/>
      </c>
      <c r="BC46" s="271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>IF(O46="","",IF(BC46="",AO46,IF(BC46="NEMA",AV46,INDEX(regNatjecatelj_ime,MATCH(BC46,regNatjecatelj_id,0)))))</f>
        <v>Kaan</v>
      </c>
      <c r="BG46" s="31" t="str">
        <f>IF(O46="","",IF(BC46="",AP46,IF(BC46="NEMA",AW46,INDEX(regNatjecatelj_prezime,MATCH(BC46,regNatjecatelj_id,0)))))</f>
        <v>Yelen</v>
      </c>
      <c r="BH46" s="73" t="str">
        <f t="shared" si="72"/>
        <v/>
      </c>
      <c r="BI46" s="53">
        <f t="shared" si="73"/>
        <v>1911</v>
      </c>
      <c r="BJ46" s="47" t="s">
        <v>0</v>
      </c>
      <c r="BK46" s="52" t="str">
        <f t="shared" si="13"/>
        <v>Vihor</v>
      </c>
      <c r="BL46" s="31" t="str">
        <f t="shared" si="14"/>
        <v>OK Vihor</v>
      </c>
      <c r="BM46" s="73" t="str">
        <f t="shared" si="15"/>
        <v/>
      </c>
      <c r="BN46" s="31" t="str" cm="1">
        <f t="array" ref="BN46">IF(BM46="",""&amp;BL46,IF(BM46="NEMA",BL46,INDEX(regKlub_naziv,MATCH(INDEX(regKlub_alias_klubId,BM46),regKlub_id,0))))</f>
        <v>OK Vihor</v>
      </c>
      <c r="BO46" s="31" t="str" cm="1">
        <f t="array" ref="BO46">IFERROR(""&amp;INDEX(regNatjecatelj_klub,DX46),"")</f>
        <v>OK Vihor</v>
      </c>
      <c r="BP46" s="88" t="str">
        <f t="shared" si="74"/>
        <v/>
      </c>
      <c r="BQ46" s="66" t="str">
        <f t="shared" si="75"/>
        <v>OK Vihor</v>
      </c>
      <c r="BR46" s="47" t="s">
        <v>0</v>
      </c>
      <c r="BS46" s="52" t="str">
        <f>IF(X46&lt;&gt;"NEMA","",IF(IFERROR(MATCH(W46,W$12:W45,0),0)&lt;&gt;0,"",W46))</f>
        <v/>
      </c>
      <c r="BT46" s="73" t="str">
        <f t="shared" si="76"/>
        <v/>
      </c>
      <c r="BU46" s="31" t="str">
        <f>IF(OR(BT46="",BT46&lt;&gt;"NEMA"),"",MAX(BU$12:BU45)+1)</f>
        <v/>
      </c>
      <c r="BV46" s="66" t="str">
        <f t="shared" si="77"/>
        <v/>
      </c>
      <c r="BW46" s="47" t="s">
        <v>0</v>
      </c>
      <c r="BX46" s="19" t="str">
        <f t="shared" si="78"/>
        <v/>
      </c>
      <c r="BY46" s="47" t="s">
        <v>0</v>
      </c>
      <c r="BZ46" s="82" t="str">
        <f>IF(BM46&lt;&gt;"NEMA","",IF(IFERROR(MATCH(BL46,BL$12:BL45,0),0)&lt;&gt;0,"",BL46))</f>
        <v/>
      </c>
      <c r="CA46" s="47" t="s">
        <v>0</v>
      </c>
      <c r="CB46" s="125"/>
      <c r="CC46" s="47" t="s">
        <v>0</v>
      </c>
      <c r="CD46" s="58" t="str">
        <f t="shared" si="79"/>
        <v/>
      </c>
      <c r="CE46" s="31" t="str">
        <f t="shared" si="80"/>
        <v/>
      </c>
      <c r="CF46" s="31" t="str">
        <f>IF(CE46="","",MAX(CF$12:CF45)+1)</f>
        <v/>
      </c>
      <c r="CG46" s="31" t="str">
        <f t="shared" si="20"/>
        <v/>
      </c>
      <c r="CH46" s="31" t="str">
        <f t="shared" si="81"/>
        <v/>
      </c>
      <c r="CI46" s="31" t="str">
        <f>IF(CB46="","",MAX(CI$12:CI45)+1)</f>
        <v/>
      </c>
      <c r="CJ46" s="31" t="str">
        <f t="shared" si="82"/>
        <v/>
      </c>
      <c r="CK46" s="66" t="str">
        <f t="shared" si="83"/>
        <v/>
      </c>
      <c r="CL46" s="47" t="s">
        <v>0</v>
      </c>
      <c r="CM46" s="73" t="str">
        <f t="shared" si="23"/>
        <v/>
      </c>
      <c r="CN46" s="47"/>
      <c r="CO46" s="19" t="str">
        <f t="shared" si="84"/>
        <v/>
      </c>
      <c r="CP46" s="47" t="s">
        <v>0</v>
      </c>
      <c r="CQ46" s="143" t="str">
        <f t="shared" si="85"/>
        <v>OK Vihor</v>
      </c>
      <c r="CR46" s="47" t="s">
        <v>0</v>
      </c>
      <c r="CS46" s="58" t="str">
        <f t="shared" si="107"/>
        <v>115:18</v>
      </c>
      <c r="CT46" s="73" t="str">
        <f t="shared" si="108"/>
        <v>3</v>
      </c>
      <c r="CU46" s="229" t="str">
        <f t="shared" si="28"/>
        <v/>
      </c>
      <c r="CV46" s="230">
        <f t="shared" si="29"/>
        <v>6918</v>
      </c>
      <c r="CW46" s="163">
        <f t="shared" si="30"/>
        <v>3</v>
      </c>
      <c r="CX46" s="47" t="s">
        <v>0</v>
      </c>
      <c r="CY46" s="222" t="str">
        <f t="shared" si="87"/>
        <v xml:space="preserve">
</v>
      </c>
      <c r="CZ46" s="223">
        <f t="shared" si="88"/>
        <v>3</v>
      </c>
      <c r="DA46" s="47" t="s">
        <v>0</v>
      </c>
      <c r="DB46" s="47"/>
      <c r="DC46" s="47"/>
      <c r="DD46" s="47"/>
      <c r="DE46" s="47" t="s">
        <v>0</v>
      </c>
      <c r="DF46" s="53" t="str">
        <f t="shared" si="101"/>
        <v/>
      </c>
      <c r="DG46" t="s">
        <v>0</v>
      </c>
      <c r="DH46" s="128" t="str">
        <f t="shared" si="102"/>
        <v>M</v>
      </c>
      <c r="DI46" t="s">
        <v>0</v>
      </c>
      <c r="DJ46" s="52" t="str">
        <f t="shared" si="103"/>
        <v/>
      </c>
      <c r="DK46" s="66" t="str">
        <f t="shared" si="104"/>
        <v/>
      </c>
      <c r="DL46" t="s">
        <v>0</v>
      </c>
      <c r="DM46" s="19" t="str">
        <f t="shared" si="105"/>
        <v/>
      </c>
      <c r="DN46" s="47" t="s">
        <v>0</v>
      </c>
      <c r="DO46" s="19" t="str">
        <f t="shared" si="106"/>
        <v/>
      </c>
      <c r="DP46" s="47" t="s">
        <v>0</v>
      </c>
      <c r="DQ46" s="52" t="str">
        <f t="shared" si="37"/>
        <v>Kaan – Yelen – OK Vihor – M16</v>
      </c>
      <c r="DR46" s="53">
        <f t="shared" si="38"/>
        <v>945</v>
      </c>
      <c r="DS46" s="47" t="s">
        <v>0</v>
      </c>
      <c r="DT46" s="52" t="str">
        <f t="shared" si="39"/>
        <v>Kaan – Yelen – OK Vihor</v>
      </c>
      <c r="DU46" s="53">
        <f t="shared" si="40"/>
        <v>945</v>
      </c>
      <c r="DV46" s="47" t="s">
        <v>0</v>
      </c>
      <c r="DW46" s="52" t="str">
        <f t="shared" si="41"/>
        <v>Kaan – Yelen</v>
      </c>
      <c r="DX46" s="53">
        <f t="shared" si="42"/>
        <v>945</v>
      </c>
      <c r="DY46" s="47" t="s">
        <v>0</v>
      </c>
      <c r="DZ46" s="58">
        <f t="shared" si="89"/>
        <v>945</v>
      </c>
      <c r="EA46" s="53" cm="1">
        <f t="array" ref="EA46">IF(DZ46&lt;&gt;"",INDEX(regNatjecatelj_id,DZ46,0),IF(BD46&lt;&gt;"",BD46,""))</f>
        <v>1911</v>
      </c>
      <c r="EB46" s="47" t="s">
        <v>0</v>
      </c>
      <c r="EC46" s="58" t="str">
        <f t="shared" si="43"/>
        <v>imepre</v>
      </c>
      <c r="ED46" s="73" t="str">
        <f t="shared" si="44"/>
        <v>klu</v>
      </c>
      <c r="EE46" s="73" t="str">
        <f t="shared" si="45"/>
        <v>kat</v>
      </c>
      <c r="EF46" s="73" t="str">
        <f t="shared" si="46"/>
        <v/>
      </c>
      <c r="EG46" s="66" t="str">
        <f t="shared" si="47"/>
        <v>imepre-klu-kat</v>
      </c>
      <c r="EH46" s="47" t="s">
        <v>0</v>
      </c>
      <c r="EI46" s="58">
        <f>IF(AL46="","",MAX(EI$12:EI45)+1)</f>
        <v>221</v>
      </c>
      <c r="EJ46" s="73">
        <f t="shared" si="48"/>
        <v>25</v>
      </c>
      <c r="EK46" s="73">
        <f t="shared" si="90"/>
        <v>1911</v>
      </c>
      <c r="EL46" s="73">
        <f t="shared" si="49"/>
        <v>6918</v>
      </c>
      <c r="EM46" s="73">
        <f t="shared" si="50"/>
        <v>3</v>
      </c>
      <c r="EN46" s="73">
        <f t="shared" si="91"/>
        <v>1</v>
      </c>
      <c r="EO46" s="73">
        <f t="shared" si="92"/>
        <v>1</v>
      </c>
      <c r="EP46" s="73" t="str">
        <f t="shared" si="53"/>
        <v>3</v>
      </c>
      <c r="EQ46" s="73" t="str">
        <f t="shared" si="54"/>
        <v/>
      </c>
      <c r="ER46" s="73" t="str">
        <f t="shared" si="55"/>
        <v/>
      </c>
      <c r="ES46" s="53" t="str">
        <f t="shared" si="56"/>
        <v/>
      </c>
      <c r="ET46" s="47" t="s">
        <v>0</v>
      </c>
      <c r="EU46" s="19" t="str">
        <f t="shared" si="93"/>
        <v>INSERT INTO rezultat(id,stazakategorija_id,imeprezime_id,vrijeme_sec,status_id,registracija,uparivanje_id,originalstatus_id,imeprezimealias_id,klubalias_id,kategorijaalias_id) VALUES (221,25,1911,6918,3,1,1,3,Null,Null,Null);</v>
      </c>
      <c r="EV46" s="47" t="s">
        <v>0</v>
      </c>
      <c r="EW46" s="19" t="str">
        <f t="shared" si="94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6" s="47" t="s">
        <v>0</v>
      </c>
      <c r="EY46" s="180" t="str">
        <f t="shared" si="58"/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Z46" s="47" t="s">
        <v>0</v>
      </c>
    </row>
    <row r="47" spans="1:156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6" t="str">
        <f t="shared" si="59"/>
        <v/>
      </c>
      <c r="P47" s="47"/>
      <c r="Q47" s="52" t="str">
        <f t="shared" si="60"/>
        <v>M16</v>
      </c>
      <c r="R47" s="73">
        <f>IF(Q47="","",IF(COUNTIF(Q$12:Q46,Q47)=0,R46+1,R46))</f>
        <v>3</v>
      </c>
      <c r="S47" s="73">
        <f t="shared" si="61"/>
        <v>110</v>
      </c>
      <c r="T47" s="73">
        <f t="shared" si="1"/>
        <v>19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62"/>
        <v/>
      </c>
      <c r="AA47" s="73" t="str">
        <f t="shared" si="5"/>
        <v/>
      </c>
      <c r="AB47" s="31" t="str">
        <f t="shared" si="63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64"/>
        <v/>
      </c>
      <c r="AH47" s="47" t="s">
        <v>0</v>
      </c>
      <c r="AI47" s="143" t="str">
        <f t="shared" si="65"/>
        <v/>
      </c>
      <c r="AJ47" s="47"/>
      <c r="AK47" s="52" t="str">
        <f t="shared" si="66"/>
        <v/>
      </c>
      <c r="AL47" s="31" t="str">
        <f t="shared" si="67"/>
        <v/>
      </c>
      <c r="AM47" s="73" t="str">
        <f t="shared" si="68"/>
        <v/>
      </c>
      <c r="AN47" s="73" t="str">
        <f t="shared" si="69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70"/>
        <v/>
      </c>
      <c r="AS47" s="47" t="s">
        <v>0</v>
      </c>
      <c r="AT47" s="19" t="str">
        <f t="shared" si="71"/>
        <v/>
      </c>
      <c r="AU47" s="47" t="s">
        <v>0</v>
      </c>
      <c r="AV47" s="103"/>
      <c r="AW47" s="105"/>
      <c r="AX47" s="47" t="s">
        <v>0</v>
      </c>
      <c r="AY47" s="259" t="str">
        <f t="shared" si="100"/>
        <v/>
      </c>
      <c r="AZ47" s="47" t="s">
        <v>0</v>
      </c>
      <c r="BA47" s="52" t="str">
        <f t="shared" si="11"/>
        <v/>
      </c>
      <c r="BB47" s="73" t="str">
        <f>IF(AV47&amp;AW47="","",MAX(BB$12:BB46)+1)</f>
        <v/>
      </c>
      <c r="BC47" s="271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>IF(O47="","",IF(BC47="",AO47,IF(BC47="NEMA",AV47,INDEX(regNatjecatelj_ime,MATCH(BC47,regNatjecatelj_id,0)))))</f>
        <v/>
      </c>
      <c r="BG47" s="31" t="str">
        <f>IF(O47="","",IF(BC47="",AP47,IF(BC47="NEMA",AW47,INDEX(regNatjecatelj_prezime,MATCH(BC47,regNatjecatelj_id,0)))))</f>
        <v/>
      </c>
      <c r="BH47" s="73" t="str">
        <f t="shared" si="72"/>
        <v/>
      </c>
      <c r="BI47" s="53" t="str">
        <f t="shared" si="73"/>
        <v/>
      </c>
      <c r="BJ47" s="47" t="s">
        <v>0</v>
      </c>
      <c r="BK47" s="52" t="str">
        <f t="shared" si="13"/>
        <v/>
      </c>
      <c r="BL47" s="31" t="str">
        <f t="shared" si="14"/>
        <v/>
      </c>
      <c r="BM47" s="73" t="str">
        <f t="shared" si="15"/>
        <v/>
      </c>
      <c r="BN47" s="31" t="str" cm="1">
        <f t="array" ref="BN47">IF(BM47="",""&amp;BL47,IF(BM47="NEMA",BL47,INDEX(regKlub_naziv,MATCH(INDEX(regKlub_alias_klubId,BM47),regKlub_id,0))))</f>
        <v/>
      </c>
      <c r="BO47" s="31" t="str" cm="1">
        <f t="array" ref="BO47">IFERROR(""&amp;INDEX(regNatjecatelj_klub,DX47),"")</f>
        <v/>
      </c>
      <c r="BP47" s="88" t="str">
        <f t="shared" si="74"/>
        <v/>
      </c>
      <c r="BQ47" s="66" t="str">
        <f t="shared" si="75"/>
        <v/>
      </c>
      <c r="BR47" s="47" t="s">
        <v>0</v>
      </c>
      <c r="BS47" s="52" t="str">
        <f>IF(X47&lt;&gt;"NEMA","",IF(IFERROR(MATCH(W47,W$12:W46,0),0)&lt;&gt;0,"",W47))</f>
        <v/>
      </c>
      <c r="BT47" s="73" t="str">
        <f t="shared" si="76"/>
        <v/>
      </c>
      <c r="BU47" s="31" t="str">
        <f>IF(OR(BT47="",BT47&lt;&gt;"NEMA"),"",MAX(BU$12:BU46)+1)</f>
        <v/>
      </c>
      <c r="BV47" s="66" t="str">
        <f t="shared" si="77"/>
        <v/>
      </c>
      <c r="BW47" s="47" t="s">
        <v>0</v>
      </c>
      <c r="BX47" s="19" t="str">
        <f t="shared" si="78"/>
        <v/>
      </c>
      <c r="BY47" s="47" t="s">
        <v>0</v>
      </c>
      <c r="BZ47" s="82" t="str">
        <f>IF(BM47&lt;&gt;"NEMA","",IF(IFERROR(MATCH(BL47,BL$12:BL46,0),0)&lt;&gt;0,"",BL47))</f>
        <v/>
      </c>
      <c r="CA47" s="47" t="s">
        <v>0</v>
      </c>
      <c r="CB47" s="125"/>
      <c r="CC47" s="47" t="s">
        <v>0</v>
      </c>
      <c r="CD47" s="58" t="str">
        <f t="shared" si="79"/>
        <v/>
      </c>
      <c r="CE47" s="31" t="str">
        <f t="shared" si="80"/>
        <v/>
      </c>
      <c r="CF47" s="31" t="str">
        <f>IF(CE47="","",MAX(CF$12:CF46)+1)</f>
        <v/>
      </c>
      <c r="CG47" s="31" t="str">
        <f t="shared" si="20"/>
        <v/>
      </c>
      <c r="CH47" s="31" t="str">
        <f t="shared" si="81"/>
        <v/>
      </c>
      <c r="CI47" s="31" t="str">
        <f>IF(CB47="","",MAX(CI$12:CI46)+1)</f>
        <v/>
      </c>
      <c r="CJ47" s="31" t="str">
        <f t="shared" si="82"/>
        <v/>
      </c>
      <c r="CK47" s="66" t="str">
        <f t="shared" si="83"/>
        <v/>
      </c>
      <c r="CL47" s="47" t="s">
        <v>0</v>
      </c>
      <c r="CM47" s="73" t="str">
        <f t="shared" si="23"/>
        <v/>
      </c>
      <c r="CN47" s="47"/>
      <c r="CO47" s="19" t="str">
        <f t="shared" si="84"/>
        <v/>
      </c>
      <c r="CP47" s="47" t="s">
        <v>0</v>
      </c>
      <c r="CQ47" s="143" t="str">
        <f t="shared" si="85"/>
        <v/>
      </c>
      <c r="CR47" s="47" t="s">
        <v>0</v>
      </c>
      <c r="CS47" s="58" t="str">
        <f t="shared" si="107"/>
        <v/>
      </c>
      <c r="CT47" s="73" t="str">
        <f t="shared" si="108"/>
        <v>0</v>
      </c>
      <c r="CU47" s="229" t="str">
        <f t="shared" si="28"/>
        <v/>
      </c>
      <c r="CV47" s="230" t="str">
        <f t="shared" si="29"/>
        <v/>
      </c>
      <c r="CW47" s="163" t="str">
        <f t="shared" si="30"/>
        <v/>
      </c>
      <c r="CX47" s="47" t="s">
        <v>0</v>
      </c>
      <c r="CY47" s="222" t="str">
        <f t="shared" si="87"/>
        <v xml:space="preserve">
</v>
      </c>
      <c r="CZ47" s="223" t="str">
        <f t="shared" si="88"/>
        <v/>
      </c>
      <c r="DA47" s="47" t="s">
        <v>0</v>
      </c>
      <c r="DB47" s="47"/>
      <c r="DC47" s="47"/>
      <c r="DD47" s="47"/>
      <c r="DE47" s="47" t="s">
        <v>0</v>
      </c>
      <c r="DF47" s="53" t="str">
        <f t="shared" si="101"/>
        <v/>
      </c>
      <c r="DG47" t="s">
        <v>0</v>
      </c>
      <c r="DH47" s="128" t="str">
        <f t="shared" si="102"/>
        <v>M</v>
      </c>
      <c r="DI47" t="s">
        <v>0</v>
      </c>
      <c r="DJ47" s="52" t="str">
        <f t="shared" si="103"/>
        <v/>
      </c>
      <c r="DK47" s="66" t="str">
        <f t="shared" si="104"/>
        <v/>
      </c>
      <c r="DL47" t="s">
        <v>0</v>
      </c>
      <c r="DM47" s="19" t="str">
        <f t="shared" si="105"/>
        <v/>
      </c>
      <c r="DN47" s="47" t="s">
        <v>0</v>
      </c>
      <c r="DO47" s="19" t="str">
        <f t="shared" si="106"/>
        <v/>
      </c>
      <c r="DP47" s="47" t="s">
        <v>0</v>
      </c>
      <c r="DQ47" s="52" t="str">
        <f t="shared" si="37"/>
        <v/>
      </c>
      <c r="DR47" s="53" t="str">
        <f t="shared" si="38"/>
        <v/>
      </c>
      <c r="DS47" s="47" t="s">
        <v>0</v>
      </c>
      <c r="DT47" s="52" t="str">
        <f t="shared" si="39"/>
        <v/>
      </c>
      <c r="DU47" s="53" t="str">
        <f t="shared" si="40"/>
        <v/>
      </c>
      <c r="DV47" s="47" t="s">
        <v>0</v>
      </c>
      <c r="DW47" s="52" t="str">
        <f t="shared" si="41"/>
        <v/>
      </c>
      <c r="DX47" s="53" t="str">
        <f t="shared" si="42"/>
        <v/>
      </c>
      <c r="DY47" s="47" t="s">
        <v>0</v>
      </c>
      <c r="DZ47" s="58" t="str">
        <f t="shared" si="89"/>
        <v/>
      </c>
      <c r="EA47" s="53" t="str" cm="1">
        <f t="array" ref="EA47">IF(DZ47&lt;&gt;"",INDEX(regNatjecatelj_id,DZ47,0),IF(BD47&lt;&gt;"",BD47,""))</f>
        <v/>
      </c>
      <c r="EB47" s="47" t="s">
        <v>0</v>
      </c>
      <c r="EC47" s="58" t="str">
        <f t="shared" si="43"/>
        <v/>
      </c>
      <c r="ED47" s="73" t="str">
        <f t="shared" si="44"/>
        <v/>
      </c>
      <c r="EE47" s="73" t="str">
        <f t="shared" si="45"/>
        <v/>
      </c>
      <c r="EF47" s="73" t="str">
        <f t="shared" si="46"/>
        <v/>
      </c>
      <c r="EG47" s="66" t="str">
        <f t="shared" si="47"/>
        <v/>
      </c>
      <c r="EH47" s="47" t="s">
        <v>0</v>
      </c>
      <c r="EI47" s="58" t="str">
        <f>IF(AL47="","",MAX(EI$12:EI46)+1)</f>
        <v/>
      </c>
      <c r="EJ47" s="73" t="str">
        <f t="shared" si="48"/>
        <v/>
      </c>
      <c r="EK47" s="73" t="str">
        <f t="shared" si="90"/>
        <v/>
      </c>
      <c r="EL47" s="73" t="str">
        <f t="shared" si="49"/>
        <v/>
      </c>
      <c r="EM47" s="73" t="str">
        <f t="shared" si="50"/>
        <v/>
      </c>
      <c r="EN47" s="73" t="str">
        <f t="shared" si="91"/>
        <v/>
      </c>
      <c r="EO47" s="73" t="str">
        <f t="shared" si="92"/>
        <v/>
      </c>
      <c r="EP47" s="73" t="str">
        <f t="shared" si="53"/>
        <v/>
      </c>
      <c r="EQ47" s="73" t="str">
        <f t="shared" si="54"/>
        <v/>
      </c>
      <c r="ER47" s="73" t="str">
        <f t="shared" si="55"/>
        <v/>
      </c>
      <c r="ES47" s="53" t="str">
        <f t="shared" si="56"/>
        <v/>
      </c>
      <c r="ET47" s="47" t="s">
        <v>0</v>
      </c>
      <c r="EU47" s="19" t="str">
        <f t="shared" si="93"/>
        <v/>
      </c>
      <c r="EV47" s="47" t="s">
        <v>0</v>
      </c>
      <c r="EW47" s="19" t="str">
        <f t="shared" si="94"/>
        <v/>
      </c>
      <c r="EX47" s="47" t="s">
        <v>0</v>
      </c>
      <c r="EY47" s="180" t="str">
        <f t="shared" si="58"/>
        <v/>
      </c>
      <c r="EZ47" s="47" t="s">
        <v>0</v>
      </c>
    </row>
    <row r="48" spans="1:156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6" t="str">
        <f t="shared" si="59"/>
        <v>ok</v>
      </c>
      <c r="P48" s="47"/>
      <c r="Q48" s="52" t="str">
        <f t="shared" si="60"/>
        <v>M20</v>
      </c>
      <c r="R48" s="73">
        <f>IF(Q48="","",IF(COUNTIF(Q$12:Q47,Q48)=0,R47+1,R47))</f>
        <v>4</v>
      </c>
      <c r="S48" s="73">
        <f t="shared" si="61"/>
        <v>109</v>
      </c>
      <c r="T48" s="73">
        <f t="shared" si="1"/>
        <v>20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62"/>
        <v>CRO</v>
      </c>
      <c r="AA48" s="73">
        <f t="shared" si="5"/>
        <v>1</v>
      </c>
      <c r="AB48" s="31" t="str">
        <f t="shared" si="63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64"/>
        <v/>
      </c>
      <c r="AH48" s="47" t="s">
        <v>0</v>
      </c>
      <c r="AI48" s="143" t="str">
        <f t="shared" si="65"/>
        <v>CRO</v>
      </c>
      <c r="AJ48" s="47"/>
      <c r="AK48" s="52" t="str">
        <f t="shared" si="66"/>
        <v>Jan</v>
      </c>
      <c r="AL48" s="31" t="str">
        <f t="shared" si="67"/>
        <v>Gobec</v>
      </c>
      <c r="AM48" s="73">
        <f t="shared" si="68"/>
        <v>1522</v>
      </c>
      <c r="AN48" s="73" t="str">
        <f t="shared" si="69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70"/>
        <v/>
      </c>
      <c r="AS48" s="47" t="s">
        <v>0</v>
      </c>
      <c r="AT48" s="19" t="str">
        <f t="shared" si="71"/>
        <v/>
      </c>
      <c r="AU48" s="47" t="s">
        <v>0</v>
      </c>
      <c r="AV48" s="103"/>
      <c r="AW48" s="105"/>
      <c r="AX48" s="47" t="s">
        <v>0</v>
      </c>
      <c r="AY48" s="259" t="str">
        <f t="shared" si="100"/>
        <v/>
      </c>
      <c r="AZ48" s="47" t="s">
        <v>0</v>
      </c>
      <c r="BA48" s="52" t="str">
        <f t="shared" si="11"/>
        <v/>
      </c>
      <c r="BB48" s="73" t="str">
        <f>IF(AV48&amp;AW48="","",MAX(BB$12:BB47)+1)</f>
        <v/>
      </c>
      <c r="BC48" s="271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>IF(O48="","",IF(BC48="",AO48,IF(BC48="NEMA",AV48,INDEX(regNatjecatelj_ime,MATCH(BC48,regNatjecatelj_id,0)))))</f>
        <v>Jan</v>
      </c>
      <c r="BG48" s="31" t="str">
        <f>IF(O48="","",IF(BC48="",AP48,IF(BC48="NEMA",AW48,INDEX(regNatjecatelj_prezime,MATCH(BC48,regNatjecatelj_id,0)))))</f>
        <v>Gobec</v>
      </c>
      <c r="BH48" s="73" t="str">
        <f t="shared" si="72"/>
        <v/>
      </c>
      <c r="BI48" s="53">
        <f t="shared" si="73"/>
        <v>1522</v>
      </c>
      <c r="BJ48" s="47" t="s">
        <v>0</v>
      </c>
      <c r="BK48" s="52" t="str">
        <f t="shared" si="13"/>
        <v>Vihor</v>
      </c>
      <c r="BL48" s="31" t="str">
        <f t="shared" si="14"/>
        <v>OK Vihor</v>
      </c>
      <c r="BM48" s="73" t="str">
        <f t="shared" si="15"/>
        <v/>
      </c>
      <c r="BN48" s="31" t="str" cm="1">
        <f t="array" ref="BN48">IF(BM48="",""&amp;BL48,IF(BM48="NEMA",BL48,INDEX(regKlub_naziv,MATCH(INDEX(regKlub_alias_klubId,BM48),regKlub_id,0))))</f>
        <v>OK Vihor</v>
      </c>
      <c r="BO48" s="31" t="str" cm="1">
        <f t="array" ref="BO48">IFERROR(""&amp;INDEX(regNatjecatelj_klub,DX48),"")</f>
        <v>OK Vihor</v>
      </c>
      <c r="BP48" s="88" t="str">
        <f t="shared" si="74"/>
        <v/>
      </c>
      <c r="BQ48" s="66" t="str">
        <f t="shared" si="75"/>
        <v>OK Vihor</v>
      </c>
      <c r="BR48" s="47" t="s">
        <v>0</v>
      </c>
      <c r="BS48" s="52" t="str">
        <f>IF(X48&lt;&gt;"NEMA","",IF(IFERROR(MATCH(W48,W$12:W47,0),0)&lt;&gt;0,"",W48))</f>
        <v/>
      </c>
      <c r="BT48" s="73" t="str">
        <f t="shared" si="76"/>
        <v/>
      </c>
      <c r="BU48" s="31" t="str">
        <f>IF(OR(BT48="",BT48&lt;&gt;"NEMA"),"",MAX(BU$12:BU47)+1)</f>
        <v/>
      </c>
      <c r="BV48" s="66" t="str">
        <f t="shared" si="77"/>
        <v/>
      </c>
      <c r="BW48" s="47" t="s">
        <v>0</v>
      </c>
      <c r="BX48" s="19" t="str">
        <f t="shared" si="78"/>
        <v/>
      </c>
      <c r="BY48" s="47" t="s">
        <v>0</v>
      </c>
      <c r="BZ48" s="82" t="str">
        <f>IF(BM48&lt;&gt;"NEMA","",IF(IFERROR(MATCH(BL48,BL$12:BL47,0),0)&lt;&gt;0,"",BL48))</f>
        <v/>
      </c>
      <c r="CA48" s="47" t="s">
        <v>0</v>
      </c>
      <c r="CB48" s="125"/>
      <c r="CC48" s="47" t="s">
        <v>0</v>
      </c>
      <c r="CD48" s="58" t="str">
        <f t="shared" si="79"/>
        <v/>
      </c>
      <c r="CE48" s="31" t="str">
        <f t="shared" si="80"/>
        <v/>
      </c>
      <c r="CF48" s="31" t="str">
        <f>IF(CE48="","",MAX(CF$12:CF47)+1)</f>
        <v/>
      </c>
      <c r="CG48" s="31" t="str">
        <f t="shared" si="20"/>
        <v/>
      </c>
      <c r="CH48" s="31" t="str">
        <f t="shared" si="81"/>
        <v/>
      </c>
      <c r="CI48" s="31" t="str">
        <f>IF(CB48="","",MAX(CI$12:CI47)+1)</f>
        <v/>
      </c>
      <c r="CJ48" s="31" t="str">
        <f t="shared" si="82"/>
        <v/>
      </c>
      <c r="CK48" s="66" t="str">
        <f t="shared" si="83"/>
        <v/>
      </c>
      <c r="CL48" s="47" t="s">
        <v>0</v>
      </c>
      <c r="CM48" s="73" t="str">
        <f t="shared" si="23"/>
        <v/>
      </c>
      <c r="CN48" s="47"/>
      <c r="CO48" s="19" t="str">
        <f t="shared" si="84"/>
        <v/>
      </c>
      <c r="CP48" s="47" t="s">
        <v>0</v>
      </c>
      <c r="CQ48" s="143" t="str">
        <f t="shared" si="85"/>
        <v>OK Vihor</v>
      </c>
      <c r="CR48" s="47" t="s">
        <v>0</v>
      </c>
      <c r="CS48" s="58" t="str">
        <f t="shared" si="107"/>
        <v>51:38</v>
      </c>
      <c r="CT48" s="73" t="str">
        <f t="shared" si="108"/>
        <v>0</v>
      </c>
      <c r="CU48" s="229" t="str">
        <f t="shared" si="28"/>
        <v/>
      </c>
      <c r="CV48" s="230">
        <f t="shared" si="29"/>
        <v>3098</v>
      </c>
      <c r="CW48" s="163">
        <f t="shared" si="30"/>
        <v>1</v>
      </c>
      <c r="CX48" s="47" t="s">
        <v>0</v>
      </c>
      <c r="CY48" s="222" t="str">
        <f t="shared" si="87"/>
        <v xml:space="preserve">
</v>
      </c>
      <c r="CZ48" s="223">
        <f t="shared" si="88"/>
        <v>6</v>
      </c>
      <c r="DA48" s="47" t="s">
        <v>0</v>
      </c>
      <c r="DB48" s="47"/>
      <c r="DC48" s="47"/>
      <c r="DD48" s="47"/>
      <c r="DE48" s="47" t="s">
        <v>0</v>
      </c>
      <c r="DF48" s="53" t="str">
        <f t="shared" si="101"/>
        <v/>
      </c>
      <c r="DG48" t="s">
        <v>0</v>
      </c>
      <c r="DH48" s="128" t="str">
        <f t="shared" si="102"/>
        <v>M</v>
      </c>
      <c r="DI48" t="s">
        <v>0</v>
      </c>
      <c r="DJ48" s="52" t="str">
        <f t="shared" si="103"/>
        <v/>
      </c>
      <c r="DK48" s="66" t="str">
        <f t="shared" si="104"/>
        <v/>
      </c>
      <c r="DL48" t="s">
        <v>0</v>
      </c>
      <c r="DM48" s="19" t="str">
        <f t="shared" si="105"/>
        <v/>
      </c>
      <c r="DN48" s="47" t="s">
        <v>0</v>
      </c>
      <c r="DO48" s="19" t="str">
        <f t="shared" si="106"/>
        <v/>
      </c>
      <c r="DP48" s="47" t="s">
        <v>0</v>
      </c>
      <c r="DQ48" s="52" t="str">
        <f t="shared" si="37"/>
        <v>Jan – Gobec – OK Vihor – M20</v>
      </c>
      <c r="DR48" s="53">
        <f t="shared" si="38"/>
        <v>674</v>
      </c>
      <c r="DS48" s="47" t="s">
        <v>0</v>
      </c>
      <c r="DT48" s="52" t="str">
        <f t="shared" si="39"/>
        <v>Jan – Gobec – OK Vihor</v>
      </c>
      <c r="DU48" s="53">
        <f t="shared" si="40"/>
        <v>674</v>
      </c>
      <c r="DV48" s="47" t="s">
        <v>0</v>
      </c>
      <c r="DW48" s="52" t="str">
        <f t="shared" si="41"/>
        <v>Jan – Gobec</v>
      </c>
      <c r="DX48" s="53">
        <f t="shared" si="42"/>
        <v>674</v>
      </c>
      <c r="DY48" s="47" t="s">
        <v>0</v>
      </c>
      <c r="DZ48" s="58">
        <f t="shared" si="89"/>
        <v>674</v>
      </c>
      <c r="EA48" s="53" cm="1">
        <f t="array" ref="EA48">IF(DZ48&lt;&gt;"",INDEX(regNatjecatelj_id,DZ48,0),IF(BD48&lt;&gt;"",BD48,""))</f>
        <v>1522</v>
      </c>
      <c r="EB48" s="47" t="s">
        <v>0</v>
      </c>
      <c r="EC48" s="58" t="str">
        <f t="shared" si="43"/>
        <v>imepre</v>
      </c>
      <c r="ED48" s="73" t="str">
        <f t="shared" si="44"/>
        <v>klu</v>
      </c>
      <c r="EE48" s="73" t="str">
        <f t="shared" si="45"/>
        <v>kat</v>
      </c>
      <c r="EF48" s="73" t="str">
        <f t="shared" si="46"/>
        <v/>
      </c>
      <c r="EG48" s="66" t="str">
        <f t="shared" si="47"/>
        <v>imepre-klu-kat</v>
      </c>
      <c r="EH48" s="47" t="s">
        <v>0</v>
      </c>
      <c r="EI48" s="58">
        <f>IF(AL48="","",MAX(EI$12:EI47)+1)</f>
        <v>222</v>
      </c>
      <c r="EJ48" s="73">
        <f t="shared" si="48"/>
        <v>26</v>
      </c>
      <c r="EK48" s="73">
        <f t="shared" si="90"/>
        <v>1522</v>
      </c>
      <c r="EL48" s="73">
        <f t="shared" si="49"/>
        <v>3098</v>
      </c>
      <c r="EM48" s="73">
        <f t="shared" si="50"/>
        <v>1</v>
      </c>
      <c r="EN48" s="73">
        <f t="shared" si="91"/>
        <v>1</v>
      </c>
      <c r="EO48" s="73">
        <f t="shared" si="92"/>
        <v>1</v>
      </c>
      <c r="EP48" s="73" t="str">
        <f t="shared" si="53"/>
        <v>0</v>
      </c>
      <c r="EQ48" s="73" t="str">
        <f t="shared" si="54"/>
        <v/>
      </c>
      <c r="ER48" s="73" t="str">
        <f t="shared" si="55"/>
        <v/>
      </c>
      <c r="ES48" s="53" t="str">
        <f t="shared" si="56"/>
        <v/>
      </c>
      <c r="ET48" s="47" t="s">
        <v>0</v>
      </c>
      <c r="EU48" s="19" t="str">
        <f t="shared" si="93"/>
        <v>INSERT INTO rezultat(id,stazakategorija_id,imeprezime_id,vrijeme_sec,status_id,registracija,uparivanje_id,originalstatus_id,imeprezimealias_id,klubalias_id,kategorijaalias_id) VALUES (222,26,1522,3098,1,1,1,0,Null,Null,Null);</v>
      </c>
      <c r="EV48" s="47" t="s">
        <v>0</v>
      </c>
      <c r="EW48" s="19" t="str">
        <f t="shared" si="94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8" s="47" t="s">
        <v>0</v>
      </c>
      <c r="EY48" s="180" t="str">
        <f t="shared" si="58"/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48" s="47" t="s">
        <v>0</v>
      </c>
    </row>
    <row r="49" spans="1:156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6" t="str">
        <f t="shared" si="59"/>
        <v>ok</v>
      </c>
      <c r="P49" s="47"/>
      <c r="Q49" s="52" t="str">
        <f t="shared" si="60"/>
        <v>M20</v>
      </c>
      <c r="R49" s="73">
        <f>IF(Q49="","",IF(COUNTIF(Q$12:Q48,Q49)=0,R48+1,R48))</f>
        <v>4</v>
      </c>
      <c r="S49" s="73">
        <f t="shared" si="61"/>
        <v>109</v>
      </c>
      <c r="T49" s="73">
        <f t="shared" si="1"/>
        <v>20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62"/>
        <v>CRO</v>
      </c>
      <c r="AA49" s="73">
        <f t="shared" si="5"/>
        <v>1</v>
      </c>
      <c r="AB49" s="31" t="str">
        <f t="shared" si="63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64"/>
        <v/>
      </c>
      <c r="AH49" s="47" t="s">
        <v>0</v>
      </c>
      <c r="AI49" s="143" t="str">
        <f t="shared" si="65"/>
        <v>CRO</v>
      </c>
      <c r="AJ49" s="47"/>
      <c r="AK49" s="52" t="str">
        <f t="shared" si="66"/>
        <v>Jura</v>
      </c>
      <c r="AL49" s="31" t="str">
        <f t="shared" si="67"/>
        <v>Kukec</v>
      </c>
      <c r="AM49" s="73">
        <f t="shared" si="68"/>
        <v>1105</v>
      </c>
      <c r="AN49" s="73" t="str">
        <f t="shared" si="69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70"/>
        <v/>
      </c>
      <c r="AS49" s="47" t="s">
        <v>0</v>
      </c>
      <c r="AT49" s="19" t="str">
        <f t="shared" si="71"/>
        <v/>
      </c>
      <c r="AU49" s="47" t="s">
        <v>0</v>
      </c>
      <c r="AV49" s="103"/>
      <c r="AW49" s="105"/>
      <c r="AX49" s="47" t="s">
        <v>0</v>
      </c>
      <c r="AY49" s="259" t="str">
        <f t="shared" si="100"/>
        <v/>
      </c>
      <c r="AZ49" s="47" t="s">
        <v>0</v>
      </c>
      <c r="BA49" s="52" t="str">
        <f t="shared" si="11"/>
        <v/>
      </c>
      <c r="BB49" s="73" t="str">
        <f>IF(AV49&amp;AW49="","",MAX(BB$12:BB48)+1)</f>
        <v/>
      </c>
      <c r="BC49" s="271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>IF(O49="","",IF(BC49="",AO49,IF(BC49="NEMA",AV49,INDEX(regNatjecatelj_ime,MATCH(BC49,regNatjecatelj_id,0)))))</f>
        <v>Jura</v>
      </c>
      <c r="BG49" s="31" t="str">
        <f>IF(O49="","",IF(BC49="",AP49,IF(BC49="NEMA",AW49,INDEX(regNatjecatelj_prezime,MATCH(BC49,regNatjecatelj_id,0)))))</f>
        <v>Kukec</v>
      </c>
      <c r="BH49" s="73" t="str">
        <f t="shared" si="72"/>
        <v/>
      </c>
      <c r="BI49" s="53">
        <f t="shared" si="73"/>
        <v>1105</v>
      </c>
      <c r="BJ49" s="47" t="s">
        <v>0</v>
      </c>
      <c r="BK49" s="52" t="str">
        <f t="shared" si="13"/>
        <v>Vihor</v>
      </c>
      <c r="BL49" s="31" t="str">
        <f t="shared" si="14"/>
        <v>OK Vihor</v>
      </c>
      <c r="BM49" s="73" t="str">
        <f t="shared" si="15"/>
        <v/>
      </c>
      <c r="BN49" s="31" t="str" cm="1">
        <f t="array" ref="BN49">IF(BM49="",""&amp;BL49,IF(BM49="NEMA",BL49,INDEX(regKlub_naziv,MATCH(INDEX(regKlub_alias_klubId,BM49),regKlub_id,0))))</f>
        <v>OK Vihor</v>
      </c>
      <c r="BO49" s="31" t="str" cm="1">
        <f t="array" ref="BO49">IFERROR(""&amp;INDEX(regNatjecatelj_klub,DX49),"")</f>
        <v>OK Vihor</v>
      </c>
      <c r="BP49" s="88" t="str">
        <f t="shared" si="74"/>
        <v/>
      </c>
      <c r="BQ49" s="66" t="str">
        <f t="shared" si="75"/>
        <v>OK Vihor</v>
      </c>
      <c r="BR49" s="47" t="s">
        <v>0</v>
      </c>
      <c r="BS49" s="52" t="str">
        <f>IF(X49&lt;&gt;"NEMA","",IF(IFERROR(MATCH(W49,W$12:W48,0),0)&lt;&gt;0,"",W49))</f>
        <v/>
      </c>
      <c r="BT49" s="73" t="str">
        <f t="shared" si="76"/>
        <v/>
      </c>
      <c r="BU49" s="31" t="str">
        <f>IF(OR(BT49="",BT49&lt;&gt;"NEMA"),"",MAX(BU$12:BU48)+1)</f>
        <v/>
      </c>
      <c r="BV49" s="66" t="str">
        <f t="shared" si="77"/>
        <v/>
      </c>
      <c r="BW49" s="47" t="s">
        <v>0</v>
      </c>
      <c r="BX49" s="19" t="str">
        <f t="shared" si="78"/>
        <v/>
      </c>
      <c r="BY49" s="47" t="s">
        <v>0</v>
      </c>
      <c r="BZ49" s="82" t="str">
        <f>IF(BM49&lt;&gt;"NEMA","",IF(IFERROR(MATCH(BL49,BL$12:BL48,0),0)&lt;&gt;0,"",BL49))</f>
        <v/>
      </c>
      <c r="CA49" s="47" t="s">
        <v>0</v>
      </c>
      <c r="CB49" s="125"/>
      <c r="CC49" s="47" t="s">
        <v>0</v>
      </c>
      <c r="CD49" s="58" t="str">
        <f t="shared" si="79"/>
        <v/>
      </c>
      <c r="CE49" s="31" t="str">
        <f t="shared" si="80"/>
        <v/>
      </c>
      <c r="CF49" s="31" t="str">
        <f>IF(CE49="","",MAX(CF$12:CF48)+1)</f>
        <v/>
      </c>
      <c r="CG49" s="31" t="str">
        <f t="shared" si="20"/>
        <v/>
      </c>
      <c r="CH49" s="31" t="str">
        <f t="shared" si="81"/>
        <v/>
      </c>
      <c r="CI49" s="31" t="str">
        <f>IF(CB49="","",MAX(CI$12:CI48)+1)</f>
        <v/>
      </c>
      <c r="CJ49" s="31" t="str">
        <f t="shared" si="82"/>
        <v/>
      </c>
      <c r="CK49" s="66" t="str">
        <f t="shared" si="83"/>
        <v/>
      </c>
      <c r="CL49" s="47" t="s">
        <v>0</v>
      </c>
      <c r="CM49" s="73" t="str">
        <f t="shared" si="23"/>
        <v/>
      </c>
      <c r="CN49" s="47"/>
      <c r="CO49" s="19" t="str">
        <f t="shared" si="84"/>
        <v/>
      </c>
      <c r="CP49" s="47" t="s">
        <v>0</v>
      </c>
      <c r="CQ49" s="143" t="str">
        <f t="shared" si="85"/>
        <v>OK Vihor</v>
      </c>
      <c r="CR49" s="47" t="s">
        <v>0</v>
      </c>
      <c r="CS49" s="58" t="str">
        <f t="shared" si="107"/>
        <v>65:33</v>
      </c>
      <c r="CT49" s="73" t="str">
        <f t="shared" si="108"/>
        <v>0</v>
      </c>
      <c r="CU49" s="229" t="str">
        <f t="shared" si="28"/>
        <v/>
      </c>
      <c r="CV49" s="230">
        <f t="shared" si="29"/>
        <v>3933</v>
      </c>
      <c r="CW49" s="163">
        <f t="shared" si="30"/>
        <v>1</v>
      </c>
      <c r="CX49" s="47" t="s">
        <v>0</v>
      </c>
      <c r="CY49" s="222" t="str">
        <f t="shared" si="87"/>
        <v xml:space="preserve">
</v>
      </c>
      <c r="CZ49" s="223">
        <f t="shared" si="88"/>
        <v>6</v>
      </c>
      <c r="DA49" s="47" t="s">
        <v>0</v>
      </c>
      <c r="DB49" s="47"/>
      <c r="DC49" s="47"/>
      <c r="DD49" s="47"/>
      <c r="DE49" s="47" t="s">
        <v>0</v>
      </c>
      <c r="DF49" s="53" t="str">
        <f t="shared" si="101"/>
        <v/>
      </c>
      <c r="DG49" t="s">
        <v>0</v>
      </c>
      <c r="DH49" s="128" t="str">
        <f t="shared" si="102"/>
        <v>M</v>
      </c>
      <c r="DI49" t="s">
        <v>0</v>
      </c>
      <c r="DJ49" s="52" t="str">
        <f t="shared" si="103"/>
        <v/>
      </c>
      <c r="DK49" s="66" t="str">
        <f t="shared" si="104"/>
        <v/>
      </c>
      <c r="DL49" t="s">
        <v>0</v>
      </c>
      <c r="DM49" s="19" t="str">
        <f t="shared" si="105"/>
        <v/>
      </c>
      <c r="DN49" s="47" t="s">
        <v>0</v>
      </c>
      <c r="DO49" s="19" t="str">
        <f t="shared" si="106"/>
        <v/>
      </c>
      <c r="DP49" s="47" t="s">
        <v>0</v>
      </c>
      <c r="DQ49" s="52" t="str">
        <f t="shared" si="37"/>
        <v>Jura – Kukec – OK Vihor – M20</v>
      </c>
      <c r="DR49" s="53">
        <f t="shared" si="38"/>
        <v>764</v>
      </c>
      <c r="DS49" s="47" t="s">
        <v>0</v>
      </c>
      <c r="DT49" s="52" t="str">
        <f t="shared" si="39"/>
        <v>Jura – Kukec – OK Vihor</v>
      </c>
      <c r="DU49" s="53">
        <f t="shared" si="40"/>
        <v>764</v>
      </c>
      <c r="DV49" s="47" t="s">
        <v>0</v>
      </c>
      <c r="DW49" s="52" t="str">
        <f t="shared" si="41"/>
        <v>Jura – Kukec</v>
      </c>
      <c r="DX49" s="53">
        <f t="shared" si="42"/>
        <v>764</v>
      </c>
      <c r="DY49" s="47" t="s">
        <v>0</v>
      </c>
      <c r="DZ49" s="58">
        <f t="shared" si="89"/>
        <v>764</v>
      </c>
      <c r="EA49" s="53" cm="1">
        <f t="array" ref="EA49">IF(DZ49&lt;&gt;"",INDEX(regNatjecatelj_id,DZ49,0),IF(BD49&lt;&gt;"",BD49,""))</f>
        <v>1105</v>
      </c>
      <c r="EB49" s="47" t="s">
        <v>0</v>
      </c>
      <c r="EC49" s="58" t="str">
        <f t="shared" si="43"/>
        <v>imepre</v>
      </c>
      <c r="ED49" s="73" t="str">
        <f t="shared" si="44"/>
        <v>klu</v>
      </c>
      <c r="EE49" s="73" t="str">
        <f t="shared" si="45"/>
        <v>kat</v>
      </c>
      <c r="EF49" s="73" t="str">
        <f t="shared" si="46"/>
        <v/>
      </c>
      <c r="EG49" s="66" t="str">
        <f t="shared" si="47"/>
        <v>imepre-klu-kat</v>
      </c>
      <c r="EH49" s="47" t="s">
        <v>0</v>
      </c>
      <c r="EI49" s="58">
        <f>IF(AL49="","",MAX(EI$12:EI48)+1)</f>
        <v>223</v>
      </c>
      <c r="EJ49" s="73">
        <f t="shared" si="48"/>
        <v>26</v>
      </c>
      <c r="EK49" s="73">
        <f t="shared" si="90"/>
        <v>1105</v>
      </c>
      <c r="EL49" s="73">
        <f t="shared" si="49"/>
        <v>3933</v>
      </c>
      <c r="EM49" s="73">
        <f t="shared" si="50"/>
        <v>1</v>
      </c>
      <c r="EN49" s="73">
        <f t="shared" si="91"/>
        <v>1</v>
      </c>
      <c r="EO49" s="73">
        <f t="shared" si="92"/>
        <v>1</v>
      </c>
      <c r="EP49" s="73" t="str">
        <f t="shared" si="53"/>
        <v>0</v>
      </c>
      <c r="EQ49" s="73" t="str">
        <f t="shared" si="54"/>
        <v/>
      </c>
      <c r="ER49" s="73" t="str">
        <f t="shared" si="55"/>
        <v/>
      </c>
      <c r="ES49" s="53" t="str">
        <f t="shared" si="56"/>
        <v/>
      </c>
      <c r="ET49" s="47" t="s">
        <v>0</v>
      </c>
      <c r="EU49" s="19" t="str">
        <f t="shared" si="93"/>
        <v>INSERT INTO rezultat(id,stazakategorija_id,imeprezime_id,vrijeme_sec,status_id,registracija,uparivanje_id,originalstatus_id,imeprezimealias_id,klubalias_id,kategorijaalias_id) VALUES (223,26,1105,3933,1,1,1,0,Null,Null,Null);</v>
      </c>
      <c r="EV49" s="47" t="s">
        <v>0</v>
      </c>
      <c r="EW49" s="19" t="str">
        <f t="shared" si="94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9" s="47" t="s">
        <v>0</v>
      </c>
      <c r="EY49" s="180" t="str">
        <f t="shared" si="58"/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49" s="47" t="s">
        <v>0</v>
      </c>
    </row>
    <row r="50" spans="1:156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6" t="str">
        <f t="shared" si="59"/>
        <v>ok</v>
      </c>
      <c r="P50" s="47"/>
      <c r="Q50" s="52" t="str">
        <f t="shared" si="60"/>
        <v>M20</v>
      </c>
      <c r="R50" s="73">
        <f>IF(Q50="","",IF(COUNTIF(Q$12:Q49,Q50)=0,R49+1,R49))</f>
        <v>4</v>
      </c>
      <c r="S50" s="73">
        <f t="shared" si="61"/>
        <v>109</v>
      </c>
      <c r="T50" s="73">
        <f t="shared" si="1"/>
        <v>20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62"/>
        <v>CRO</v>
      </c>
      <c r="AA50" s="73">
        <f t="shared" si="5"/>
        <v>1</v>
      </c>
      <c r="AB50" s="31" t="str">
        <f t="shared" si="63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64"/>
        <v/>
      </c>
      <c r="AH50" s="47" t="s">
        <v>0</v>
      </c>
      <c r="AI50" s="143" t="str">
        <f t="shared" si="65"/>
        <v>CRO</v>
      </c>
      <c r="AJ50" s="47"/>
      <c r="AK50" s="52" t="str">
        <f t="shared" si="66"/>
        <v>Marko</v>
      </c>
      <c r="AL50" s="31" t="str">
        <f t="shared" si="67"/>
        <v>Jurač</v>
      </c>
      <c r="AM50" s="73">
        <f t="shared" si="68"/>
        <v>1521</v>
      </c>
      <c r="AN50" s="73" t="str">
        <f t="shared" si="69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70"/>
        <v/>
      </c>
      <c r="AS50" s="47" t="s">
        <v>0</v>
      </c>
      <c r="AT50" s="19" t="str">
        <f t="shared" si="71"/>
        <v/>
      </c>
      <c r="AU50" s="47" t="s">
        <v>0</v>
      </c>
      <c r="AV50" s="103"/>
      <c r="AW50" s="105"/>
      <c r="AX50" s="47" t="s">
        <v>0</v>
      </c>
      <c r="AY50" s="259" t="str">
        <f t="shared" si="100"/>
        <v/>
      </c>
      <c r="AZ50" s="47" t="s">
        <v>0</v>
      </c>
      <c r="BA50" s="52" t="str">
        <f t="shared" si="11"/>
        <v/>
      </c>
      <c r="BB50" s="73" t="str">
        <f>IF(AV50&amp;AW50="","",MAX(BB$12:BB49)+1)</f>
        <v/>
      </c>
      <c r="BC50" s="271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>IF(O50="","",IF(BC50="",AO50,IF(BC50="NEMA",AV50,INDEX(regNatjecatelj_ime,MATCH(BC50,regNatjecatelj_id,0)))))</f>
        <v>Marko</v>
      </c>
      <c r="BG50" s="31" t="str">
        <f>IF(O50="","",IF(BC50="",AP50,IF(BC50="NEMA",AW50,INDEX(regNatjecatelj_prezime,MATCH(BC50,regNatjecatelj_id,0)))))</f>
        <v>Jurač</v>
      </c>
      <c r="BH50" s="73" t="str">
        <f t="shared" si="72"/>
        <v/>
      </c>
      <c r="BI50" s="53">
        <f t="shared" si="73"/>
        <v>1521</v>
      </c>
      <c r="BJ50" s="47" t="s">
        <v>0</v>
      </c>
      <c r="BK50" s="52" t="str">
        <f t="shared" si="13"/>
        <v>Vihor</v>
      </c>
      <c r="BL50" s="31" t="str">
        <f t="shared" si="14"/>
        <v>OK Vihor</v>
      </c>
      <c r="BM50" s="73" t="str">
        <f t="shared" si="15"/>
        <v/>
      </c>
      <c r="BN50" s="31" t="str" cm="1">
        <f t="array" ref="BN50">IF(BM50="",""&amp;BL50,IF(BM50="NEMA",BL50,INDEX(regKlub_naziv,MATCH(INDEX(regKlub_alias_klubId,BM50),regKlub_id,0))))</f>
        <v>OK Vihor</v>
      </c>
      <c r="BO50" s="31" t="str" cm="1">
        <f t="array" ref="BO50">IFERROR(""&amp;INDEX(regNatjecatelj_klub,DX50),"")</f>
        <v>OK Vihor</v>
      </c>
      <c r="BP50" s="88" t="str">
        <f t="shared" si="74"/>
        <v/>
      </c>
      <c r="BQ50" s="66" t="str">
        <f t="shared" si="75"/>
        <v>OK Vihor</v>
      </c>
      <c r="BR50" s="47" t="s">
        <v>0</v>
      </c>
      <c r="BS50" s="52" t="str">
        <f>IF(X50&lt;&gt;"NEMA","",IF(IFERROR(MATCH(W50,W$12:W49,0),0)&lt;&gt;0,"",W50))</f>
        <v/>
      </c>
      <c r="BT50" s="73" t="str">
        <f t="shared" si="76"/>
        <v/>
      </c>
      <c r="BU50" s="31" t="str">
        <f>IF(OR(BT50="",BT50&lt;&gt;"NEMA"),"",MAX(BU$12:BU49)+1)</f>
        <v/>
      </c>
      <c r="BV50" s="66" t="str">
        <f t="shared" si="77"/>
        <v/>
      </c>
      <c r="BW50" s="47" t="s">
        <v>0</v>
      </c>
      <c r="BX50" s="19" t="str">
        <f t="shared" si="78"/>
        <v/>
      </c>
      <c r="BY50" s="47" t="s">
        <v>0</v>
      </c>
      <c r="BZ50" s="82" t="str">
        <f>IF(BM50&lt;&gt;"NEMA","",IF(IFERROR(MATCH(BL50,BL$12:BL49,0),0)&lt;&gt;0,"",BL50))</f>
        <v/>
      </c>
      <c r="CA50" s="47" t="s">
        <v>0</v>
      </c>
      <c r="CB50" s="125"/>
      <c r="CC50" s="47" t="s">
        <v>0</v>
      </c>
      <c r="CD50" s="58" t="str">
        <f t="shared" si="79"/>
        <v/>
      </c>
      <c r="CE50" s="31" t="str">
        <f t="shared" si="80"/>
        <v/>
      </c>
      <c r="CF50" s="31" t="str">
        <f>IF(CE50="","",MAX(CF$12:CF49)+1)</f>
        <v/>
      </c>
      <c r="CG50" s="31" t="str">
        <f t="shared" si="20"/>
        <v/>
      </c>
      <c r="CH50" s="31" t="str">
        <f t="shared" si="81"/>
        <v/>
      </c>
      <c r="CI50" s="31" t="str">
        <f>IF(CB50="","",MAX(CI$12:CI49)+1)</f>
        <v/>
      </c>
      <c r="CJ50" s="31" t="str">
        <f t="shared" si="82"/>
        <v/>
      </c>
      <c r="CK50" s="66" t="str">
        <f t="shared" si="83"/>
        <v/>
      </c>
      <c r="CL50" s="47" t="s">
        <v>0</v>
      </c>
      <c r="CM50" s="73" t="str">
        <f t="shared" si="23"/>
        <v/>
      </c>
      <c r="CN50" s="47"/>
      <c r="CO50" s="19" t="str">
        <f t="shared" si="84"/>
        <v/>
      </c>
      <c r="CP50" s="47" t="s">
        <v>0</v>
      </c>
      <c r="CQ50" s="143" t="str">
        <f t="shared" si="85"/>
        <v>OK Vihor</v>
      </c>
      <c r="CR50" s="47" t="s">
        <v>0</v>
      </c>
      <c r="CS50" s="58" t="str">
        <f t="shared" si="107"/>
        <v>73:48</v>
      </c>
      <c r="CT50" s="73" t="str">
        <f t="shared" si="108"/>
        <v>0</v>
      </c>
      <c r="CU50" s="229" t="str">
        <f t="shared" si="28"/>
        <v/>
      </c>
      <c r="CV50" s="230">
        <f t="shared" si="29"/>
        <v>4428</v>
      </c>
      <c r="CW50" s="163">
        <f t="shared" si="30"/>
        <v>1</v>
      </c>
      <c r="CX50" s="47" t="s">
        <v>0</v>
      </c>
      <c r="CY50" s="222" t="str">
        <f t="shared" si="87"/>
        <v xml:space="preserve">
</v>
      </c>
      <c r="CZ50" s="223">
        <f t="shared" si="88"/>
        <v>6</v>
      </c>
      <c r="DA50" s="47" t="s">
        <v>0</v>
      </c>
      <c r="DB50" s="47"/>
      <c r="DC50" s="47"/>
      <c r="DD50" s="47"/>
      <c r="DE50" s="47" t="s">
        <v>0</v>
      </c>
      <c r="DF50" s="53" t="str">
        <f t="shared" si="101"/>
        <v/>
      </c>
      <c r="DG50" t="s">
        <v>0</v>
      </c>
      <c r="DH50" s="128" t="str">
        <f t="shared" si="102"/>
        <v>M</v>
      </c>
      <c r="DI50" t="s">
        <v>0</v>
      </c>
      <c r="DJ50" s="52" t="str">
        <f t="shared" si="103"/>
        <v/>
      </c>
      <c r="DK50" s="66" t="str">
        <f t="shared" si="104"/>
        <v/>
      </c>
      <c r="DL50" t="s">
        <v>0</v>
      </c>
      <c r="DM50" s="19" t="str">
        <f t="shared" si="105"/>
        <v/>
      </c>
      <c r="DN50" s="47" t="s">
        <v>0</v>
      </c>
      <c r="DO50" s="19" t="str">
        <f t="shared" si="106"/>
        <v/>
      </c>
      <c r="DP50" s="47" t="s">
        <v>0</v>
      </c>
      <c r="DQ50" s="52" t="str">
        <f t="shared" si="37"/>
        <v>Marko – Jurač – OK Vihor – M20</v>
      </c>
      <c r="DR50" s="53">
        <f t="shared" si="38"/>
        <v>719</v>
      </c>
      <c r="DS50" s="47" t="s">
        <v>0</v>
      </c>
      <c r="DT50" s="52" t="str">
        <f t="shared" si="39"/>
        <v>Marko – Jurač – OK Vihor</v>
      </c>
      <c r="DU50" s="53">
        <f t="shared" si="40"/>
        <v>719</v>
      </c>
      <c r="DV50" s="47" t="s">
        <v>0</v>
      </c>
      <c r="DW50" s="52" t="str">
        <f t="shared" si="41"/>
        <v>Marko – Jurač</v>
      </c>
      <c r="DX50" s="53">
        <f t="shared" si="42"/>
        <v>719</v>
      </c>
      <c r="DY50" s="47" t="s">
        <v>0</v>
      </c>
      <c r="DZ50" s="58">
        <f t="shared" si="89"/>
        <v>719</v>
      </c>
      <c r="EA50" s="53" cm="1">
        <f t="array" ref="EA50">IF(DZ50&lt;&gt;"",INDEX(regNatjecatelj_id,DZ50,0),IF(BD50&lt;&gt;"",BD50,""))</f>
        <v>1521</v>
      </c>
      <c r="EB50" s="47" t="s">
        <v>0</v>
      </c>
      <c r="EC50" s="58" t="str">
        <f t="shared" si="43"/>
        <v>imepre</v>
      </c>
      <c r="ED50" s="73" t="str">
        <f t="shared" si="44"/>
        <v>klu</v>
      </c>
      <c r="EE50" s="73" t="str">
        <f t="shared" si="45"/>
        <v>kat</v>
      </c>
      <c r="EF50" s="73" t="str">
        <f t="shared" si="46"/>
        <v/>
      </c>
      <c r="EG50" s="66" t="str">
        <f t="shared" si="47"/>
        <v>imepre-klu-kat</v>
      </c>
      <c r="EH50" s="47" t="s">
        <v>0</v>
      </c>
      <c r="EI50" s="58">
        <f>IF(AL50="","",MAX(EI$12:EI49)+1)</f>
        <v>224</v>
      </c>
      <c r="EJ50" s="73">
        <f t="shared" si="48"/>
        <v>26</v>
      </c>
      <c r="EK50" s="73">
        <f t="shared" si="90"/>
        <v>1521</v>
      </c>
      <c r="EL50" s="73">
        <f t="shared" si="49"/>
        <v>4428</v>
      </c>
      <c r="EM50" s="73">
        <f t="shared" si="50"/>
        <v>1</v>
      </c>
      <c r="EN50" s="73">
        <f t="shared" si="91"/>
        <v>1</v>
      </c>
      <c r="EO50" s="73">
        <f t="shared" si="92"/>
        <v>1</v>
      </c>
      <c r="EP50" s="73" t="str">
        <f t="shared" si="53"/>
        <v>0</v>
      </c>
      <c r="EQ50" s="73" t="str">
        <f t="shared" si="54"/>
        <v/>
      </c>
      <c r="ER50" s="73" t="str">
        <f t="shared" si="55"/>
        <v/>
      </c>
      <c r="ES50" s="53" t="str">
        <f t="shared" si="56"/>
        <v/>
      </c>
      <c r="ET50" s="47" t="s">
        <v>0</v>
      </c>
      <c r="EU50" s="19" t="str">
        <f t="shared" si="93"/>
        <v>INSERT INTO rezultat(id,stazakategorija_id,imeprezime_id,vrijeme_sec,status_id,registracija,uparivanje_id,originalstatus_id,imeprezimealias_id,klubalias_id,kategorijaalias_id) VALUES (224,26,1521,4428,1,1,1,0,Null,Null,Null);</v>
      </c>
      <c r="EV50" s="47" t="s">
        <v>0</v>
      </c>
      <c r="EW50" s="19" t="str">
        <f t="shared" si="94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0" s="47" t="s">
        <v>0</v>
      </c>
      <c r="EY50" s="180" t="str">
        <f t="shared" si="58"/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50" s="47" t="s">
        <v>0</v>
      </c>
    </row>
    <row r="51" spans="1:156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6" t="str">
        <f t="shared" si="59"/>
        <v>ok</v>
      </c>
      <c r="P51" s="47"/>
      <c r="Q51" s="52" t="str">
        <f t="shared" si="60"/>
        <v>M20</v>
      </c>
      <c r="R51" s="73">
        <f>IF(Q51="","",IF(COUNTIF(Q$12:Q50,Q51)=0,R50+1,R50))</f>
        <v>4</v>
      </c>
      <c r="S51" s="73">
        <f t="shared" si="61"/>
        <v>109</v>
      </c>
      <c r="T51" s="73">
        <f t="shared" si="1"/>
        <v>20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62"/>
        <v>CRO</v>
      </c>
      <c r="AA51" s="73">
        <f t="shared" si="5"/>
        <v>1</v>
      </c>
      <c r="AB51" s="31" t="str">
        <f t="shared" si="63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64"/>
        <v/>
      </c>
      <c r="AH51" s="47" t="s">
        <v>0</v>
      </c>
      <c r="AI51" s="143" t="str">
        <f t="shared" si="65"/>
        <v>CRO</v>
      </c>
      <c r="AJ51" s="47"/>
      <c r="AK51" s="52" t="str">
        <f t="shared" si="66"/>
        <v>Noa</v>
      </c>
      <c r="AL51" s="31" t="str">
        <f t="shared" si="67"/>
        <v>Kolarek</v>
      </c>
      <c r="AM51" s="73">
        <f t="shared" si="68"/>
        <v>1191</v>
      </c>
      <c r="AN51" s="73" t="str">
        <f t="shared" si="69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70"/>
        <v/>
      </c>
      <c r="AS51" s="47" t="s">
        <v>0</v>
      </c>
      <c r="AT51" s="19" t="str">
        <f t="shared" si="71"/>
        <v/>
      </c>
      <c r="AU51" s="47" t="s">
        <v>0</v>
      </c>
      <c r="AV51" s="103"/>
      <c r="AW51" s="105"/>
      <c r="AX51" s="47" t="s">
        <v>0</v>
      </c>
      <c r="AY51" s="259" t="str">
        <f t="shared" si="100"/>
        <v/>
      </c>
      <c r="AZ51" s="47" t="s">
        <v>0</v>
      </c>
      <c r="BA51" s="52" t="str">
        <f t="shared" si="11"/>
        <v/>
      </c>
      <c r="BB51" s="73" t="str">
        <f>IF(AV51&amp;AW51="","",MAX(BB$12:BB50)+1)</f>
        <v/>
      </c>
      <c r="BC51" s="271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>IF(O51="","",IF(BC51="",AO51,IF(BC51="NEMA",AV51,INDEX(regNatjecatelj_ime,MATCH(BC51,regNatjecatelj_id,0)))))</f>
        <v>Noa</v>
      </c>
      <c r="BG51" s="31" t="str">
        <f>IF(O51="","",IF(BC51="",AP51,IF(BC51="NEMA",AW51,INDEX(regNatjecatelj_prezime,MATCH(BC51,regNatjecatelj_id,0)))))</f>
        <v>Kolarek</v>
      </c>
      <c r="BH51" s="73" t="str">
        <f t="shared" si="72"/>
        <v/>
      </c>
      <c r="BI51" s="53">
        <f t="shared" si="73"/>
        <v>1191</v>
      </c>
      <c r="BJ51" s="47" t="s">
        <v>0</v>
      </c>
      <c r="BK51" s="52" t="str">
        <f t="shared" si="13"/>
        <v>Vihor</v>
      </c>
      <c r="BL51" s="31" t="str">
        <f t="shared" si="14"/>
        <v>OK Vihor</v>
      </c>
      <c r="BM51" s="73" t="str">
        <f t="shared" si="15"/>
        <v/>
      </c>
      <c r="BN51" s="31" t="str" cm="1">
        <f t="array" ref="BN51">IF(BM51="",""&amp;BL51,IF(BM51="NEMA",BL51,INDEX(regKlub_naziv,MATCH(INDEX(regKlub_alias_klubId,BM51),regKlub_id,0))))</f>
        <v>OK Vihor</v>
      </c>
      <c r="BO51" s="31" t="str" cm="1">
        <f t="array" ref="BO51">IFERROR(""&amp;INDEX(regNatjecatelj_klub,DX51),"")</f>
        <v>OK Vihor</v>
      </c>
      <c r="BP51" s="88" t="str">
        <f t="shared" si="74"/>
        <v/>
      </c>
      <c r="BQ51" s="66" t="str">
        <f t="shared" si="75"/>
        <v>OK Vihor</v>
      </c>
      <c r="BR51" s="47" t="s">
        <v>0</v>
      </c>
      <c r="BS51" s="52" t="str">
        <f>IF(X51&lt;&gt;"NEMA","",IF(IFERROR(MATCH(W51,W$12:W50,0),0)&lt;&gt;0,"",W51))</f>
        <v/>
      </c>
      <c r="BT51" s="73" t="str">
        <f t="shared" si="76"/>
        <v/>
      </c>
      <c r="BU51" s="31" t="str">
        <f>IF(OR(BT51="",BT51&lt;&gt;"NEMA"),"",MAX(BU$12:BU50)+1)</f>
        <v/>
      </c>
      <c r="BV51" s="66" t="str">
        <f t="shared" si="77"/>
        <v/>
      </c>
      <c r="BW51" s="47" t="s">
        <v>0</v>
      </c>
      <c r="BX51" s="19" t="str">
        <f t="shared" si="78"/>
        <v/>
      </c>
      <c r="BY51" s="47" t="s">
        <v>0</v>
      </c>
      <c r="BZ51" s="82" t="str">
        <f>IF(BM51&lt;&gt;"NEMA","",IF(IFERROR(MATCH(BL51,BL$12:BL50,0),0)&lt;&gt;0,"",BL51))</f>
        <v/>
      </c>
      <c r="CA51" s="47" t="s">
        <v>0</v>
      </c>
      <c r="CB51" s="125"/>
      <c r="CC51" s="47" t="s">
        <v>0</v>
      </c>
      <c r="CD51" s="58" t="str">
        <f t="shared" si="79"/>
        <v/>
      </c>
      <c r="CE51" s="31" t="str">
        <f t="shared" si="80"/>
        <v/>
      </c>
      <c r="CF51" s="31" t="str">
        <f>IF(CE51="","",MAX(CF$12:CF50)+1)</f>
        <v/>
      </c>
      <c r="CG51" s="31" t="str">
        <f t="shared" si="20"/>
        <v/>
      </c>
      <c r="CH51" s="31" t="str">
        <f t="shared" si="81"/>
        <v/>
      </c>
      <c r="CI51" s="31" t="str">
        <f>IF(CB51="","",MAX(CI$12:CI50)+1)</f>
        <v/>
      </c>
      <c r="CJ51" s="31" t="str">
        <f t="shared" si="82"/>
        <v/>
      </c>
      <c r="CK51" s="66" t="str">
        <f t="shared" si="83"/>
        <v/>
      </c>
      <c r="CL51" s="47" t="s">
        <v>0</v>
      </c>
      <c r="CM51" s="73" t="str">
        <f t="shared" si="23"/>
        <v/>
      </c>
      <c r="CN51" s="47"/>
      <c r="CO51" s="19" t="str">
        <f t="shared" si="84"/>
        <v/>
      </c>
      <c r="CP51" s="47" t="s">
        <v>0</v>
      </c>
      <c r="CQ51" s="143" t="str">
        <f t="shared" si="85"/>
        <v>OK Vihor</v>
      </c>
      <c r="CR51" s="47" t="s">
        <v>0</v>
      </c>
      <c r="CS51" s="58" t="str">
        <f t="shared" si="107"/>
        <v>81:41</v>
      </c>
      <c r="CT51" s="73" t="str">
        <f t="shared" si="108"/>
        <v>0</v>
      </c>
      <c r="CU51" s="229" t="str">
        <f t="shared" si="28"/>
        <v/>
      </c>
      <c r="CV51" s="230">
        <f t="shared" si="29"/>
        <v>4901</v>
      </c>
      <c r="CW51" s="163">
        <f t="shared" si="30"/>
        <v>1</v>
      </c>
      <c r="CX51" s="47" t="s">
        <v>0</v>
      </c>
      <c r="CY51" s="222" t="str">
        <f t="shared" si="87"/>
        <v xml:space="preserve">
</v>
      </c>
      <c r="CZ51" s="223">
        <f t="shared" si="88"/>
        <v>6</v>
      </c>
      <c r="DA51" s="47" t="s">
        <v>0</v>
      </c>
      <c r="DB51" s="47"/>
      <c r="DC51" s="47"/>
      <c r="DD51" s="47"/>
      <c r="DE51" s="47" t="s">
        <v>0</v>
      </c>
      <c r="DF51" s="53" t="str">
        <f t="shared" si="101"/>
        <v/>
      </c>
      <c r="DG51" t="s">
        <v>0</v>
      </c>
      <c r="DH51" s="128" t="str">
        <f t="shared" si="102"/>
        <v>M</v>
      </c>
      <c r="DI51" t="s">
        <v>0</v>
      </c>
      <c r="DJ51" s="52" t="str">
        <f t="shared" si="103"/>
        <v/>
      </c>
      <c r="DK51" s="66" t="str">
        <f t="shared" si="104"/>
        <v/>
      </c>
      <c r="DL51" t="s">
        <v>0</v>
      </c>
      <c r="DM51" s="19" t="str">
        <f t="shared" si="105"/>
        <v/>
      </c>
      <c r="DN51" s="47" t="s">
        <v>0</v>
      </c>
      <c r="DO51" s="19" t="str">
        <f t="shared" si="106"/>
        <v/>
      </c>
      <c r="DP51" s="47" t="s">
        <v>0</v>
      </c>
      <c r="DQ51" s="52" t="str">
        <f t="shared" si="37"/>
        <v>Noa – Kolarek – OK Vihor – M20</v>
      </c>
      <c r="DR51" s="53">
        <f t="shared" si="38"/>
        <v>746</v>
      </c>
      <c r="DS51" s="47" t="s">
        <v>0</v>
      </c>
      <c r="DT51" s="52" t="str">
        <f t="shared" si="39"/>
        <v>Noa – Kolarek – OK Vihor</v>
      </c>
      <c r="DU51" s="53">
        <f t="shared" si="40"/>
        <v>746</v>
      </c>
      <c r="DV51" s="47" t="s">
        <v>0</v>
      </c>
      <c r="DW51" s="52" t="str">
        <f t="shared" si="41"/>
        <v>Noa – Kolarek</v>
      </c>
      <c r="DX51" s="53">
        <f t="shared" si="42"/>
        <v>746</v>
      </c>
      <c r="DY51" s="47" t="s">
        <v>0</v>
      </c>
      <c r="DZ51" s="58">
        <f t="shared" si="89"/>
        <v>746</v>
      </c>
      <c r="EA51" s="53" cm="1">
        <f t="array" ref="EA51">IF(DZ51&lt;&gt;"",INDEX(regNatjecatelj_id,DZ51,0),IF(BD51&lt;&gt;"",BD51,""))</f>
        <v>1191</v>
      </c>
      <c r="EB51" s="47" t="s">
        <v>0</v>
      </c>
      <c r="EC51" s="58" t="str">
        <f t="shared" si="43"/>
        <v>imepre</v>
      </c>
      <c r="ED51" s="73" t="str">
        <f t="shared" si="44"/>
        <v>klu</v>
      </c>
      <c r="EE51" s="73" t="str">
        <f t="shared" si="45"/>
        <v>kat</v>
      </c>
      <c r="EF51" s="73" t="str">
        <f t="shared" si="46"/>
        <v/>
      </c>
      <c r="EG51" s="66" t="str">
        <f t="shared" si="47"/>
        <v>imepre-klu-kat</v>
      </c>
      <c r="EH51" s="47" t="s">
        <v>0</v>
      </c>
      <c r="EI51" s="58">
        <f>IF(AL51="","",MAX(EI$12:EI50)+1)</f>
        <v>225</v>
      </c>
      <c r="EJ51" s="73">
        <f t="shared" si="48"/>
        <v>26</v>
      </c>
      <c r="EK51" s="73">
        <f t="shared" si="90"/>
        <v>1191</v>
      </c>
      <c r="EL51" s="73">
        <f t="shared" si="49"/>
        <v>4901</v>
      </c>
      <c r="EM51" s="73">
        <f t="shared" si="50"/>
        <v>1</v>
      </c>
      <c r="EN51" s="73">
        <f t="shared" si="91"/>
        <v>1</v>
      </c>
      <c r="EO51" s="73">
        <f t="shared" si="92"/>
        <v>1</v>
      </c>
      <c r="EP51" s="73" t="str">
        <f t="shared" si="53"/>
        <v>0</v>
      </c>
      <c r="EQ51" s="73" t="str">
        <f t="shared" si="54"/>
        <v/>
      </c>
      <c r="ER51" s="73" t="str">
        <f t="shared" si="55"/>
        <v/>
      </c>
      <c r="ES51" s="53" t="str">
        <f t="shared" si="56"/>
        <v/>
      </c>
      <c r="ET51" s="47" t="s">
        <v>0</v>
      </c>
      <c r="EU51" s="19" t="str">
        <f t="shared" si="93"/>
        <v>INSERT INTO rezultat(id,stazakategorija_id,imeprezime_id,vrijeme_sec,status_id,registracija,uparivanje_id,originalstatus_id,imeprezimealias_id,klubalias_id,kategorijaalias_id) VALUES (225,26,1191,4901,1,1,1,0,Null,Null,Null);</v>
      </c>
      <c r="EV51" s="47" t="s">
        <v>0</v>
      </c>
      <c r="EW51" s="19" t="str">
        <f t="shared" si="94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1" s="47" t="s">
        <v>0</v>
      </c>
      <c r="EY51" s="180" t="str">
        <f t="shared" si="58"/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51" s="47" t="s">
        <v>0</v>
      </c>
    </row>
    <row r="52" spans="1:156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6" t="str">
        <f t="shared" si="59"/>
        <v>ok</v>
      </c>
      <c r="P52" s="47"/>
      <c r="Q52" s="52" t="str">
        <f t="shared" si="60"/>
        <v>M20</v>
      </c>
      <c r="R52" s="73">
        <f>IF(Q52="","",IF(COUNTIF(Q$12:Q51,Q52)=0,R51+1,R51))</f>
        <v>4</v>
      </c>
      <c r="S52" s="73">
        <f t="shared" si="61"/>
        <v>109</v>
      </c>
      <c r="T52" s="73">
        <f t="shared" si="1"/>
        <v>20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62"/>
        <v>CRO</v>
      </c>
      <c r="AA52" s="73">
        <f t="shared" si="5"/>
        <v>1</v>
      </c>
      <c r="AB52" s="31" t="str">
        <f t="shared" si="63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64"/>
        <v/>
      </c>
      <c r="AH52" s="47" t="s">
        <v>0</v>
      </c>
      <c r="AI52" s="143" t="str">
        <f t="shared" si="65"/>
        <v>CRO</v>
      </c>
      <c r="AJ52" s="47"/>
      <c r="AK52" s="52" t="str">
        <f t="shared" si="66"/>
        <v>Luka</v>
      </c>
      <c r="AL52" s="31" t="str">
        <f t="shared" si="67"/>
        <v>Kocijan</v>
      </c>
      <c r="AM52" s="73">
        <f t="shared" si="68"/>
        <v>1419</v>
      </c>
      <c r="AN52" s="73" t="str">
        <f t="shared" si="69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70"/>
        <v/>
      </c>
      <c r="AS52" s="47" t="s">
        <v>0</v>
      </c>
      <c r="AT52" s="19" t="str">
        <f t="shared" si="71"/>
        <v/>
      </c>
      <c r="AU52" s="47" t="s">
        <v>0</v>
      </c>
      <c r="AV52" s="103"/>
      <c r="AW52" s="105"/>
      <c r="AX52" s="47" t="s">
        <v>0</v>
      </c>
      <c r="AY52" s="259" t="str">
        <f t="shared" si="100"/>
        <v/>
      </c>
      <c r="AZ52" s="47" t="s">
        <v>0</v>
      </c>
      <c r="BA52" s="52" t="str">
        <f t="shared" si="11"/>
        <v/>
      </c>
      <c r="BB52" s="73" t="str">
        <f>IF(AV52&amp;AW52="","",MAX(BB$12:BB51)+1)</f>
        <v/>
      </c>
      <c r="BC52" s="271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>IF(O52="","",IF(BC52="",AO52,IF(BC52="NEMA",AV52,INDEX(regNatjecatelj_ime,MATCH(BC52,regNatjecatelj_id,0)))))</f>
        <v>Luka</v>
      </c>
      <c r="BG52" s="31" t="str">
        <f>IF(O52="","",IF(BC52="",AP52,IF(BC52="NEMA",AW52,INDEX(regNatjecatelj_prezime,MATCH(BC52,regNatjecatelj_id,0)))))</f>
        <v>Kocijan</v>
      </c>
      <c r="BH52" s="73" t="str">
        <f t="shared" si="72"/>
        <v/>
      </c>
      <c r="BI52" s="53">
        <f t="shared" si="73"/>
        <v>1419</v>
      </c>
      <c r="BJ52" s="47" t="s">
        <v>0</v>
      </c>
      <c r="BK52" s="52" t="str">
        <f t="shared" si="13"/>
        <v>OK Varaždin</v>
      </c>
      <c r="BL52" s="31" t="str">
        <f t="shared" si="14"/>
        <v>OK Varaždin</v>
      </c>
      <c r="BM52" s="73" t="str">
        <f t="shared" si="15"/>
        <v/>
      </c>
      <c r="BN52" s="31" t="str" cm="1">
        <f t="array" ref="BN52">IF(BM52="",""&amp;BL52,IF(BM52="NEMA",BL52,INDEX(regKlub_naziv,MATCH(INDEX(regKlub_alias_klubId,BM52),regKlub_id,0))))</f>
        <v>OK Varaždin</v>
      </c>
      <c r="BO52" s="31" t="str" cm="1">
        <f t="array" ref="BO52">IFERROR(""&amp;INDEX(regNatjecatelj_klub,DX52),"")</f>
        <v>OK Varaždin</v>
      </c>
      <c r="BP52" s="88" t="str">
        <f t="shared" si="74"/>
        <v/>
      </c>
      <c r="BQ52" s="66" t="str">
        <f t="shared" si="75"/>
        <v>OK Varaždin</v>
      </c>
      <c r="BR52" s="47" t="s">
        <v>0</v>
      </c>
      <c r="BS52" s="52" t="str">
        <f>IF(X52&lt;&gt;"NEMA","",IF(IFERROR(MATCH(W52,W$12:W51,0),0)&lt;&gt;0,"",W52))</f>
        <v/>
      </c>
      <c r="BT52" s="73" t="str">
        <f t="shared" si="76"/>
        <v/>
      </c>
      <c r="BU52" s="31" t="str">
        <f>IF(OR(BT52="",BT52&lt;&gt;"NEMA"),"",MAX(BU$12:BU51)+1)</f>
        <v/>
      </c>
      <c r="BV52" s="66" t="str">
        <f t="shared" si="77"/>
        <v/>
      </c>
      <c r="BW52" s="47" t="s">
        <v>0</v>
      </c>
      <c r="BX52" s="19" t="str">
        <f t="shared" si="78"/>
        <v/>
      </c>
      <c r="BY52" s="47" t="s">
        <v>0</v>
      </c>
      <c r="BZ52" s="82" t="str">
        <f>IF(BM52&lt;&gt;"NEMA","",IF(IFERROR(MATCH(BL52,BL$12:BL51,0),0)&lt;&gt;0,"",BL52))</f>
        <v/>
      </c>
      <c r="CA52" s="47" t="s">
        <v>0</v>
      </c>
      <c r="CB52" s="125"/>
      <c r="CC52" s="47" t="s">
        <v>0</v>
      </c>
      <c r="CD52" s="58" t="str">
        <f t="shared" si="79"/>
        <v/>
      </c>
      <c r="CE52" s="31" t="str">
        <f t="shared" si="80"/>
        <v/>
      </c>
      <c r="CF52" s="31" t="str">
        <f>IF(CE52="","",MAX(CF$12:CF51)+1)</f>
        <v/>
      </c>
      <c r="CG52" s="31" t="str">
        <f t="shared" si="20"/>
        <v/>
      </c>
      <c r="CH52" s="31" t="str">
        <f t="shared" si="81"/>
        <v/>
      </c>
      <c r="CI52" s="31" t="str">
        <f>IF(CB52="","",MAX(CI$12:CI51)+1)</f>
        <v/>
      </c>
      <c r="CJ52" s="31" t="str">
        <f t="shared" si="82"/>
        <v/>
      </c>
      <c r="CK52" s="66" t="str">
        <f t="shared" si="83"/>
        <v/>
      </c>
      <c r="CL52" s="47" t="s">
        <v>0</v>
      </c>
      <c r="CM52" s="73" t="str">
        <f t="shared" si="23"/>
        <v/>
      </c>
      <c r="CN52" s="47"/>
      <c r="CO52" s="19" t="str">
        <f t="shared" si="84"/>
        <v/>
      </c>
      <c r="CP52" s="47" t="s">
        <v>0</v>
      </c>
      <c r="CQ52" s="143" t="str">
        <f t="shared" si="85"/>
        <v>OK Varaždin</v>
      </c>
      <c r="CR52" s="47" t="s">
        <v>0</v>
      </c>
      <c r="CS52" s="58" t="str">
        <f t="shared" si="107"/>
        <v>97:46</v>
      </c>
      <c r="CT52" s="73" t="str">
        <f t="shared" si="108"/>
        <v>0</v>
      </c>
      <c r="CU52" s="229" t="str">
        <f t="shared" si="28"/>
        <v/>
      </c>
      <c r="CV52" s="230">
        <f t="shared" si="29"/>
        <v>5866</v>
      </c>
      <c r="CW52" s="163">
        <f t="shared" si="30"/>
        <v>1</v>
      </c>
      <c r="CX52" s="47" t="s">
        <v>0</v>
      </c>
      <c r="CY52" s="222" t="str">
        <f t="shared" si="87"/>
        <v xml:space="preserve">
</v>
      </c>
      <c r="CZ52" s="223">
        <f t="shared" si="88"/>
        <v>6</v>
      </c>
      <c r="DA52" s="47" t="s">
        <v>0</v>
      </c>
      <c r="DB52" s="47"/>
      <c r="DC52" s="47"/>
      <c r="DD52" s="47"/>
      <c r="DE52" s="47" t="s">
        <v>0</v>
      </c>
      <c r="DF52" s="53" t="str">
        <f t="shared" si="101"/>
        <v/>
      </c>
      <c r="DG52" t="s">
        <v>0</v>
      </c>
      <c r="DH52" s="128" t="str">
        <f t="shared" si="102"/>
        <v>M</v>
      </c>
      <c r="DI52" t="s">
        <v>0</v>
      </c>
      <c r="DJ52" s="52" t="str">
        <f t="shared" si="103"/>
        <v/>
      </c>
      <c r="DK52" s="66" t="str">
        <f t="shared" si="104"/>
        <v/>
      </c>
      <c r="DL52" t="s">
        <v>0</v>
      </c>
      <c r="DM52" s="19" t="str">
        <f t="shared" si="105"/>
        <v/>
      </c>
      <c r="DN52" s="47" t="s">
        <v>0</v>
      </c>
      <c r="DO52" s="19" t="str">
        <f t="shared" si="106"/>
        <v/>
      </c>
      <c r="DP52" s="47" t="s">
        <v>0</v>
      </c>
      <c r="DQ52" s="52" t="str">
        <f t="shared" si="37"/>
        <v>Luka – Kocijan – OK Varaždin – M20</v>
      </c>
      <c r="DR52" s="53">
        <f t="shared" si="38"/>
        <v>544</v>
      </c>
      <c r="DS52" s="47" t="s">
        <v>0</v>
      </c>
      <c r="DT52" s="52" t="str">
        <f t="shared" si="39"/>
        <v>Luka – Kocijan – OK Varaždin</v>
      </c>
      <c r="DU52" s="53">
        <f t="shared" si="40"/>
        <v>544</v>
      </c>
      <c r="DV52" s="47" t="s">
        <v>0</v>
      </c>
      <c r="DW52" s="52" t="str">
        <f t="shared" si="41"/>
        <v>Luka – Kocijan</v>
      </c>
      <c r="DX52" s="53">
        <f t="shared" si="42"/>
        <v>544</v>
      </c>
      <c r="DY52" s="47" t="s">
        <v>0</v>
      </c>
      <c r="DZ52" s="58">
        <f t="shared" si="89"/>
        <v>544</v>
      </c>
      <c r="EA52" s="53" cm="1">
        <f t="array" ref="EA52">IF(DZ52&lt;&gt;"",INDEX(regNatjecatelj_id,DZ52,0),IF(BD52&lt;&gt;"",BD52,""))</f>
        <v>1419</v>
      </c>
      <c r="EB52" s="47" t="s">
        <v>0</v>
      </c>
      <c r="EC52" s="58" t="str">
        <f t="shared" si="43"/>
        <v>imepre</v>
      </c>
      <c r="ED52" s="73" t="str">
        <f t="shared" si="44"/>
        <v>klu</v>
      </c>
      <c r="EE52" s="73" t="str">
        <f t="shared" si="45"/>
        <v>kat</v>
      </c>
      <c r="EF52" s="73" t="str">
        <f t="shared" si="46"/>
        <v/>
      </c>
      <c r="EG52" s="66" t="str">
        <f t="shared" si="47"/>
        <v>imepre-klu-kat</v>
      </c>
      <c r="EH52" s="47" t="s">
        <v>0</v>
      </c>
      <c r="EI52" s="58">
        <f>IF(AL52="","",MAX(EI$12:EI51)+1)</f>
        <v>226</v>
      </c>
      <c r="EJ52" s="73">
        <f t="shared" si="48"/>
        <v>26</v>
      </c>
      <c r="EK52" s="73">
        <f t="shared" si="90"/>
        <v>1419</v>
      </c>
      <c r="EL52" s="73">
        <f t="shared" si="49"/>
        <v>5866</v>
      </c>
      <c r="EM52" s="73">
        <f t="shared" si="50"/>
        <v>1</v>
      </c>
      <c r="EN52" s="73">
        <f t="shared" si="91"/>
        <v>1</v>
      </c>
      <c r="EO52" s="73">
        <f t="shared" si="92"/>
        <v>1</v>
      </c>
      <c r="EP52" s="73" t="str">
        <f t="shared" si="53"/>
        <v>0</v>
      </c>
      <c r="EQ52" s="73" t="str">
        <f t="shared" si="54"/>
        <v/>
      </c>
      <c r="ER52" s="73" t="str">
        <f t="shared" si="55"/>
        <v/>
      </c>
      <c r="ES52" s="53" t="str">
        <f t="shared" si="56"/>
        <v/>
      </c>
      <c r="ET52" s="47" t="s">
        <v>0</v>
      </c>
      <c r="EU52" s="19" t="str">
        <f t="shared" si="93"/>
        <v>INSERT INTO rezultat(id,stazakategorija_id,imeprezime_id,vrijeme_sec,status_id,registracija,uparivanje_id,originalstatus_id,imeprezimealias_id,klubalias_id,kategorijaalias_id) VALUES (226,26,1419,5866,1,1,1,0,Null,Null,Null);</v>
      </c>
      <c r="EV52" s="47" t="s">
        <v>0</v>
      </c>
      <c r="EW52" s="19" t="str">
        <f t="shared" si="94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2" s="47" t="s">
        <v>0</v>
      </c>
      <c r="EY52" s="180" t="str">
        <f t="shared" si="58"/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52" s="47" t="s">
        <v>0</v>
      </c>
    </row>
    <row r="53" spans="1:156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6" t="str">
        <f t="shared" si="59"/>
        <v>ok</v>
      </c>
      <c r="P53" s="47"/>
      <c r="Q53" s="52" t="str">
        <f t="shared" si="60"/>
        <v>M20</v>
      </c>
      <c r="R53" s="73">
        <f>IF(Q53="","",IF(COUNTIF(Q$12:Q52,Q53)=0,R52+1,R52))</f>
        <v>4</v>
      </c>
      <c r="S53" s="73">
        <f t="shared" si="61"/>
        <v>109</v>
      </c>
      <c r="T53" s="73">
        <f t="shared" si="1"/>
        <v>20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62"/>
        <v>CRO</v>
      </c>
      <c r="AA53" s="73">
        <f t="shared" si="5"/>
        <v>1</v>
      </c>
      <c r="AB53" s="31" t="str">
        <f t="shared" si="63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64"/>
        <v/>
      </c>
      <c r="AH53" s="47" t="s">
        <v>0</v>
      </c>
      <c r="AI53" s="143" t="str">
        <f t="shared" si="65"/>
        <v>CRO</v>
      </c>
      <c r="AJ53" s="47"/>
      <c r="AK53" s="52" t="str">
        <f t="shared" si="66"/>
        <v>Ozren</v>
      </c>
      <c r="AL53" s="31" t="str">
        <f t="shared" si="67"/>
        <v>Pevec</v>
      </c>
      <c r="AM53" s="73">
        <f t="shared" si="68"/>
        <v>1116</v>
      </c>
      <c r="AN53" s="73" t="str">
        <f t="shared" si="69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70"/>
        <v/>
      </c>
      <c r="AS53" s="47" t="s">
        <v>0</v>
      </c>
      <c r="AT53" s="19" t="str">
        <f t="shared" si="71"/>
        <v/>
      </c>
      <c r="AU53" s="47" t="s">
        <v>0</v>
      </c>
      <c r="AV53" s="103"/>
      <c r="AW53" s="105"/>
      <c r="AX53" s="47" t="s">
        <v>0</v>
      </c>
      <c r="AY53" s="259" t="str">
        <f t="shared" si="100"/>
        <v/>
      </c>
      <c r="AZ53" s="47" t="s">
        <v>0</v>
      </c>
      <c r="BA53" s="52" t="str">
        <f t="shared" si="11"/>
        <v/>
      </c>
      <c r="BB53" s="73" t="str">
        <f>IF(AV53&amp;AW53="","",MAX(BB$12:BB52)+1)</f>
        <v/>
      </c>
      <c r="BC53" s="271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>IF(O53="","",IF(BC53="",AO53,IF(BC53="NEMA",AV53,INDEX(regNatjecatelj_ime,MATCH(BC53,regNatjecatelj_id,0)))))</f>
        <v>Ozren</v>
      </c>
      <c r="BG53" s="31" t="str">
        <f>IF(O53="","",IF(BC53="",AP53,IF(BC53="NEMA",AW53,INDEX(regNatjecatelj_prezime,MATCH(BC53,regNatjecatelj_id,0)))))</f>
        <v>Pevec</v>
      </c>
      <c r="BH53" s="73" t="str">
        <f t="shared" si="72"/>
        <v/>
      </c>
      <c r="BI53" s="53">
        <f t="shared" si="73"/>
        <v>1116</v>
      </c>
      <c r="BJ53" s="47" t="s">
        <v>0</v>
      </c>
      <c r="BK53" s="52" t="str">
        <f t="shared" si="13"/>
        <v>OK Varaždin</v>
      </c>
      <c r="BL53" s="31" t="str">
        <f t="shared" si="14"/>
        <v>OK Varaždin</v>
      </c>
      <c r="BM53" s="73" t="str">
        <f t="shared" si="15"/>
        <v/>
      </c>
      <c r="BN53" s="31" t="str" cm="1">
        <f t="array" ref="BN53">IF(BM53="",""&amp;BL53,IF(BM53="NEMA",BL53,INDEX(regKlub_naziv,MATCH(INDEX(regKlub_alias_klubId,BM53),regKlub_id,0))))</f>
        <v>OK Varaždin</v>
      </c>
      <c r="BO53" s="31" t="str" cm="1">
        <f t="array" ref="BO53">IFERROR(""&amp;INDEX(regNatjecatelj_klub,DX53),"")</f>
        <v>OK Varaždin</v>
      </c>
      <c r="BP53" s="88" t="str">
        <f t="shared" si="74"/>
        <v/>
      </c>
      <c r="BQ53" s="66" t="str">
        <f t="shared" si="75"/>
        <v>OK Varaždin</v>
      </c>
      <c r="BR53" s="47" t="s">
        <v>0</v>
      </c>
      <c r="BS53" s="52" t="str">
        <f>IF(X53&lt;&gt;"NEMA","",IF(IFERROR(MATCH(W53,W$12:W52,0),0)&lt;&gt;0,"",W53))</f>
        <v/>
      </c>
      <c r="BT53" s="73" t="str">
        <f t="shared" si="76"/>
        <v/>
      </c>
      <c r="BU53" s="31" t="str">
        <f>IF(OR(BT53="",BT53&lt;&gt;"NEMA"),"",MAX(BU$12:BU52)+1)</f>
        <v/>
      </c>
      <c r="BV53" s="66" t="str">
        <f t="shared" si="77"/>
        <v/>
      </c>
      <c r="BW53" s="47" t="s">
        <v>0</v>
      </c>
      <c r="BX53" s="19" t="str">
        <f t="shared" si="78"/>
        <v/>
      </c>
      <c r="BY53" s="47" t="s">
        <v>0</v>
      </c>
      <c r="BZ53" s="82" t="str">
        <f>IF(BM53&lt;&gt;"NEMA","",IF(IFERROR(MATCH(BL53,BL$12:BL52,0),0)&lt;&gt;0,"",BL53))</f>
        <v/>
      </c>
      <c r="CA53" s="47" t="s">
        <v>0</v>
      </c>
      <c r="CB53" s="125"/>
      <c r="CC53" s="47" t="s">
        <v>0</v>
      </c>
      <c r="CD53" s="58" t="str">
        <f t="shared" si="79"/>
        <v/>
      </c>
      <c r="CE53" s="31" t="str">
        <f t="shared" si="80"/>
        <v/>
      </c>
      <c r="CF53" s="31" t="str">
        <f>IF(CE53="","",MAX(CF$12:CF52)+1)</f>
        <v/>
      </c>
      <c r="CG53" s="31" t="str">
        <f t="shared" si="20"/>
        <v/>
      </c>
      <c r="CH53" s="31" t="str">
        <f t="shared" si="81"/>
        <v/>
      </c>
      <c r="CI53" s="31" t="str">
        <f>IF(CB53="","",MAX(CI$12:CI52)+1)</f>
        <v/>
      </c>
      <c r="CJ53" s="31" t="str">
        <f t="shared" si="82"/>
        <v/>
      </c>
      <c r="CK53" s="66" t="str">
        <f t="shared" si="83"/>
        <v/>
      </c>
      <c r="CL53" s="47" t="s">
        <v>0</v>
      </c>
      <c r="CM53" s="73" t="str">
        <f t="shared" si="23"/>
        <v/>
      </c>
      <c r="CN53" s="47"/>
      <c r="CO53" s="19" t="str">
        <f t="shared" si="84"/>
        <v/>
      </c>
      <c r="CP53" s="47" t="s">
        <v>0</v>
      </c>
      <c r="CQ53" s="143" t="str">
        <f t="shared" si="85"/>
        <v>OK Varaždin</v>
      </c>
      <c r="CR53" s="47" t="s">
        <v>0</v>
      </c>
      <c r="CS53" s="58" t="str">
        <f t="shared" si="107"/>
        <v>157:07</v>
      </c>
      <c r="CT53" s="73" t="str">
        <f t="shared" si="108"/>
        <v>0</v>
      </c>
      <c r="CU53" s="229" t="str">
        <f t="shared" si="28"/>
        <v/>
      </c>
      <c r="CV53" s="230">
        <f t="shared" si="29"/>
        <v>9427</v>
      </c>
      <c r="CW53" s="163">
        <f t="shared" si="30"/>
        <v>1</v>
      </c>
      <c r="CX53" s="47" t="s">
        <v>0</v>
      </c>
      <c r="CY53" s="222" t="str">
        <f t="shared" si="87"/>
        <v xml:space="preserve">
</v>
      </c>
      <c r="CZ53" s="223">
        <f t="shared" si="88"/>
        <v>6</v>
      </c>
      <c r="DA53" s="47" t="s">
        <v>0</v>
      </c>
      <c r="DB53" s="47"/>
      <c r="DC53" s="47"/>
      <c r="DD53" s="47"/>
      <c r="DE53" s="47" t="s">
        <v>0</v>
      </c>
      <c r="DF53" s="53" t="str">
        <f t="shared" si="101"/>
        <v/>
      </c>
      <c r="DG53" t="s">
        <v>0</v>
      </c>
      <c r="DH53" s="128" t="str">
        <f t="shared" si="102"/>
        <v>M</v>
      </c>
      <c r="DI53" t="s">
        <v>0</v>
      </c>
      <c r="DJ53" s="52" t="str">
        <f t="shared" si="103"/>
        <v/>
      </c>
      <c r="DK53" s="66" t="str">
        <f t="shared" si="104"/>
        <v/>
      </c>
      <c r="DL53" t="s">
        <v>0</v>
      </c>
      <c r="DM53" s="19" t="str">
        <f t="shared" si="105"/>
        <v/>
      </c>
      <c r="DN53" s="47" t="s">
        <v>0</v>
      </c>
      <c r="DO53" s="19" t="str">
        <f t="shared" si="106"/>
        <v/>
      </c>
      <c r="DP53" s="47" t="s">
        <v>0</v>
      </c>
      <c r="DQ53" s="52" t="str">
        <f t="shared" si="37"/>
        <v>Ozren – Pevec – OK Varaždin – M20</v>
      </c>
      <c r="DR53" s="53">
        <f t="shared" si="38"/>
        <v>573</v>
      </c>
      <c r="DS53" s="47" t="s">
        <v>0</v>
      </c>
      <c r="DT53" s="52" t="str">
        <f t="shared" si="39"/>
        <v>Ozren – Pevec – OK Varaždin</v>
      </c>
      <c r="DU53" s="53">
        <f t="shared" si="40"/>
        <v>573</v>
      </c>
      <c r="DV53" s="47" t="s">
        <v>0</v>
      </c>
      <c r="DW53" s="52" t="str">
        <f t="shared" si="41"/>
        <v>Ozren – Pevec</v>
      </c>
      <c r="DX53" s="53">
        <f t="shared" si="42"/>
        <v>573</v>
      </c>
      <c r="DY53" s="47" t="s">
        <v>0</v>
      </c>
      <c r="DZ53" s="58">
        <f t="shared" si="89"/>
        <v>573</v>
      </c>
      <c r="EA53" s="53" cm="1">
        <f t="array" ref="EA53">IF(DZ53&lt;&gt;"",INDEX(regNatjecatelj_id,DZ53,0),IF(BD53&lt;&gt;"",BD53,""))</f>
        <v>1116</v>
      </c>
      <c r="EB53" s="47" t="s">
        <v>0</v>
      </c>
      <c r="EC53" s="58" t="str">
        <f t="shared" si="43"/>
        <v>imepre</v>
      </c>
      <c r="ED53" s="73" t="str">
        <f t="shared" si="44"/>
        <v>klu</v>
      </c>
      <c r="EE53" s="73" t="str">
        <f t="shared" si="45"/>
        <v>kat</v>
      </c>
      <c r="EF53" s="73" t="str">
        <f t="shared" si="46"/>
        <v/>
      </c>
      <c r="EG53" s="66" t="str">
        <f t="shared" si="47"/>
        <v>imepre-klu-kat</v>
      </c>
      <c r="EH53" s="47" t="s">
        <v>0</v>
      </c>
      <c r="EI53" s="58">
        <f>IF(AL53="","",MAX(EI$12:EI52)+1)</f>
        <v>227</v>
      </c>
      <c r="EJ53" s="73">
        <f t="shared" si="48"/>
        <v>26</v>
      </c>
      <c r="EK53" s="73">
        <f t="shared" si="90"/>
        <v>1116</v>
      </c>
      <c r="EL53" s="73">
        <f t="shared" si="49"/>
        <v>9427</v>
      </c>
      <c r="EM53" s="73">
        <f t="shared" si="50"/>
        <v>1</v>
      </c>
      <c r="EN53" s="73">
        <f t="shared" si="91"/>
        <v>1</v>
      </c>
      <c r="EO53" s="73">
        <f t="shared" si="92"/>
        <v>1</v>
      </c>
      <c r="EP53" s="73" t="str">
        <f t="shared" si="53"/>
        <v>0</v>
      </c>
      <c r="EQ53" s="73" t="str">
        <f t="shared" si="54"/>
        <v/>
      </c>
      <c r="ER53" s="73" t="str">
        <f t="shared" si="55"/>
        <v/>
      </c>
      <c r="ES53" s="53" t="str">
        <f t="shared" si="56"/>
        <v/>
      </c>
      <c r="ET53" s="47" t="s">
        <v>0</v>
      </c>
      <c r="EU53" s="19" t="str">
        <f t="shared" si="93"/>
        <v>INSERT INTO rezultat(id,stazakategorija_id,imeprezime_id,vrijeme_sec,status_id,registracija,uparivanje_id,originalstatus_id,imeprezimealias_id,klubalias_id,kategorijaalias_id) VALUES (227,26,1116,9427,1,1,1,0,Null,Null,Null);</v>
      </c>
      <c r="EV53" s="47" t="s">
        <v>0</v>
      </c>
      <c r="EW53" s="19" t="str">
        <f t="shared" si="94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3" s="47" t="s">
        <v>0</v>
      </c>
      <c r="EY53" s="180" t="str">
        <f t="shared" si="58"/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53" s="47" t="s">
        <v>0</v>
      </c>
    </row>
    <row r="54" spans="1:156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6" t="str">
        <f t="shared" si="59"/>
        <v/>
      </c>
      <c r="P54" s="47"/>
      <c r="Q54" s="52" t="str">
        <f t="shared" si="60"/>
        <v>M20</v>
      </c>
      <c r="R54" s="73">
        <f>IF(Q54="","",IF(COUNTIF(Q$12:Q53,Q54)=0,R53+1,R53))</f>
        <v>4</v>
      </c>
      <c r="S54" s="73">
        <f t="shared" si="61"/>
        <v>109</v>
      </c>
      <c r="T54" s="73">
        <f t="shared" si="1"/>
        <v>20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62"/>
        <v/>
      </c>
      <c r="AA54" s="73" t="str">
        <f t="shared" si="5"/>
        <v/>
      </c>
      <c r="AB54" s="31" t="str">
        <f t="shared" si="63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64"/>
        <v/>
      </c>
      <c r="AH54" s="47" t="s">
        <v>0</v>
      </c>
      <c r="AI54" s="143" t="str">
        <f t="shared" si="65"/>
        <v/>
      </c>
      <c r="AJ54" s="47"/>
      <c r="AK54" s="52" t="str">
        <f t="shared" si="66"/>
        <v/>
      </c>
      <c r="AL54" s="31" t="str">
        <f t="shared" si="67"/>
        <v/>
      </c>
      <c r="AM54" s="73" t="str">
        <f t="shared" si="68"/>
        <v/>
      </c>
      <c r="AN54" s="73" t="str">
        <f t="shared" si="69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70"/>
        <v/>
      </c>
      <c r="AS54" s="47" t="s">
        <v>0</v>
      </c>
      <c r="AT54" s="19" t="str">
        <f t="shared" si="71"/>
        <v/>
      </c>
      <c r="AU54" s="47" t="s">
        <v>0</v>
      </c>
      <c r="AV54" s="103"/>
      <c r="AW54" s="105"/>
      <c r="AX54" s="47" t="s">
        <v>0</v>
      </c>
      <c r="AY54" s="259" t="str">
        <f t="shared" si="100"/>
        <v/>
      </c>
      <c r="AZ54" s="47" t="s">
        <v>0</v>
      </c>
      <c r="BA54" s="52" t="str">
        <f t="shared" si="11"/>
        <v/>
      </c>
      <c r="BB54" s="73" t="str">
        <f>IF(AV54&amp;AW54="","",MAX(BB$12:BB53)+1)</f>
        <v/>
      </c>
      <c r="BC54" s="271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>IF(O54="","",IF(BC54="",AO54,IF(BC54="NEMA",AV54,INDEX(regNatjecatelj_ime,MATCH(BC54,regNatjecatelj_id,0)))))</f>
        <v/>
      </c>
      <c r="BG54" s="31" t="str">
        <f>IF(O54="","",IF(BC54="",AP54,IF(BC54="NEMA",AW54,INDEX(regNatjecatelj_prezime,MATCH(BC54,regNatjecatelj_id,0)))))</f>
        <v/>
      </c>
      <c r="BH54" s="73" t="str">
        <f t="shared" si="72"/>
        <v/>
      </c>
      <c r="BI54" s="53" t="str">
        <f t="shared" si="73"/>
        <v/>
      </c>
      <c r="BJ54" s="47" t="s">
        <v>0</v>
      </c>
      <c r="BK54" s="52" t="str">
        <f t="shared" si="13"/>
        <v/>
      </c>
      <c r="BL54" s="31" t="str">
        <f t="shared" si="14"/>
        <v/>
      </c>
      <c r="BM54" s="73" t="str">
        <f t="shared" si="15"/>
        <v/>
      </c>
      <c r="BN54" s="31" t="str" cm="1">
        <f t="array" ref="BN54">IF(BM54="",""&amp;BL54,IF(BM54="NEMA",BL54,INDEX(regKlub_naziv,MATCH(INDEX(regKlub_alias_klubId,BM54),regKlub_id,0))))</f>
        <v/>
      </c>
      <c r="BO54" s="31" t="str" cm="1">
        <f t="array" ref="BO54">IFERROR(""&amp;INDEX(regNatjecatelj_klub,DX54),"")</f>
        <v/>
      </c>
      <c r="BP54" s="88" t="str">
        <f t="shared" si="74"/>
        <v/>
      </c>
      <c r="BQ54" s="66" t="str">
        <f t="shared" si="75"/>
        <v/>
      </c>
      <c r="BR54" s="47" t="s">
        <v>0</v>
      </c>
      <c r="BS54" s="52" t="str">
        <f>IF(X54&lt;&gt;"NEMA","",IF(IFERROR(MATCH(W54,W$12:W53,0),0)&lt;&gt;0,"",W54))</f>
        <v/>
      </c>
      <c r="BT54" s="73" t="str">
        <f t="shared" si="76"/>
        <v/>
      </c>
      <c r="BU54" s="31" t="str">
        <f>IF(OR(BT54="",BT54&lt;&gt;"NEMA"),"",MAX(BU$12:BU53)+1)</f>
        <v/>
      </c>
      <c r="BV54" s="66" t="str">
        <f t="shared" si="77"/>
        <v/>
      </c>
      <c r="BW54" s="47" t="s">
        <v>0</v>
      </c>
      <c r="BX54" s="19" t="str">
        <f t="shared" si="78"/>
        <v/>
      </c>
      <c r="BY54" s="47" t="s">
        <v>0</v>
      </c>
      <c r="BZ54" s="82" t="str">
        <f>IF(BM54&lt;&gt;"NEMA","",IF(IFERROR(MATCH(BL54,BL$12:BL53,0),0)&lt;&gt;0,"",BL54))</f>
        <v/>
      </c>
      <c r="CA54" s="47" t="s">
        <v>0</v>
      </c>
      <c r="CB54" s="125"/>
      <c r="CC54" s="47" t="s">
        <v>0</v>
      </c>
      <c r="CD54" s="58" t="str">
        <f t="shared" si="79"/>
        <v/>
      </c>
      <c r="CE54" s="31" t="str">
        <f t="shared" si="80"/>
        <v/>
      </c>
      <c r="CF54" s="31" t="str">
        <f>IF(CE54="","",MAX(CF$12:CF53)+1)</f>
        <v/>
      </c>
      <c r="CG54" s="31" t="str">
        <f t="shared" si="20"/>
        <v/>
      </c>
      <c r="CH54" s="31" t="str">
        <f t="shared" si="81"/>
        <v/>
      </c>
      <c r="CI54" s="31" t="str">
        <f>IF(CB54="","",MAX(CI$12:CI53)+1)</f>
        <v/>
      </c>
      <c r="CJ54" s="31" t="str">
        <f t="shared" si="82"/>
        <v/>
      </c>
      <c r="CK54" s="66" t="str">
        <f t="shared" si="83"/>
        <v/>
      </c>
      <c r="CL54" s="47" t="s">
        <v>0</v>
      </c>
      <c r="CM54" s="73" t="str">
        <f t="shared" si="23"/>
        <v/>
      </c>
      <c r="CN54" s="47"/>
      <c r="CO54" s="19" t="str">
        <f t="shared" si="84"/>
        <v/>
      </c>
      <c r="CP54" s="47" t="s">
        <v>0</v>
      </c>
      <c r="CQ54" s="143" t="str">
        <f t="shared" si="85"/>
        <v/>
      </c>
      <c r="CR54" s="47" t="s">
        <v>0</v>
      </c>
      <c r="CS54" s="58" t="str">
        <f t="shared" si="107"/>
        <v/>
      </c>
      <c r="CT54" s="73" t="str">
        <f t="shared" si="108"/>
        <v>0</v>
      </c>
      <c r="CU54" s="229" t="str">
        <f t="shared" si="28"/>
        <v/>
      </c>
      <c r="CV54" s="230" t="str">
        <f t="shared" si="29"/>
        <v/>
      </c>
      <c r="CW54" s="163" t="str">
        <f t="shared" si="30"/>
        <v/>
      </c>
      <c r="CX54" s="47" t="s">
        <v>0</v>
      </c>
      <c r="CY54" s="222" t="str">
        <f t="shared" si="87"/>
        <v xml:space="preserve">
</v>
      </c>
      <c r="CZ54" s="223" t="str">
        <f t="shared" si="88"/>
        <v/>
      </c>
      <c r="DA54" s="47" t="s">
        <v>0</v>
      </c>
      <c r="DB54" s="47"/>
      <c r="DC54" s="47"/>
      <c r="DD54" s="47"/>
      <c r="DE54" s="47" t="s">
        <v>0</v>
      </c>
      <c r="DF54" s="53" t="str">
        <f t="shared" si="101"/>
        <v/>
      </c>
      <c r="DG54" t="s">
        <v>0</v>
      </c>
      <c r="DH54" s="128" t="str">
        <f t="shared" si="102"/>
        <v>M</v>
      </c>
      <c r="DI54" t="s">
        <v>0</v>
      </c>
      <c r="DJ54" s="52" t="str">
        <f t="shared" si="103"/>
        <v/>
      </c>
      <c r="DK54" s="66" t="str">
        <f t="shared" si="104"/>
        <v/>
      </c>
      <c r="DL54" t="s">
        <v>0</v>
      </c>
      <c r="DM54" s="19" t="str">
        <f t="shared" si="105"/>
        <v/>
      </c>
      <c r="DN54" s="47" t="s">
        <v>0</v>
      </c>
      <c r="DO54" s="19" t="str">
        <f t="shared" si="106"/>
        <v/>
      </c>
      <c r="DP54" s="47" t="s">
        <v>0</v>
      </c>
      <c r="DQ54" s="52" t="str">
        <f t="shared" si="37"/>
        <v/>
      </c>
      <c r="DR54" s="53" t="str">
        <f t="shared" si="38"/>
        <v/>
      </c>
      <c r="DS54" s="47" t="s">
        <v>0</v>
      </c>
      <c r="DT54" s="52" t="str">
        <f t="shared" si="39"/>
        <v/>
      </c>
      <c r="DU54" s="53" t="str">
        <f t="shared" si="40"/>
        <v/>
      </c>
      <c r="DV54" s="47" t="s">
        <v>0</v>
      </c>
      <c r="DW54" s="52" t="str">
        <f t="shared" si="41"/>
        <v/>
      </c>
      <c r="DX54" s="53" t="str">
        <f t="shared" si="42"/>
        <v/>
      </c>
      <c r="DY54" s="47" t="s">
        <v>0</v>
      </c>
      <c r="DZ54" s="58" t="str">
        <f t="shared" si="89"/>
        <v/>
      </c>
      <c r="EA54" s="53" t="str" cm="1">
        <f t="array" ref="EA54">IF(DZ54&lt;&gt;"",INDEX(regNatjecatelj_id,DZ54,0),IF(BD54&lt;&gt;"",BD54,""))</f>
        <v/>
      </c>
      <c r="EB54" s="47" t="s">
        <v>0</v>
      </c>
      <c r="EC54" s="58" t="str">
        <f t="shared" si="43"/>
        <v/>
      </c>
      <c r="ED54" s="73" t="str">
        <f t="shared" si="44"/>
        <v/>
      </c>
      <c r="EE54" s="73" t="str">
        <f t="shared" si="45"/>
        <v/>
      </c>
      <c r="EF54" s="73" t="str">
        <f t="shared" si="46"/>
        <v/>
      </c>
      <c r="EG54" s="66" t="str">
        <f t="shared" si="47"/>
        <v/>
      </c>
      <c r="EH54" s="47" t="s">
        <v>0</v>
      </c>
      <c r="EI54" s="58" t="str">
        <f>IF(AL54="","",MAX(EI$12:EI53)+1)</f>
        <v/>
      </c>
      <c r="EJ54" s="73" t="str">
        <f t="shared" si="48"/>
        <v/>
      </c>
      <c r="EK54" s="73" t="str">
        <f t="shared" si="90"/>
        <v/>
      </c>
      <c r="EL54" s="73" t="str">
        <f t="shared" si="49"/>
        <v/>
      </c>
      <c r="EM54" s="73" t="str">
        <f t="shared" si="50"/>
        <v/>
      </c>
      <c r="EN54" s="73" t="str">
        <f t="shared" si="91"/>
        <v/>
      </c>
      <c r="EO54" s="73" t="str">
        <f t="shared" si="92"/>
        <v/>
      </c>
      <c r="EP54" s="73" t="str">
        <f t="shared" si="53"/>
        <v/>
      </c>
      <c r="EQ54" s="73" t="str">
        <f t="shared" si="54"/>
        <v/>
      </c>
      <c r="ER54" s="73" t="str">
        <f t="shared" si="55"/>
        <v/>
      </c>
      <c r="ES54" s="53" t="str">
        <f t="shared" si="56"/>
        <v/>
      </c>
      <c r="ET54" s="47" t="s">
        <v>0</v>
      </c>
      <c r="EU54" s="19" t="str">
        <f t="shared" si="93"/>
        <v/>
      </c>
      <c r="EV54" s="47" t="s">
        <v>0</v>
      </c>
      <c r="EW54" s="19" t="str">
        <f t="shared" si="94"/>
        <v/>
      </c>
      <c r="EX54" s="47" t="s">
        <v>0</v>
      </c>
      <c r="EY54" s="180" t="str">
        <f t="shared" si="58"/>
        <v/>
      </c>
      <c r="EZ54" s="47" t="s">
        <v>0</v>
      </c>
    </row>
    <row r="55" spans="1:156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6" t="str">
        <f t="shared" si="59"/>
        <v>ok</v>
      </c>
      <c r="P55" s="47"/>
      <c r="Q55" s="52" t="str">
        <f t="shared" si="60"/>
        <v>M20</v>
      </c>
      <c r="R55" s="73">
        <f>IF(Q55="","",IF(COUNTIF(Q$12:Q54,Q55)=0,R54+1,R54))</f>
        <v>4</v>
      </c>
      <c r="S55" s="73">
        <f t="shared" si="61"/>
        <v>109</v>
      </c>
      <c r="T55" s="73">
        <f t="shared" si="1"/>
        <v>20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62"/>
        <v>CRO</v>
      </c>
      <c r="AA55" s="73">
        <f t="shared" si="5"/>
        <v>1</v>
      </c>
      <c r="AB55" s="31" t="str">
        <f t="shared" si="63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64"/>
        <v/>
      </c>
      <c r="AH55" s="47" t="s">
        <v>0</v>
      </c>
      <c r="AI55" s="143" t="str">
        <f t="shared" si="65"/>
        <v>CRO</v>
      </c>
      <c r="AJ55" s="47"/>
      <c r="AK55" s="52" t="str">
        <f t="shared" si="66"/>
        <v>Antonio</v>
      </c>
      <c r="AL55" s="31" t="str">
        <f t="shared" si="67"/>
        <v>Cindrić</v>
      </c>
      <c r="AM55" s="73">
        <f t="shared" si="68"/>
        <v>1311</v>
      </c>
      <c r="AN55" s="73" t="str">
        <f t="shared" si="69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70"/>
        <v/>
      </c>
      <c r="AS55" s="47" t="s">
        <v>0</v>
      </c>
      <c r="AT55" s="19" t="str">
        <f t="shared" si="71"/>
        <v/>
      </c>
      <c r="AU55" s="47" t="s">
        <v>0</v>
      </c>
      <c r="AV55" s="103"/>
      <c r="AW55" s="105"/>
      <c r="AX55" s="47" t="s">
        <v>0</v>
      </c>
      <c r="AY55" s="259" t="str">
        <f t="shared" si="100"/>
        <v/>
      </c>
      <c r="AZ55" s="47" t="s">
        <v>0</v>
      </c>
      <c r="BA55" s="52" t="str">
        <f t="shared" si="11"/>
        <v/>
      </c>
      <c r="BB55" s="73" t="str">
        <f>IF(AV55&amp;AW55="","",MAX(BB$12:BB54)+1)</f>
        <v/>
      </c>
      <c r="BC55" s="271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>IF(O55="","",IF(BC55="",AO55,IF(BC55="NEMA",AV55,INDEX(regNatjecatelj_ime,MATCH(BC55,regNatjecatelj_id,0)))))</f>
        <v>Antonio</v>
      </c>
      <c r="BG55" s="31" t="str">
        <f>IF(O55="","",IF(BC55="",AP55,IF(BC55="NEMA",AW55,INDEX(regNatjecatelj_prezime,MATCH(BC55,regNatjecatelj_id,0)))))</f>
        <v>Cindrić</v>
      </c>
      <c r="BH55" s="73" t="str">
        <f t="shared" si="72"/>
        <v/>
      </c>
      <c r="BI55" s="53">
        <f t="shared" si="73"/>
        <v>1311</v>
      </c>
      <c r="BJ55" s="47" t="s">
        <v>0</v>
      </c>
      <c r="BK55" s="52" t="str">
        <f t="shared" si="13"/>
        <v>OK Jelen</v>
      </c>
      <c r="BL55" s="31" t="str">
        <f t="shared" si="14"/>
        <v>OK Jelen</v>
      </c>
      <c r="BM55" s="73" t="str">
        <f t="shared" si="15"/>
        <v/>
      </c>
      <c r="BN55" s="31" t="str" cm="1">
        <f t="array" ref="BN55">IF(BM55="",""&amp;BL55,IF(BM55="NEMA",BL55,INDEX(regKlub_naziv,MATCH(INDEX(regKlub_alias_klubId,BM55),regKlub_id,0))))</f>
        <v>OK Jelen</v>
      </c>
      <c r="BO55" s="31" t="str" cm="1">
        <f t="array" ref="BO55">IFERROR(""&amp;INDEX(regNatjecatelj_klub,DX55),"")</f>
        <v>OK Jelen</v>
      </c>
      <c r="BP55" s="88" t="str">
        <f t="shared" si="74"/>
        <v/>
      </c>
      <c r="BQ55" s="66" t="str">
        <f t="shared" si="75"/>
        <v>OK Jelen</v>
      </c>
      <c r="BR55" s="47" t="s">
        <v>0</v>
      </c>
      <c r="BS55" s="52" t="str">
        <f>IF(X55&lt;&gt;"NEMA","",IF(IFERROR(MATCH(W55,W$12:W54,0),0)&lt;&gt;0,"",W55))</f>
        <v/>
      </c>
      <c r="BT55" s="73" t="str">
        <f t="shared" si="76"/>
        <v/>
      </c>
      <c r="BU55" s="31" t="str">
        <f>IF(OR(BT55="",BT55&lt;&gt;"NEMA"),"",MAX(BU$12:BU54)+1)</f>
        <v/>
      </c>
      <c r="BV55" s="66" t="str">
        <f t="shared" si="77"/>
        <v/>
      </c>
      <c r="BW55" s="47" t="s">
        <v>0</v>
      </c>
      <c r="BX55" s="19" t="str">
        <f t="shared" si="78"/>
        <v/>
      </c>
      <c r="BY55" s="47" t="s">
        <v>0</v>
      </c>
      <c r="BZ55" s="82" t="str">
        <f>IF(BM55&lt;&gt;"NEMA","",IF(IFERROR(MATCH(BL55,BL$12:BL54,0),0)&lt;&gt;0,"",BL55))</f>
        <v/>
      </c>
      <c r="CA55" s="47" t="s">
        <v>0</v>
      </c>
      <c r="CB55" s="125"/>
      <c r="CC55" s="47" t="s">
        <v>0</v>
      </c>
      <c r="CD55" s="58" t="str">
        <f t="shared" si="79"/>
        <v/>
      </c>
      <c r="CE55" s="31" t="str">
        <f t="shared" si="80"/>
        <v/>
      </c>
      <c r="CF55" s="31" t="str">
        <f>IF(CE55="","",MAX(CF$12:CF54)+1)</f>
        <v/>
      </c>
      <c r="CG55" s="31" t="str">
        <f t="shared" si="20"/>
        <v/>
      </c>
      <c r="CH55" s="31" t="str">
        <f t="shared" si="81"/>
        <v/>
      </c>
      <c r="CI55" s="31" t="str">
        <f>IF(CB55="","",MAX(CI$12:CI54)+1)</f>
        <v/>
      </c>
      <c r="CJ55" s="31" t="str">
        <f t="shared" si="82"/>
        <v/>
      </c>
      <c r="CK55" s="66" t="str">
        <f t="shared" si="83"/>
        <v/>
      </c>
      <c r="CL55" s="47" t="s">
        <v>0</v>
      </c>
      <c r="CM55" s="73" t="str">
        <f t="shared" si="23"/>
        <v/>
      </c>
      <c r="CN55" s="47"/>
      <c r="CO55" s="19" t="str">
        <f t="shared" si="84"/>
        <v/>
      </c>
      <c r="CP55" s="47" t="s">
        <v>0</v>
      </c>
      <c r="CQ55" s="143" t="str">
        <f t="shared" si="85"/>
        <v>OK Jelen</v>
      </c>
      <c r="CR55" s="47" t="s">
        <v>0</v>
      </c>
      <c r="CS55" s="58" t="str">
        <f t="shared" si="107"/>
        <v/>
      </c>
      <c r="CT55" s="73" t="str">
        <f t="shared" si="108"/>
        <v>2</v>
      </c>
      <c r="CU55" s="229" t="str">
        <f t="shared" si="28"/>
        <v/>
      </c>
      <c r="CV55" s="230" t="str">
        <f t="shared" si="29"/>
        <v/>
      </c>
      <c r="CW55" s="163">
        <f t="shared" si="30"/>
        <v>4</v>
      </c>
      <c r="CX55" s="47" t="s">
        <v>0</v>
      </c>
      <c r="CY55" s="222" t="str">
        <f t="shared" si="87"/>
        <v xml:space="preserve">
</v>
      </c>
      <c r="CZ55" s="223">
        <f t="shared" si="88"/>
        <v>5</v>
      </c>
      <c r="DA55" s="47" t="s">
        <v>0</v>
      </c>
      <c r="DB55" s="47"/>
      <c r="DC55" s="47"/>
      <c r="DD55" s="47"/>
      <c r="DE55" s="47" t="s">
        <v>0</v>
      </c>
      <c r="DF55" s="53" t="str">
        <f t="shared" si="101"/>
        <v/>
      </c>
      <c r="DG55" t="s">
        <v>0</v>
      </c>
      <c r="DH55" s="128" t="str">
        <f t="shared" si="102"/>
        <v>M</v>
      </c>
      <c r="DI55" t="s">
        <v>0</v>
      </c>
      <c r="DJ55" s="52" t="str">
        <f t="shared" si="103"/>
        <v/>
      </c>
      <c r="DK55" s="66" t="str">
        <f t="shared" si="104"/>
        <v/>
      </c>
      <c r="DL55" t="s">
        <v>0</v>
      </c>
      <c r="DM55" s="19" t="str">
        <f t="shared" si="105"/>
        <v/>
      </c>
      <c r="DN55" s="47" t="s">
        <v>0</v>
      </c>
      <c r="DO55" s="19" t="str">
        <f t="shared" si="106"/>
        <v/>
      </c>
      <c r="DP55" s="47" t="s">
        <v>0</v>
      </c>
      <c r="DQ55" s="52" t="str">
        <f t="shared" si="37"/>
        <v>Antonio – Cindrić – OK Jelen – M20</v>
      </c>
      <c r="DR55" s="53">
        <f t="shared" si="38"/>
        <v>154</v>
      </c>
      <c r="DS55" s="47" t="s">
        <v>0</v>
      </c>
      <c r="DT55" s="52" t="str">
        <f t="shared" si="39"/>
        <v>Antonio – Cindrić – OK Jelen</v>
      </c>
      <c r="DU55" s="53">
        <f t="shared" si="40"/>
        <v>154</v>
      </c>
      <c r="DV55" s="47" t="s">
        <v>0</v>
      </c>
      <c r="DW55" s="52" t="str">
        <f t="shared" si="41"/>
        <v>Antonio – Cindrić</v>
      </c>
      <c r="DX55" s="53">
        <f t="shared" si="42"/>
        <v>154</v>
      </c>
      <c r="DY55" s="47" t="s">
        <v>0</v>
      </c>
      <c r="DZ55" s="58">
        <f t="shared" si="89"/>
        <v>154</v>
      </c>
      <c r="EA55" s="53" cm="1">
        <f t="array" ref="EA55">IF(DZ55&lt;&gt;"",INDEX(regNatjecatelj_id,DZ55,0),IF(BD55&lt;&gt;"",BD55,""))</f>
        <v>1311</v>
      </c>
      <c r="EB55" s="47" t="s">
        <v>0</v>
      </c>
      <c r="EC55" s="58" t="str">
        <f t="shared" si="43"/>
        <v>imepre</v>
      </c>
      <c r="ED55" s="73" t="str">
        <f t="shared" si="44"/>
        <v>klu</v>
      </c>
      <c r="EE55" s="73" t="str">
        <f t="shared" si="45"/>
        <v>kat</v>
      </c>
      <c r="EF55" s="73" t="str">
        <f t="shared" si="46"/>
        <v/>
      </c>
      <c r="EG55" s="66" t="str">
        <f t="shared" si="47"/>
        <v>imepre-klu-kat</v>
      </c>
      <c r="EH55" s="47" t="s">
        <v>0</v>
      </c>
      <c r="EI55" s="58">
        <f>IF(AL55="","",MAX(EI$12:EI54)+1)</f>
        <v>228</v>
      </c>
      <c r="EJ55" s="73">
        <f t="shared" si="48"/>
        <v>26</v>
      </c>
      <c r="EK55" s="73">
        <f t="shared" si="90"/>
        <v>1311</v>
      </c>
      <c r="EL55" s="73" t="str">
        <f t="shared" si="49"/>
        <v/>
      </c>
      <c r="EM55" s="73">
        <f t="shared" si="50"/>
        <v>4</v>
      </c>
      <c r="EN55" s="73">
        <f t="shared" si="91"/>
        <v>1</v>
      </c>
      <c r="EO55" s="73">
        <f t="shared" si="92"/>
        <v>1</v>
      </c>
      <c r="EP55" s="73" t="str">
        <f t="shared" si="53"/>
        <v>2</v>
      </c>
      <c r="EQ55" s="73" t="str">
        <f t="shared" si="54"/>
        <v/>
      </c>
      <c r="ER55" s="73" t="str">
        <f t="shared" si="55"/>
        <v/>
      </c>
      <c r="ES55" s="53" t="str">
        <f t="shared" si="56"/>
        <v/>
      </c>
      <c r="ET55" s="47" t="s">
        <v>0</v>
      </c>
      <c r="EU55" s="19" t="str">
        <f t="shared" si="93"/>
        <v>INSERT INTO rezultat(id,stazakategorija_id,imeprezime_id,vrijeme_sec,status_id,registracija,uparivanje_id,originalstatus_id,imeprezimealias_id,klubalias_id,kategorijaalias_id) VALUES (228,26,1311,Null,4,1,1,2,Null,Null,Null);</v>
      </c>
      <c r="EV55" s="47" t="s">
        <v>0</v>
      </c>
      <c r="EW55" s="19" t="str">
        <f t="shared" si="94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5" s="47" t="s">
        <v>0</v>
      </c>
      <c r="EY55" s="180" t="str">
        <f t="shared" si="58"/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55" s="47" t="s">
        <v>0</v>
      </c>
    </row>
    <row r="56" spans="1:156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6" t="str">
        <f t="shared" si="59"/>
        <v/>
      </c>
      <c r="P56" s="47"/>
      <c r="Q56" s="52" t="str">
        <f t="shared" si="60"/>
        <v>M20</v>
      </c>
      <c r="R56" s="73">
        <f>IF(Q56="","",IF(COUNTIF(Q$12:Q55,Q56)=0,R55+1,R55))</f>
        <v>4</v>
      </c>
      <c r="S56" s="73">
        <f t="shared" si="61"/>
        <v>109</v>
      </c>
      <c r="T56" s="73">
        <f t="shared" si="1"/>
        <v>20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62"/>
        <v/>
      </c>
      <c r="AA56" s="73" t="str">
        <f t="shared" si="5"/>
        <v/>
      </c>
      <c r="AB56" s="31" t="str">
        <f t="shared" si="63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64"/>
        <v/>
      </c>
      <c r="AH56" s="47" t="s">
        <v>0</v>
      </c>
      <c r="AI56" s="143" t="str">
        <f t="shared" si="65"/>
        <v/>
      </c>
      <c r="AJ56" s="47"/>
      <c r="AK56" s="52" t="str">
        <f t="shared" si="66"/>
        <v/>
      </c>
      <c r="AL56" s="31" t="str">
        <f t="shared" si="67"/>
        <v/>
      </c>
      <c r="AM56" s="73" t="str">
        <f t="shared" si="68"/>
        <v/>
      </c>
      <c r="AN56" s="73" t="str">
        <f t="shared" si="69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70"/>
        <v/>
      </c>
      <c r="AS56" s="47" t="s">
        <v>0</v>
      </c>
      <c r="AT56" s="19" t="str">
        <f t="shared" si="71"/>
        <v/>
      </c>
      <c r="AU56" s="47" t="s">
        <v>0</v>
      </c>
      <c r="AV56" s="103"/>
      <c r="AW56" s="105"/>
      <c r="AX56" s="47" t="s">
        <v>0</v>
      </c>
      <c r="AY56" s="259" t="str">
        <f t="shared" si="100"/>
        <v/>
      </c>
      <c r="AZ56" s="47" t="s">
        <v>0</v>
      </c>
      <c r="BA56" s="52" t="str">
        <f t="shared" si="11"/>
        <v/>
      </c>
      <c r="BB56" s="73" t="str">
        <f>IF(AV56&amp;AW56="","",MAX(BB$12:BB55)+1)</f>
        <v/>
      </c>
      <c r="BC56" s="271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>IF(O56="","",IF(BC56="",AO56,IF(BC56="NEMA",AV56,INDEX(regNatjecatelj_ime,MATCH(BC56,regNatjecatelj_id,0)))))</f>
        <v/>
      </c>
      <c r="BG56" s="31" t="str">
        <f>IF(O56="","",IF(BC56="",AP56,IF(BC56="NEMA",AW56,INDEX(regNatjecatelj_prezime,MATCH(BC56,regNatjecatelj_id,0)))))</f>
        <v/>
      </c>
      <c r="BH56" s="73" t="str">
        <f t="shared" si="72"/>
        <v/>
      </c>
      <c r="BI56" s="53" t="str">
        <f t="shared" si="73"/>
        <v/>
      </c>
      <c r="BJ56" s="47" t="s">
        <v>0</v>
      </c>
      <c r="BK56" s="52" t="str">
        <f t="shared" si="13"/>
        <v/>
      </c>
      <c r="BL56" s="31" t="str">
        <f t="shared" si="14"/>
        <v/>
      </c>
      <c r="BM56" s="73" t="str">
        <f t="shared" si="15"/>
        <v/>
      </c>
      <c r="BN56" s="31" t="str" cm="1">
        <f t="array" ref="BN56">IF(BM56="",""&amp;BL56,IF(BM56="NEMA",BL56,INDEX(regKlub_naziv,MATCH(INDEX(regKlub_alias_klubId,BM56),regKlub_id,0))))</f>
        <v/>
      </c>
      <c r="BO56" s="31" t="str" cm="1">
        <f t="array" ref="BO56">IFERROR(""&amp;INDEX(regNatjecatelj_klub,DX56),"")</f>
        <v/>
      </c>
      <c r="BP56" s="88" t="str">
        <f t="shared" si="74"/>
        <v/>
      </c>
      <c r="BQ56" s="66" t="str">
        <f t="shared" si="75"/>
        <v/>
      </c>
      <c r="BR56" s="47" t="s">
        <v>0</v>
      </c>
      <c r="BS56" s="52" t="str">
        <f>IF(X56&lt;&gt;"NEMA","",IF(IFERROR(MATCH(W56,W$12:W55,0),0)&lt;&gt;0,"",W56))</f>
        <v/>
      </c>
      <c r="BT56" s="73" t="str">
        <f t="shared" si="76"/>
        <v/>
      </c>
      <c r="BU56" s="31" t="str">
        <f>IF(OR(BT56="",BT56&lt;&gt;"NEMA"),"",MAX(BU$12:BU55)+1)</f>
        <v/>
      </c>
      <c r="BV56" s="66" t="str">
        <f t="shared" si="77"/>
        <v/>
      </c>
      <c r="BW56" s="47" t="s">
        <v>0</v>
      </c>
      <c r="BX56" s="19" t="str">
        <f t="shared" si="78"/>
        <v/>
      </c>
      <c r="BY56" s="47" t="s">
        <v>0</v>
      </c>
      <c r="BZ56" s="82" t="str">
        <f>IF(BM56&lt;&gt;"NEMA","",IF(IFERROR(MATCH(BL56,BL$12:BL55,0),0)&lt;&gt;0,"",BL56))</f>
        <v/>
      </c>
      <c r="CA56" s="47" t="s">
        <v>0</v>
      </c>
      <c r="CB56" s="125"/>
      <c r="CC56" s="47" t="s">
        <v>0</v>
      </c>
      <c r="CD56" s="58" t="str">
        <f t="shared" si="79"/>
        <v/>
      </c>
      <c r="CE56" s="31" t="str">
        <f t="shared" si="80"/>
        <v/>
      </c>
      <c r="CF56" s="31" t="str">
        <f>IF(CE56="","",MAX(CF$12:CF55)+1)</f>
        <v/>
      </c>
      <c r="CG56" s="31" t="str">
        <f t="shared" si="20"/>
        <v/>
      </c>
      <c r="CH56" s="31" t="str">
        <f t="shared" si="81"/>
        <v/>
      </c>
      <c r="CI56" s="31" t="str">
        <f>IF(CB56="","",MAX(CI$12:CI55)+1)</f>
        <v/>
      </c>
      <c r="CJ56" s="31" t="str">
        <f t="shared" si="82"/>
        <v/>
      </c>
      <c r="CK56" s="66" t="str">
        <f t="shared" si="83"/>
        <v/>
      </c>
      <c r="CL56" s="47" t="s">
        <v>0</v>
      </c>
      <c r="CM56" s="73" t="str">
        <f t="shared" si="23"/>
        <v/>
      </c>
      <c r="CN56" s="47"/>
      <c r="CO56" s="19" t="str">
        <f t="shared" si="84"/>
        <v/>
      </c>
      <c r="CP56" s="47" t="s">
        <v>0</v>
      </c>
      <c r="CQ56" s="143" t="str">
        <f t="shared" si="85"/>
        <v/>
      </c>
      <c r="CR56" s="47" t="s">
        <v>0</v>
      </c>
      <c r="CS56" s="58" t="str">
        <f t="shared" si="107"/>
        <v/>
      </c>
      <c r="CT56" s="73" t="str">
        <f t="shared" si="108"/>
        <v>0</v>
      </c>
      <c r="CU56" s="229" t="str">
        <f t="shared" si="28"/>
        <v/>
      </c>
      <c r="CV56" s="230" t="str">
        <f t="shared" si="29"/>
        <v/>
      </c>
      <c r="CW56" s="163" t="str">
        <f t="shared" si="30"/>
        <v/>
      </c>
      <c r="CX56" s="47" t="s">
        <v>0</v>
      </c>
      <c r="CY56" s="222" t="str">
        <f t="shared" si="87"/>
        <v xml:space="preserve">
</v>
      </c>
      <c r="CZ56" s="223" t="str">
        <f t="shared" si="88"/>
        <v/>
      </c>
      <c r="DA56" s="47" t="s">
        <v>0</v>
      </c>
      <c r="DB56" s="47"/>
      <c r="DC56" s="47"/>
      <c r="DD56" s="47"/>
      <c r="DE56" s="47" t="s">
        <v>0</v>
      </c>
      <c r="DF56" s="53" t="str">
        <f t="shared" si="101"/>
        <v/>
      </c>
      <c r="DG56" t="s">
        <v>0</v>
      </c>
      <c r="DH56" s="128" t="str">
        <f t="shared" si="102"/>
        <v>M</v>
      </c>
      <c r="DI56" t="s">
        <v>0</v>
      </c>
      <c r="DJ56" s="52" t="str">
        <f t="shared" si="103"/>
        <v/>
      </c>
      <c r="DK56" s="66" t="str">
        <f t="shared" si="104"/>
        <v/>
      </c>
      <c r="DL56" t="s">
        <v>0</v>
      </c>
      <c r="DM56" s="19" t="str">
        <f t="shared" si="105"/>
        <v/>
      </c>
      <c r="DN56" s="47" t="s">
        <v>0</v>
      </c>
      <c r="DO56" s="19" t="str">
        <f t="shared" si="106"/>
        <v/>
      </c>
      <c r="DP56" s="47" t="s">
        <v>0</v>
      </c>
      <c r="DQ56" s="52" t="str">
        <f t="shared" si="37"/>
        <v/>
      </c>
      <c r="DR56" s="53" t="str">
        <f t="shared" si="38"/>
        <v/>
      </c>
      <c r="DS56" s="47" t="s">
        <v>0</v>
      </c>
      <c r="DT56" s="52" t="str">
        <f t="shared" si="39"/>
        <v/>
      </c>
      <c r="DU56" s="53" t="str">
        <f t="shared" si="40"/>
        <v/>
      </c>
      <c r="DV56" s="47" t="s">
        <v>0</v>
      </c>
      <c r="DW56" s="52" t="str">
        <f t="shared" si="41"/>
        <v/>
      </c>
      <c r="DX56" s="53" t="str">
        <f t="shared" si="42"/>
        <v/>
      </c>
      <c r="DY56" s="47" t="s">
        <v>0</v>
      </c>
      <c r="DZ56" s="58" t="str">
        <f t="shared" si="89"/>
        <v/>
      </c>
      <c r="EA56" s="53" t="str" cm="1">
        <f t="array" ref="EA56">IF(DZ56&lt;&gt;"",INDEX(regNatjecatelj_id,DZ56,0),IF(BD56&lt;&gt;"",BD56,""))</f>
        <v/>
      </c>
      <c r="EB56" s="47" t="s">
        <v>0</v>
      </c>
      <c r="EC56" s="58" t="str">
        <f t="shared" si="43"/>
        <v/>
      </c>
      <c r="ED56" s="73" t="str">
        <f t="shared" si="44"/>
        <v/>
      </c>
      <c r="EE56" s="73" t="str">
        <f t="shared" si="45"/>
        <v/>
      </c>
      <c r="EF56" s="73" t="str">
        <f t="shared" si="46"/>
        <v/>
      </c>
      <c r="EG56" s="66" t="str">
        <f t="shared" si="47"/>
        <v/>
      </c>
      <c r="EH56" s="47" t="s">
        <v>0</v>
      </c>
      <c r="EI56" s="58" t="str">
        <f>IF(AL56="","",MAX(EI$12:EI55)+1)</f>
        <v/>
      </c>
      <c r="EJ56" s="73" t="str">
        <f t="shared" si="48"/>
        <v/>
      </c>
      <c r="EK56" s="73" t="str">
        <f t="shared" si="90"/>
        <v/>
      </c>
      <c r="EL56" s="73" t="str">
        <f t="shared" si="49"/>
        <v/>
      </c>
      <c r="EM56" s="73" t="str">
        <f t="shared" si="50"/>
        <v/>
      </c>
      <c r="EN56" s="73" t="str">
        <f t="shared" si="91"/>
        <v/>
      </c>
      <c r="EO56" s="73" t="str">
        <f t="shared" si="92"/>
        <v/>
      </c>
      <c r="EP56" s="73" t="str">
        <f t="shared" si="53"/>
        <v/>
      </c>
      <c r="EQ56" s="73" t="str">
        <f t="shared" si="54"/>
        <v/>
      </c>
      <c r="ER56" s="73" t="str">
        <f t="shared" si="55"/>
        <v/>
      </c>
      <c r="ES56" s="53" t="str">
        <f t="shared" si="56"/>
        <v/>
      </c>
      <c r="ET56" s="47" t="s">
        <v>0</v>
      </c>
      <c r="EU56" s="19" t="str">
        <f t="shared" si="93"/>
        <v/>
      </c>
      <c r="EV56" s="47" t="s">
        <v>0</v>
      </c>
      <c r="EW56" s="19" t="str">
        <f t="shared" si="94"/>
        <v/>
      </c>
      <c r="EX56" s="47" t="s">
        <v>0</v>
      </c>
      <c r="EY56" s="180" t="str">
        <f t="shared" si="58"/>
        <v/>
      </c>
      <c r="EZ56" s="47" t="s">
        <v>0</v>
      </c>
    </row>
    <row r="57" spans="1:156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6" t="str">
        <f t="shared" si="59"/>
        <v>ok</v>
      </c>
      <c r="P57" s="47"/>
      <c r="Q57" s="52" t="str">
        <f t="shared" si="60"/>
        <v>M20</v>
      </c>
      <c r="R57" s="73">
        <f>IF(Q57="","",IF(COUNTIF(Q$12:Q56,Q57)=0,R56+1,R56))</f>
        <v>4</v>
      </c>
      <c r="S57" s="73">
        <f t="shared" si="61"/>
        <v>109</v>
      </c>
      <c r="T57" s="73">
        <f t="shared" si="1"/>
        <v>20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62"/>
        <v>CRO</v>
      </c>
      <c r="AA57" s="73">
        <f t="shared" si="5"/>
        <v>1</v>
      </c>
      <c r="AB57" s="31" t="str">
        <f t="shared" si="63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64"/>
        <v/>
      </c>
      <c r="AH57" s="47" t="s">
        <v>0</v>
      </c>
      <c r="AI57" s="143" t="str">
        <f t="shared" si="65"/>
        <v>CRO</v>
      </c>
      <c r="AJ57" s="47"/>
      <c r="AK57" s="52" t="str">
        <f t="shared" si="66"/>
        <v>Ivan</v>
      </c>
      <c r="AL57" s="31" t="str">
        <f t="shared" si="67"/>
        <v>Pasquino</v>
      </c>
      <c r="AM57" s="73">
        <f t="shared" si="68"/>
        <v>1079</v>
      </c>
      <c r="AN57" s="73" t="str">
        <f t="shared" si="69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70"/>
        <v/>
      </c>
      <c r="AS57" s="47" t="s">
        <v>0</v>
      </c>
      <c r="AT57" s="19" t="str">
        <f t="shared" si="71"/>
        <v/>
      </c>
      <c r="AU57" s="47" t="s">
        <v>0</v>
      </c>
      <c r="AV57" s="103"/>
      <c r="AW57" s="105"/>
      <c r="AX57" s="47" t="s">
        <v>0</v>
      </c>
      <c r="AY57" s="259" t="str">
        <f t="shared" si="100"/>
        <v/>
      </c>
      <c r="AZ57" s="47" t="s">
        <v>0</v>
      </c>
      <c r="BA57" s="52" t="str">
        <f t="shared" si="11"/>
        <v/>
      </c>
      <c r="BB57" s="73" t="str">
        <f>IF(AV57&amp;AW57="","",MAX(BB$12:BB56)+1)</f>
        <v/>
      </c>
      <c r="BC57" s="271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>IF(O57="","",IF(BC57="",AO57,IF(BC57="NEMA",AV57,INDEX(regNatjecatelj_ime,MATCH(BC57,regNatjecatelj_id,0)))))</f>
        <v>Ivan</v>
      </c>
      <c r="BG57" s="31" t="str">
        <f>IF(O57="","",IF(BC57="",AP57,IF(BC57="NEMA",AW57,INDEX(regNatjecatelj_prezime,MATCH(BC57,regNatjecatelj_id,0)))))</f>
        <v>Pasquino</v>
      </c>
      <c r="BH57" s="73" t="str">
        <f t="shared" si="72"/>
        <v/>
      </c>
      <c r="BI57" s="53">
        <f t="shared" si="73"/>
        <v>1079</v>
      </c>
      <c r="BJ57" s="47" t="s">
        <v>0</v>
      </c>
      <c r="BK57" s="52" t="str">
        <f t="shared" si="13"/>
        <v>OK Varaždin</v>
      </c>
      <c r="BL57" s="31" t="str">
        <f t="shared" si="14"/>
        <v>OK Varaždin</v>
      </c>
      <c r="BM57" s="73" t="str">
        <f t="shared" si="15"/>
        <v/>
      </c>
      <c r="BN57" s="31" t="str" cm="1">
        <f t="array" ref="BN57">IF(BM57="",""&amp;BL57,IF(BM57="NEMA",BL57,INDEX(regKlub_naziv,MATCH(INDEX(regKlub_alias_klubId,BM57),regKlub_id,0))))</f>
        <v>OK Varaždin</v>
      </c>
      <c r="BO57" s="31" t="str" cm="1">
        <f t="array" ref="BO57">IFERROR(""&amp;INDEX(regNatjecatelj_klub,DX57),"")</f>
        <v>OK Varaždin</v>
      </c>
      <c r="BP57" s="88" t="str">
        <f t="shared" si="74"/>
        <v/>
      </c>
      <c r="BQ57" s="66" t="str">
        <f t="shared" si="75"/>
        <v>OK Varaždin</v>
      </c>
      <c r="BR57" s="47" t="s">
        <v>0</v>
      </c>
      <c r="BS57" s="52" t="str">
        <f>IF(X57&lt;&gt;"NEMA","",IF(IFERROR(MATCH(W57,W$12:W56,0),0)&lt;&gt;0,"",W57))</f>
        <v/>
      </c>
      <c r="BT57" s="73" t="str">
        <f t="shared" si="76"/>
        <v/>
      </c>
      <c r="BU57" s="31" t="str">
        <f>IF(OR(BT57="",BT57&lt;&gt;"NEMA"),"",MAX(BU$12:BU56)+1)</f>
        <v/>
      </c>
      <c r="BV57" s="66" t="str">
        <f t="shared" si="77"/>
        <v/>
      </c>
      <c r="BW57" s="47" t="s">
        <v>0</v>
      </c>
      <c r="BX57" s="19" t="str">
        <f t="shared" si="78"/>
        <v/>
      </c>
      <c r="BY57" s="47" t="s">
        <v>0</v>
      </c>
      <c r="BZ57" s="82" t="str">
        <f>IF(BM57&lt;&gt;"NEMA","",IF(IFERROR(MATCH(BL57,BL$12:BL56,0),0)&lt;&gt;0,"",BL57))</f>
        <v/>
      </c>
      <c r="CA57" s="47" t="s">
        <v>0</v>
      </c>
      <c r="CB57" s="125"/>
      <c r="CC57" s="47" t="s">
        <v>0</v>
      </c>
      <c r="CD57" s="58" t="str">
        <f t="shared" si="79"/>
        <v/>
      </c>
      <c r="CE57" s="31" t="str">
        <f t="shared" si="80"/>
        <v/>
      </c>
      <c r="CF57" s="31" t="str">
        <f>IF(CE57="","",MAX(CF$12:CF56)+1)</f>
        <v/>
      </c>
      <c r="CG57" s="31" t="str">
        <f t="shared" si="20"/>
        <v/>
      </c>
      <c r="CH57" s="31" t="str">
        <f t="shared" si="81"/>
        <v/>
      </c>
      <c r="CI57" s="31" t="str">
        <f>IF(CB57="","",MAX(CI$12:CI56)+1)</f>
        <v/>
      </c>
      <c r="CJ57" s="31" t="str">
        <f t="shared" si="82"/>
        <v/>
      </c>
      <c r="CK57" s="66" t="str">
        <f t="shared" si="83"/>
        <v/>
      </c>
      <c r="CL57" s="47" t="s">
        <v>0</v>
      </c>
      <c r="CM57" s="73" t="str">
        <f t="shared" si="23"/>
        <v/>
      </c>
      <c r="CN57" s="47"/>
      <c r="CO57" s="19" t="str">
        <f t="shared" si="84"/>
        <v/>
      </c>
      <c r="CP57" s="47" t="s">
        <v>0</v>
      </c>
      <c r="CQ57" s="143" t="str">
        <f t="shared" si="85"/>
        <v>OK Varaždin</v>
      </c>
      <c r="CR57" s="47" t="s">
        <v>0</v>
      </c>
      <c r="CS57" s="58" t="str">
        <f t="shared" si="107"/>
        <v>72:22</v>
      </c>
      <c r="CT57" s="73" t="str">
        <f t="shared" si="108"/>
        <v>3</v>
      </c>
      <c r="CU57" s="229" t="str">
        <f t="shared" si="28"/>
        <v/>
      </c>
      <c r="CV57" s="230">
        <f t="shared" si="29"/>
        <v>4342</v>
      </c>
      <c r="CW57" s="163">
        <f t="shared" si="30"/>
        <v>3</v>
      </c>
      <c r="CX57" s="47" t="s">
        <v>0</v>
      </c>
      <c r="CY57" s="222" t="str">
        <f t="shared" si="87"/>
        <v xml:space="preserve">
</v>
      </c>
      <c r="CZ57" s="223">
        <f t="shared" si="88"/>
        <v>3</v>
      </c>
      <c r="DA57" s="47" t="s">
        <v>0</v>
      </c>
      <c r="DB57" s="47"/>
      <c r="DC57" s="47"/>
      <c r="DD57" s="47"/>
      <c r="DE57" s="47" t="s">
        <v>0</v>
      </c>
      <c r="DF57" s="53" t="str">
        <f t="shared" si="101"/>
        <v/>
      </c>
      <c r="DG57" t="s">
        <v>0</v>
      </c>
      <c r="DH57" s="128" t="str">
        <f t="shared" si="102"/>
        <v>M</v>
      </c>
      <c r="DI57" t="s">
        <v>0</v>
      </c>
      <c r="DJ57" s="52" t="str">
        <f t="shared" si="103"/>
        <v/>
      </c>
      <c r="DK57" s="66" t="str">
        <f t="shared" si="104"/>
        <v/>
      </c>
      <c r="DL57" t="s">
        <v>0</v>
      </c>
      <c r="DM57" s="19" t="str">
        <f t="shared" si="105"/>
        <v/>
      </c>
      <c r="DN57" s="47" t="s">
        <v>0</v>
      </c>
      <c r="DO57" s="19" t="str">
        <f t="shared" si="106"/>
        <v/>
      </c>
      <c r="DP57" s="47" t="s">
        <v>0</v>
      </c>
      <c r="DQ57" s="52" t="str">
        <f t="shared" si="37"/>
        <v>Ivan – Pasquino – OK Varaždin – M20</v>
      </c>
      <c r="DR57" s="53">
        <f t="shared" si="38"/>
        <v>570</v>
      </c>
      <c r="DS57" s="47" t="s">
        <v>0</v>
      </c>
      <c r="DT57" s="52" t="str">
        <f t="shared" si="39"/>
        <v>Ivan – Pasquino – OK Varaždin</v>
      </c>
      <c r="DU57" s="53">
        <f t="shared" si="40"/>
        <v>570</v>
      </c>
      <c r="DV57" s="47" t="s">
        <v>0</v>
      </c>
      <c r="DW57" s="52" t="str">
        <f t="shared" si="41"/>
        <v>Ivan – Pasquino</v>
      </c>
      <c r="DX57" s="53">
        <f t="shared" si="42"/>
        <v>570</v>
      </c>
      <c r="DY57" s="47" t="s">
        <v>0</v>
      </c>
      <c r="DZ57" s="58">
        <f t="shared" si="89"/>
        <v>570</v>
      </c>
      <c r="EA57" s="53" cm="1">
        <f t="array" ref="EA57">IF(DZ57&lt;&gt;"",INDEX(regNatjecatelj_id,DZ57,0),IF(BD57&lt;&gt;"",BD57,""))</f>
        <v>1079</v>
      </c>
      <c r="EB57" s="47" t="s">
        <v>0</v>
      </c>
      <c r="EC57" s="58" t="str">
        <f t="shared" si="43"/>
        <v>imepre</v>
      </c>
      <c r="ED57" s="73" t="str">
        <f t="shared" si="44"/>
        <v>klu</v>
      </c>
      <c r="EE57" s="73" t="str">
        <f t="shared" si="45"/>
        <v>kat</v>
      </c>
      <c r="EF57" s="73" t="str">
        <f t="shared" si="46"/>
        <v/>
      </c>
      <c r="EG57" s="66" t="str">
        <f t="shared" si="47"/>
        <v>imepre-klu-kat</v>
      </c>
      <c r="EH57" s="47" t="s">
        <v>0</v>
      </c>
      <c r="EI57" s="58">
        <f>IF(AL57="","",MAX(EI$12:EI56)+1)</f>
        <v>229</v>
      </c>
      <c r="EJ57" s="73">
        <f t="shared" si="48"/>
        <v>26</v>
      </c>
      <c r="EK57" s="73">
        <f t="shared" si="90"/>
        <v>1079</v>
      </c>
      <c r="EL57" s="73">
        <f t="shared" si="49"/>
        <v>4342</v>
      </c>
      <c r="EM57" s="73">
        <f t="shared" si="50"/>
        <v>3</v>
      </c>
      <c r="EN57" s="73">
        <f t="shared" si="91"/>
        <v>1</v>
      </c>
      <c r="EO57" s="73">
        <f t="shared" si="92"/>
        <v>1</v>
      </c>
      <c r="EP57" s="73" t="str">
        <f t="shared" si="53"/>
        <v>3</v>
      </c>
      <c r="EQ57" s="73" t="str">
        <f t="shared" si="54"/>
        <v/>
      </c>
      <c r="ER57" s="73" t="str">
        <f t="shared" si="55"/>
        <v/>
      </c>
      <c r="ES57" s="53" t="str">
        <f t="shared" si="56"/>
        <v/>
      </c>
      <c r="ET57" s="47" t="s">
        <v>0</v>
      </c>
      <c r="EU57" s="19" t="str">
        <f t="shared" si="93"/>
        <v>INSERT INTO rezultat(id,stazakategorija_id,imeprezime_id,vrijeme_sec,status_id,registracija,uparivanje_id,originalstatus_id,imeprezimealias_id,klubalias_id,kategorijaalias_id) VALUES (229,26,1079,4342,3,1,1,3,Null,Null,Null);</v>
      </c>
      <c r="EV57" s="47" t="s">
        <v>0</v>
      </c>
      <c r="EW57" s="19" t="str">
        <f t="shared" si="94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7" s="47" t="s">
        <v>0</v>
      </c>
      <c r="EY57" s="180" t="str">
        <f t="shared" si="58"/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Z57" s="47" t="s">
        <v>0</v>
      </c>
    </row>
    <row r="58" spans="1:156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6" t="str">
        <f t="shared" si="59"/>
        <v>ok</v>
      </c>
      <c r="P58" s="47"/>
      <c r="Q58" s="52" t="str">
        <f t="shared" si="60"/>
        <v>M21A</v>
      </c>
      <c r="R58" s="73">
        <f>IF(Q58="","",IF(COUNTIF(Q$12:Q57,Q58)=0,R57+1,R57))</f>
        <v>5</v>
      </c>
      <c r="S58" s="73">
        <f t="shared" si="61"/>
        <v>101</v>
      </c>
      <c r="T58" s="73">
        <f t="shared" si="1"/>
        <v>13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62"/>
        <v>CRO</v>
      </c>
      <c r="AA58" s="73">
        <f t="shared" si="5"/>
        <v>1</v>
      </c>
      <c r="AB58" s="31" t="str">
        <f t="shared" si="63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64"/>
        <v/>
      </c>
      <c r="AH58" s="47" t="s">
        <v>0</v>
      </c>
      <c r="AI58" s="143" t="str">
        <f t="shared" si="65"/>
        <v>CRO</v>
      </c>
      <c r="AJ58" s="47"/>
      <c r="AK58" s="52" t="str">
        <f t="shared" si="66"/>
        <v>Andraž</v>
      </c>
      <c r="AL58" s="31" t="str">
        <f t="shared" si="67"/>
        <v>Hribar</v>
      </c>
      <c r="AM58" s="73">
        <f t="shared" si="68"/>
        <v>1861</v>
      </c>
      <c r="AN58" s="73" t="str">
        <f t="shared" si="69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70"/>
        <v/>
      </c>
      <c r="AS58" s="47" t="s">
        <v>0</v>
      </c>
      <c r="AT58" s="19" t="str">
        <f t="shared" si="71"/>
        <v/>
      </c>
      <c r="AU58" s="47" t="s">
        <v>0</v>
      </c>
      <c r="AV58" s="103"/>
      <c r="AW58" s="105"/>
      <c r="AX58" s="47" t="s">
        <v>0</v>
      </c>
      <c r="AY58" s="259" t="str">
        <f t="shared" si="100"/>
        <v/>
      </c>
      <c r="AZ58" s="47" t="s">
        <v>0</v>
      </c>
      <c r="BA58" s="52" t="str">
        <f t="shared" si="11"/>
        <v/>
      </c>
      <c r="BB58" s="73" t="str">
        <f>IF(AV58&amp;AW58="","",MAX(BB$12:BB57)+1)</f>
        <v/>
      </c>
      <c r="BC58" s="271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>IF(O58="","",IF(BC58="",AO58,IF(BC58="NEMA",AV58,INDEX(regNatjecatelj_ime,MATCH(BC58,regNatjecatelj_id,0)))))</f>
        <v>Andraž</v>
      </c>
      <c r="BG58" s="31" t="str">
        <f>IF(O58="","",IF(BC58="",AP58,IF(BC58="NEMA",AW58,INDEX(regNatjecatelj_prezime,MATCH(BC58,regNatjecatelj_id,0)))))</f>
        <v>Hribar</v>
      </c>
      <c r="BH58" s="73" t="str">
        <f t="shared" si="72"/>
        <v/>
      </c>
      <c r="BI58" s="53">
        <f t="shared" si="73"/>
        <v>1861</v>
      </c>
      <c r="BJ58" s="47" t="s">
        <v>0</v>
      </c>
      <c r="BK58" s="52" t="str">
        <f t="shared" si="13"/>
        <v>KAP</v>
      </c>
      <c r="BL58" s="31" t="str">
        <f t="shared" si="14"/>
        <v>OK Kapela</v>
      </c>
      <c r="BM58" s="73" t="str">
        <f t="shared" si="15"/>
        <v/>
      </c>
      <c r="BN58" s="31" t="str" cm="1">
        <f t="array" ref="BN58">IF(BM58="",""&amp;BL58,IF(BM58="NEMA",BL58,INDEX(regKlub_naziv,MATCH(INDEX(regKlub_alias_klubId,BM58),regKlub_id,0))))</f>
        <v>OK Kapela</v>
      </c>
      <c r="BO58" s="31" t="str" cm="1">
        <f t="array" ref="BO58">IFERROR(""&amp;INDEX(regNatjecatelj_klub,DX58),"")</f>
        <v>OK Kapela</v>
      </c>
      <c r="BP58" s="88" t="str">
        <f t="shared" si="74"/>
        <v/>
      </c>
      <c r="BQ58" s="66" t="str">
        <f t="shared" si="75"/>
        <v>OK Kapela</v>
      </c>
      <c r="BR58" s="47" t="s">
        <v>0</v>
      </c>
      <c r="BS58" s="52" t="str">
        <f>IF(X58&lt;&gt;"NEMA","",IF(IFERROR(MATCH(W58,W$12:W57,0),0)&lt;&gt;0,"",W58))</f>
        <v/>
      </c>
      <c r="BT58" s="73" t="str">
        <f t="shared" si="76"/>
        <v/>
      </c>
      <c r="BU58" s="31" t="str">
        <f>IF(OR(BT58="",BT58&lt;&gt;"NEMA"),"",MAX(BU$12:BU57)+1)</f>
        <v/>
      </c>
      <c r="BV58" s="66" t="str">
        <f t="shared" si="77"/>
        <v/>
      </c>
      <c r="BW58" s="47" t="s">
        <v>0</v>
      </c>
      <c r="BX58" s="19" t="str">
        <f t="shared" si="78"/>
        <v/>
      </c>
      <c r="BY58" s="47" t="s">
        <v>0</v>
      </c>
      <c r="BZ58" s="82" t="str">
        <f>IF(BM58&lt;&gt;"NEMA","",IF(IFERROR(MATCH(BL58,BL$12:BL57,0),0)&lt;&gt;0,"",BL58))</f>
        <v/>
      </c>
      <c r="CA58" s="47" t="s">
        <v>0</v>
      </c>
      <c r="CB58" s="125"/>
      <c r="CC58" s="47" t="s">
        <v>0</v>
      </c>
      <c r="CD58" s="58" t="str">
        <f t="shared" si="79"/>
        <v/>
      </c>
      <c r="CE58" s="31" t="str">
        <f t="shared" si="80"/>
        <v/>
      </c>
      <c r="CF58" s="31" t="str">
        <f>IF(CE58="","",MAX(CF$12:CF57)+1)</f>
        <v/>
      </c>
      <c r="CG58" s="31" t="str">
        <f t="shared" si="20"/>
        <v/>
      </c>
      <c r="CH58" s="31" t="str">
        <f t="shared" si="81"/>
        <v/>
      </c>
      <c r="CI58" s="31" t="str">
        <f>IF(CB58="","",MAX(CI$12:CI57)+1)</f>
        <v/>
      </c>
      <c r="CJ58" s="31" t="str">
        <f t="shared" si="82"/>
        <v/>
      </c>
      <c r="CK58" s="66" t="str">
        <f t="shared" si="83"/>
        <v/>
      </c>
      <c r="CL58" s="47" t="s">
        <v>0</v>
      </c>
      <c r="CM58" s="73" t="str">
        <f t="shared" si="23"/>
        <v/>
      </c>
      <c r="CN58" s="47"/>
      <c r="CO58" s="19" t="str">
        <f t="shared" si="84"/>
        <v/>
      </c>
      <c r="CP58" s="47" t="s">
        <v>0</v>
      </c>
      <c r="CQ58" s="143" t="str">
        <f t="shared" si="85"/>
        <v>OK Kapela</v>
      </c>
      <c r="CR58" s="47" t="s">
        <v>0</v>
      </c>
      <c r="CS58" s="58" t="str">
        <f t="shared" si="107"/>
        <v>63:39</v>
      </c>
      <c r="CT58" s="73" t="str">
        <f t="shared" si="108"/>
        <v>0</v>
      </c>
      <c r="CU58" s="229" t="str">
        <f t="shared" si="28"/>
        <v/>
      </c>
      <c r="CV58" s="230">
        <f t="shared" si="29"/>
        <v>3819</v>
      </c>
      <c r="CW58" s="163">
        <f t="shared" si="30"/>
        <v>1</v>
      </c>
      <c r="CX58" s="47" t="s">
        <v>0</v>
      </c>
      <c r="CY58" s="222" t="str">
        <f t="shared" si="87"/>
        <v xml:space="preserve">
</v>
      </c>
      <c r="CZ58" s="223">
        <f t="shared" si="88"/>
        <v>6</v>
      </c>
      <c r="DA58" s="47" t="s">
        <v>0</v>
      </c>
      <c r="DB58" s="47"/>
      <c r="DC58" s="47"/>
      <c r="DD58" s="47"/>
      <c r="DE58" s="47" t="s">
        <v>0</v>
      </c>
      <c r="DF58" s="53" t="str">
        <f t="shared" si="101"/>
        <v/>
      </c>
      <c r="DG58" t="s">
        <v>0</v>
      </c>
      <c r="DH58" s="128" t="str">
        <f t="shared" si="102"/>
        <v>M</v>
      </c>
      <c r="DI58" t="s">
        <v>0</v>
      </c>
      <c r="DJ58" s="52" t="str">
        <f t="shared" si="103"/>
        <v/>
      </c>
      <c r="DK58" s="66" t="str">
        <f t="shared" si="104"/>
        <v/>
      </c>
      <c r="DL58" t="s">
        <v>0</v>
      </c>
      <c r="DM58" s="19" t="str">
        <f t="shared" si="105"/>
        <v/>
      </c>
      <c r="DN58" s="47" t="s">
        <v>0</v>
      </c>
      <c r="DO58" s="19" t="str">
        <f t="shared" si="106"/>
        <v/>
      </c>
      <c r="DP58" s="47" t="s">
        <v>0</v>
      </c>
      <c r="DQ58" s="52" t="str">
        <f t="shared" si="37"/>
        <v>Andraž – Hribar – OK Kapela – M21A</v>
      </c>
      <c r="DR58" s="53">
        <f t="shared" si="38"/>
        <v>253</v>
      </c>
      <c r="DS58" s="47" t="s">
        <v>0</v>
      </c>
      <c r="DT58" s="52" t="str">
        <f t="shared" si="39"/>
        <v>Andraž – Hribar – OK Kapela</v>
      </c>
      <c r="DU58" s="53">
        <f t="shared" si="40"/>
        <v>253</v>
      </c>
      <c r="DV58" s="47" t="s">
        <v>0</v>
      </c>
      <c r="DW58" s="52" t="str">
        <f t="shared" si="41"/>
        <v>Andraž – Hribar</v>
      </c>
      <c r="DX58" s="53">
        <f t="shared" si="42"/>
        <v>253</v>
      </c>
      <c r="DY58" s="47" t="s">
        <v>0</v>
      </c>
      <c r="DZ58" s="58">
        <f t="shared" si="89"/>
        <v>253</v>
      </c>
      <c r="EA58" s="53" cm="1">
        <f t="array" ref="EA58">IF(DZ58&lt;&gt;"",INDEX(regNatjecatelj_id,DZ58,0),IF(BD58&lt;&gt;"",BD58,""))</f>
        <v>1861</v>
      </c>
      <c r="EB58" s="47" t="s">
        <v>0</v>
      </c>
      <c r="EC58" s="58" t="str">
        <f t="shared" si="43"/>
        <v>imepre</v>
      </c>
      <c r="ED58" s="73" t="str">
        <f t="shared" si="44"/>
        <v>klu</v>
      </c>
      <c r="EE58" s="73" t="str">
        <f t="shared" si="45"/>
        <v>kat</v>
      </c>
      <c r="EF58" s="73" t="str">
        <f t="shared" si="46"/>
        <v/>
      </c>
      <c r="EG58" s="66" t="str">
        <f t="shared" si="47"/>
        <v>imepre-klu-kat</v>
      </c>
      <c r="EH58" s="47" t="s">
        <v>0</v>
      </c>
      <c r="EI58" s="58">
        <f>IF(AL58="","",MAX(EI$12:EI57)+1)</f>
        <v>230</v>
      </c>
      <c r="EJ58" s="73">
        <f t="shared" si="48"/>
        <v>27</v>
      </c>
      <c r="EK58" s="73">
        <f t="shared" si="90"/>
        <v>1861</v>
      </c>
      <c r="EL58" s="73">
        <f t="shared" si="49"/>
        <v>3819</v>
      </c>
      <c r="EM58" s="73">
        <f t="shared" si="50"/>
        <v>1</v>
      </c>
      <c r="EN58" s="73">
        <f t="shared" si="91"/>
        <v>1</v>
      </c>
      <c r="EO58" s="73">
        <f t="shared" si="92"/>
        <v>1</v>
      </c>
      <c r="EP58" s="73" t="str">
        <f t="shared" si="53"/>
        <v>0</v>
      </c>
      <c r="EQ58" s="73" t="str">
        <f t="shared" si="54"/>
        <v/>
      </c>
      <c r="ER58" s="73" t="str">
        <f t="shared" si="55"/>
        <v/>
      </c>
      <c r="ES58" s="53" t="str">
        <f t="shared" si="56"/>
        <v/>
      </c>
      <c r="ET58" s="47" t="s">
        <v>0</v>
      </c>
      <c r="EU58" s="19" t="str">
        <f t="shared" si="93"/>
        <v>INSERT INTO rezultat(id,stazakategorija_id,imeprezime_id,vrijeme_sec,status_id,registracija,uparivanje_id,originalstatus_id,imeprezimealias_id,klubalias_id,kategorijaalias_id) VALUES (230,27,1861,3819,1,1,1,0,Null,Null,Null);</v>
      </c>
      <c r="EV58" s="47" t="s">
        <v>0</v>
      </c>
      <c r="EW58" s="19" t="str">
        <f t="shared" si="94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8" s="47" t="s">
        <v>0</v>
      </c>
      <c r="EY58" s="180" t="str">
        <f t="shared" si="58"/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58" s="47" t="s">
        <v>0</v>
      </c>
    </row>
    <row r="59" spans="1:156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6" t="str">
        <f t="shared" si="59"/>
        <v>ok</v>
      </c>
      <c r="P59" s="47"/>
      <c r="Q59" s="52" t="str">
        <f t="shared" si="60"/>
        <v>M21A</v>
      </c>
      <c r="R59" s="73">
        <f>IF(Q59="","",IF(COUNTIF(Q$12:Q58,Q59)=0,R58+1,R58))</f>
        <v>5</v>
      </c>
      <c r="S59" s="73">
        <f t="shared" si="61"/>
        <v>101</v>
      </c>
      <c r="T59" s="73">
        <f t="shared" si="1"/>
        <v>13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62"/>
        <v>CRO</v>
      </c>
      <c r="AA59" s="73">
        <f t="shared" si="5"/>
        <v>1</v>
      </c>
      <c r="AB59" s="31" t="str">
        <f t="shared" si="63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64"/>
        <v/>
      </c>
      <c r="AH59" s="47" t="s">
        <v>0</v>
      </c>
      <c r="AI59" s="143" t="str">
        <f t="shared" si="65"/>
        <v>CRO</v>
      </c>
      <c r="AJ59" s="47"/>
      <c r="AK59" s="52" t="str">
        <f t="shared" si="66"/>
        <v>Matija</v>
      </c>
      <c r="AL59" s="31" t="str">
        <f t="shared" si="67"/>
        <v>Razum</v>
      </c>
      <c r="AM59" s="73">
        <f t="shared" si="68"/>
        <v>1459</v>
      </c>
      <c r="AN59" s="73" t="str">
        <f t="shared" si="69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70"/>
        <v/>
      </c>
      <c r="AS59" s="47" t="s">
        <v>0</v>
      </c>
      <c r="AT59" s="19" t="str">
        <f t="shared" si="71"/>
        <v/>
      </c>
      <c r="AU59" s="47" t="s">
        <v>0</v>
      </c>
      <c r="AV59" s="103"/>
      <c r="AW59" s="105"/>
      <c r="AX59" s="47" t="s">
        <v>0</v>
      </c>
      <c r="AY59" s="259" t="str">
        <f t="shared" si="100"/>
        <v/>
      </c>
      <c r="AZ59" s="47" t="s">
        <v>0</v>
      </c>
      <c r="BA59" s="52" t="str">
        <f t="shared" si="11"/>
        <v/>
      </c>
      <c r="BB59" s="73" t="str">
        <f>IF(AV59&amp;AW59="","",MAX(BB$12:BB58)+1)</f>
        <v/>
      </c>
      <c r="BC59" s="271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>IF(O59="","",IF(BC59="",AO59,IF(BC59="NEMA",AV59,INDEX(regNatjecatelj_ime,MATCH(BC59,regNatjecatelj_id,0)))))</f>
        <v>Matija</v>
      </c>
      <c r="BG59" s="31" t="str">
        <f>IF(O59="","",IF(BC59="",AP59,IF(BC59="NEMA",AW59,INDEX(regNatjecatelj_prezime,MATCH(BC59,regNatjecatelj_id,0)))))</f>
        <v>Razum</v>
      </c>
      <c r="BH59" s="73" t="str">
        <f t="shared" si="72"/>
        <v/>
      </c>
      <c r="BI59" s="53">
        <f t="shared" si="73"/>
        <v>1459</v>
      </c>
      <c r="BJ59" s="47" t="s">
        <v>0</v>
      </c>
      <c r="BK59" s="52" t="str">
        <f t="shared" si="13"/>
        <v>JAP</v>
      </c>
      <c r="BL59" s="31" t="str">
        <f t="shared" si="14"/>
        <v>OK Japetic</v>
      </c>
      <c r="BM59" s="73">
        <f t="shared" si="15"/>
        <v>1</v>
      </c>
      <c r="BN59" s="31" t="str" cm="1">
        <f t="array" ref="BN59">IF(BM59="",""&amp;BL59,IF(BM59="NEMA",BL59,INDEX(regKlub_naziv,MATCH(INDEX(regKlub_alias_klubId,BM59),regKlub_id,0))))</f>
        <v>OK Japetić</v>
      </c>
      <c r="BO59" s="31" t="str" cm="1">
        <f t="array" ref="BO59">IFERROR(""&amp;INDEX(regNatjecatelj_klub,DX59),"")</f>
        <v>OK Japetić</v>
      </c>
      <c r="BP59" s="88" t="str">
        <f t="shared" si="74"/>
        <v/>
      </c>
      <c r="BQ59" s="66" t="str">
        <f t="shared" si="75"/>
        <v>OK Japetić</v>
      </c>
      <c r="BR59" s="47" t="s">
        <v>0</v>
      </c>
      <c r="BS59" s="52" t="str">
        <f>IF(X59&lt;&gt;"NEMA","",IF(IFERROR(MATCH(W59,W$12:W58,0),0)&lt;&gt;0,"",W59))</f>
        <v/>
      </c>
      <c r="BT59" s="73" t="str">
        <f t="shared" si="76"/>
        <v/>
      </c>
      <c r="BU59" s="31" t="str">
        <f>IF(OR(BT59="",BT59&lt;&gt;"NEMA"),"",MAX(BU$12:BU58)+1)</f>
        <v/>
      </c>
      <c r="BV59" s="66" t="str">
        <f t="shared" si="77"/>
        <v/>
      </c>
      <c r="BW59" s="47" t="s">
        <v>0</v>
      </c>
      <c r="BX59" s="19" t="str">
        <f t="shared" si="78"/>
        <v/>
      </c>
      <c r="BY59" s="47" t="s">
        <v>0</v>
      </c>
      <c r="BZ59" s="82" t="str">
        <f>IF(BM59&lt;&gt;"NEMA","",IF(IFERROR(MATCH(BL59,BL$12:BL58,0),0)&lt;&gt;0,"",BL59))</f>
        <v/>
      </c>
      <c r="CA59" s="47" t="s">
        <v>0</v>
      </c>
      <c r="CB59" s="125"/>
      <c r="CC59" s="47" t="s">
        <v>0</v>
      </c>
      <c r="CD59" s="58" t="str">
        <f t="shared" si="79"/>
        <v/>
      </c>
      <c r="CE59" s="31" t="str">
        <f t="shared" si="80"/>
        <v/>
      </c>
      <c r="CF59" s="31" t="str">
        <f>IF(CE59="","",MAX(CF$12:CF58)+1)</f>
        <v/>
      </c>
      <c r="CG59" s="31" t="str">
        <f t="shared" si="20"/>
        <v/>
      </c>
      <c r="CH59" s="31" t="str">
        <f t="shared" si="81"/>
        <v/>
      </c>
      <c r="CI59" s="31" t="str">
        <f>IF(CB59="","",MAX(CI$12:CI58)+1)</f>
        <v/>
      </c>
      <c r="CJ59" s="31" t="str">
        <f t="shared" si="82"/>
        <v/>
      </c>
      <c r="CK59" s="66" t="str">
        <f t="shared" si="83"/>
        <v/>
      </c>
      <c r="CL59" s="47" t="s">
        <v>0</v>
      </c>
      <c r="CM59" s="73" t="str">
        <f t="shared" si="23"/>
        <v/>
      </c>
      <c r="CN59" s="47"/>
      <c r="CO59" s="19" t="str">
        <f t="shared" si="84"/>
        <v/>
      </c>
      <c r="CP59" s="47" t="s">
        <v>0</v>
      </c>
      <c r="CQ59" s="143" t="str">
        <f t="shared" si="85"/>
        <v>OK Japetić</v>
      </c>
      <c r="CR59" s="47" t="s">
        <v>0</v>
      </c>
      <c r="CS59" s="58" t="str">
        <f t="shared" si="107"/>
        <v>64:05</v>
      </c>
      <c r="CT59" s="73" t="str">
        <f t="shared" si="108"/>
        <v>0</v>
      </c>
      <c r="CU59" s="229" t="str">
        <f t="shared" si="28"/>
        <v/>
      </c>
      <c r="CV59" s="230">
        <f t="shared" si="29"/>
        <v>3845</v>
      </c>
      <c r="CW59" s="163">
        <f t="shared" si="30"/>
        <v>1</v>
      </c>
      <c r="CX59" s="47" t="s">
        <v>0</v>
      </c>
      <c r="CY59" s="222" t="str">
        <f t="shared" si="87"/>
        <v xml:space="preserve">
</v>
      </c>
      <c r="CZ59" s="223">
        <f t="shared" si="88"/>
        <v>6</v>
      </c>
      <c r="DA59" s="47" t="s">
        <v>0</v>
      </c>
      <c r="DB59" s="47"/>
      <c r="DC59" s="47"/>
      <c r="DD59" s="47"/>
      <c r="DE59" s="47" t="s">
        <v>0</v>
      </c>
      <c r="DF59" s="53" t="str">
        <f t="shared" si="101"/>
        <v/>
      </c>
      <c r="DG59" t="s">
        <v>0</v>
      </c>
      <c r="DH59" s="128" t="str">
        <f t="shared" si="102"/>
        <v>M</v>
      </c>
      <c r="DI59" t="s">
        <v>0</v>
      </c>
      <c r="DJ59" s="52" t="str">
        <f t="shared" si="103"/>
        <v/>
      </c>
      <c r="DK59" s="66" t="str">
        <f t="shared" si="104"/>
        <v/>
      </c>
      <c r="DL59" t="s">
        <v>0</v>
      </c>
      <c r="DM59" s="19" t="str">
        <f t="shared" si="105"/>
        <v/>
      </c>
      <c r="DN59" s="47" t="s">
        <v>0</v>
      </c>
      <c r="DO59" s="19" t="str">
        <f t="shared" si="106"/>
        <v/>
      </c>
      <c r="DP59" s="47" t="s">
        <v>0</v>
      </c>
      <c r="DQ59" s="52" t="str">
        <f t="shared" si="37"/>
        <v>Matija – Razum – OK Japetić – M21A</v>
      </c>
      <c r="DR59" s="53">
        <f t="shared" si="38"/>
        <v>135</v>
      </c>
      <c r="DS59" s="47" t="s">
        <v>0</v>
      </c>
      <c r="DT59" s="52" t="str">
        <f t="shared" si="39"/>
        <v>Matija – Razum – OK Japetić</v>
      </c>
      <c r="DU59" s="53">
        <f t="shared" si="40"/>
        <v>135</v>
      </c>
      <c r="DV59" s="47" t="s">
        <v>0</v>
      </c>
      <c r="DW59" s="52" t="str">
        <f t="shared" si="41"/>
        <v>Matija – Razum</v>
      </c>
      <c r="DX59" s="53">
        <f t="shared" si="42"/>
        <v>135</v>
      </c>
      <c r="DY59" s="47" t="s">
        <v>0</v>
      </c>
      <c r="DZ59" s="58">
        <f t="shared" si="89"/>
        <v>135</v>
      </c>
      <c r="EA59" s="53" cm="1">
        <f t="array" ref="EA59">IF(DZ59&lt;&gt;"",INDEX(regNatjecatelj_id,DZ59,0),IF(BD59&lt;&gt;"",BD59,""))</f>
        <v>1459</v>
      </c>
      <c r="EB59" s="47" t="s">
        <v>0</v>
      </c>
      <c r="EC59" s="58" t="str">
        <f t="shared" si="43"/>
        <v>imepre</v>
      </c>
      <c r="ED59" s="73" t="str">
        <f t="shared" si="44"/>
        <v>klu(ali)</v>
      </c>
      <c r="EE59" s="73" t="str">
        <f t="shared" si="45"/>
        <v>kat</v>
      </c>
      <c r="EF59" s="73" t="str">
        <f t="shared" si="46"/>
        <v/>
      </c>
      <c r="EG59" s="66" t="str">
        <f t="shared" si="47"/>
        <v>imepre-klu(ali)-kat</v>
      </c>
      <c r="EH59" s="47" t="s">
        <v>0</v>
      </c>
      <c r="EI59" s="58">
        <f>IF(AL59="","",MAX(EI$12:EI58)+1)</f>
        <v>231</v>
      </c>
      <c r="EJ59" s="73">
        <f t="shared" si="48"/>
        <v>27</v>
      </c>
      <c r="EK59" s="73">
        <f t="shared" si="90"/>
        <v>1459</v>
      </c>
      <c r="EL59" s="73">
        <f t="shared" si="49"/>
        <v>3845</v>
      </c>
      <c r="EM59" s="73">
        <f t="shared" si="50"/>
        <v>1</v>
      </c>
      <c r="EN59" s="73">
        <f t="shared" si="91"/>
        <v>1</v>
      </c>
      <c r="EO59" s="73">
        <f t="shared" si="92"/>
        <v>3</v>
      </c>
      <c r="EP59" s="73" t="str">
        <f t="shared" si="53"/>
        <v>0</v>
      </c>
      <c r="EQ59" s="73" t="str">
        <f t="shared" si="54"/>
        <v/>
      </c>
      <c r="ER59" s="73">
        <f t="shared" si="55"/>
        <v>1</v>
      </c>
      <c r="ES59" s="53" t="str">
        <f t="shared" si="56"/>
        <v/>
      </c>
      <c r="ET59" s="47" t="s">
        <v>0</v>
      </c>
      <c r="EU59" s="19" t="str">
        <f t="shared" si="93"/>
        <v>INSERT INTO rezultat(id,stazakategorija_id,imeprezime_id,vrijeme_sec,status_id,registracija,uparivanje_id,originalstatus_id,imeprezimealias_id,klubalias_id,kategorijaalias_id) VALUES (231,27,1459,3845,1,1,3,0,Null,1,Null);</v>
      </c>
      <c r="EV59" s="47" t="s">
        <v>0</v>
      </c>
      <c r="EW59" s="19" t="str">
        <f t="shared" si="94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9" s="47" t="s">
        <v>0</v>
      </c>
      <c r="EY59" s="180" t="str">
        <f t="shared" si="58"/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59" s="47" t="s">
        <v>0</v>
      </c>
    </row>
    <row r="60" spans="1:156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6" t="str">
        <f t="shared" si="59"/>
        <v>ok</v>
      </c>
      <c r="P60" s="47"/>
      <c r="Q60" s="52" t="str">
        <f t="shared" si="60"/>
        <v>M21A</v>
      </c>
      <c r="R60" s="73">
        <f>IF(Q60="","",IF(COUNTIF(Q$12:Q59,Q60)=0,R59+1,R59))</f>
        <v>5</v>
      </c>
      <c r="S60" s="73">
        <f t="shared" si="61"/>
        <v>101</v>
      </c>
      <c r="T60" s="73">
        <f t="shared" si="1"/>
        <v>13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62"/>
        <v>CRO</v>
      </c>
      <c r="AA60" s="73">
        <f t="shared" si="5"/>
        <v>1</v>
      </c>
      <c r="AB60" s="31" t="str">
        <f t="shared" si="63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64"/>
        <v/>
      </c>
      <c r="AH60" s="47" t="s">
        <v>0</v>
      </c>
      <c r="AI60" s="143" t="str">
        <f t="shared" si="65"/>
        <v>CRO</v>
      </c>
      <c r="AJ60" s="47"/>
      <c r="AK60" s="52" t="str">
        <f t="shared" si="66"/>
        <v>Lobel</v>
      </c>
      <c r="AL60" s="31" t="str">
        <f t="shared" si="67"/>
        <v>Horvat</v>
      </c>
      <c r="AM60" s="73">
        <f t="shared" si="68"/>
        <v>1130</v>
      </c>
      <c r="AN60" s="73" t="str">
        <f t="shared" si="69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70"/>
        <v/>
      </c>
      <c r="AS60" s="47" t="s">
        <v>0</v>
      </c>
      <c r="AT60" s="19" t="str">
        <f t="shared" si="71"/>
        <v/>
      </c>
      <c r="AU60" s="47" t="s">
        <v>0</v>
      </c>
      <c r="AV60" s="103"/>
      <c r="AW60" s="105"/>
      <c r="AX60" s="47" t="s">
        <v>0</v>
      </c>
      <c r="AY60" s="259" t="str">
        <f t="shared" si="100"/>
        <v/>
      </c>
      <c r="AZ60" s="47" t="s">
        <v>0</v>
      </c>
      <c r="BA60" s="52" t="str">
        <f t="shared" si="11"/>
        <v/>
      </c>
      <c r="BB60" s="73" t="str">
        <f>IF(AV60&amp;AW60="","",MAX(BB$12:BB59)+1)</f>
        <v/>
      </c>
      <c r="BC60" s="271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>IF(O60="","",IF(BC60="",AO60,IF(BC60="NEMA",AV60,INDEX(regNatjecatelj_ime,MATCH(BC60,regNatjecatelj_id,0)))))</f>
        <v>Lobel</v>
      </c>
      <c r="BG60" s="31" t="str">
        <f>IF(O60="","",IF(BC60="",AP60,IF(BC60="NEMA",AW60,INDEX(regNatjecatelj_prezime,MATCH(BC60,regNatjecatelj_id,0)))))</f>
        <v>Horvat</v>
      </c>
      <c r="BH60" s="73" t="str">
        <f t="shared" si="72"/>
        <v/>
      </c>
      <c r="BI60" s="53">
        <f t="shared" si="73"/>
        <v>1130</v>
      </c>
      <c r="BJ60" s="47" t="s">
        <v>0</v>
      </c>
      <c r="BK60" s="52" t="str">
        <f t="shared" si="13"/>
        <v>Maksimir</v>
      </c>
      <c r="BL60" s="31" t="str">
        <f t="shared" si="14"/>
        <v>OK Maksimir</v>
      </c>
      <c r="BM60" s="73" t="str">
        <f t="shared" si="15"/>
        <v/>
      </c>
      <c r="BN60" s="31" t="str" cm="1">
        <f t="array" ref="BN60">IF(BM60="",""&amp;BL60,IF(BM60="NEMA",BL60,INDEX(regKlub_naziv,MATCH(INDEX(regKlub_alias_klubId,BM60),regKlub_id,0))))</f>
        <v>OK Maksimir</v>
      </c>
      <c r="BO60" s="31" t="str" cm="1">
        <f t="array" ref="BO60">IFERROR(""&amp;INDEX(regNatjecatelj_klub,DX60),"")</f>
        <v>OK Maksimir</v>
      </c>
      <c r="BP60" s="88" t="str">
        <f t="shared" si="74"/>
        <v/>
      </c>
      <c r="BQ60" s="66" t="str">
        <f t="shared" si="75"/>
        <v>OK Maksimir</v>
      </c>
      <c r="BR60" s="47" t="s">
        <v>0</v>
      </c>
      <c r="BS60" s="52" t="str">
        <f>IF(X60&lt;&gt;"NEMA","",IF(IFERROR(MATCH(W60,W$12:W59,0),0)&lt;&gt;0,"",W60))</f>
        <v/>
      </c>
      <c r="BT60" s="73" t="str">
        <f t="shared" si="76"/>
        <v/>
      </c>
      <c r="BU60" s="31" t="str">
        <f>IF(OR(BT60="",BT60&lt;&gt;"NEMA"),"",MAX(BU$12:BU59)+1)</f>
        <v/>
      </c>
      <c r="BV60" s="66" t="str">
        <f t="shared" si="77"/>
        <v/>
      </c>
      <c r="BW60" s="47" t="s">
        <v>0</v>
      </c>
      <c r="BX60" s="19" t="str">
        <f t="shared" si="78"/>
        <v/>
      </c>
      <c r="BY60" s="47" t="s">
        <v>0</v>
      </c>
      <c r="BZ60" s="82" t="str">
        <f>IF(BM60&lt;&gt;"NEMA","",IF(IFERROR(MATCH(BL60,BL$12:BL59,0),0)&lt;&gt;0,"",BL60))</f>
        <v/>
      </c>
      <c r="CA60" s="47" t="s">
        <v>0</v>
      </c>
      <c r="CB60" s="125"/>
      <c r="CC60" s="47" t="s">
        <v>0</v>
      </c>
      <c r="CD60" s="58" t="str">
        <f t="shared" si="79"/>
        <v/>
      </c>
      <c r="CE60" s="31" t="str">
        <f t="shared" si="80"/>
        <v/>
      </c>
      <c r="CF60" s="31" t="str">
        <f>IF(CE60="","",MAX(CF$12:CF59)+1)</f>
        <v/>
      </c>
      <c r="CG60" s="31" t="str">
        <f t="shared" si="20"/>
        <v/>
      </c>
      <c r="CH60" s="31" t="str">
        <f t="shared" si="81"/>
        <v/>
      </c>
      <c r="CI60" s="31" t="str">
        <f>IF(CB60="","",MAX(CI$12:CI59)+1)</f>
        <v/>
      </c>
      <c r="CJ60" s="31" t="str">
        <f t="shared" si="82"/>
        <v/>
      </c>
      <c r="CK60" s="66" t="str">
        <f t="shared" si="83"/>
        <v/>
      </c>
      <c r="CL60" s="47" t="s">
        <v>0</v>
      </c>
      <c r="CM60" s="73" t="str">
        <f t="shared" si="23"/>
        <v/>
      </c>
      <c r="CN60" s="47"/>
      <c r="CO60" s="19" t="str">
        <f t="shared" si="84"/>
        <v/>
      </c>
      <c r="CP60" s="47" t="s">
        <v>0</v>
      </c>
      <c r="CQ60" s="143" t="str">
        <f t="shared" si="85"/>
        <v>OK Maksimir</v>
      </c>
      <c r="CR60" s="47" t="s">
        <v>0</v>
      </c>
      <c r="CS60" s="58" t="str">
        <f t="shared" si="107"/>
        <v>70:16</v>
      </c>
      <c r="CT60" s="73" t="str">
        <f t="shared" si="108"/>
        <v>0</v>
      </c>
      <c r="CU60" s="229" t="str">
        <f t="shared" si="28"/>
        <v/>
      </c>
      <c r="CV60" s="230">
        <f t="shared" ref="CV60" si="109">IF(CS60="","",VALUE(LEFT(CS60,SEARCH(":",CS60)-1))*60+VALUE(RIGHT(CS60,2)))</f>
        <v>4216</v>
      </c>
      <c r="CW60" s="163">
        <f t="shared" si="30"/>
        <v>1</v>
      </c>
      <c r="CX60" s="47" t="s">
        <v>0</v>
      </c>
      <c r="CY60" s="222" t="str">
        <f t="shared" si="87"/>
        <v xml:space="preserve">
</v>
      </c>
      <c r="CZ60" s="223">
        <f t="shared" si="88"/>
        <v>6</v>
      </c>
      <c r="DA60" s="47" t="s">
        <v>0</v>
      </c>
      <c r="DB60" s="47"/>
      <c r="DC60" s="47"/>
      <c r="DD60" s="47"/>
      <c r="DE60" s="47" t="s">
        <v>0</v>
      </c>
      <c r="DF60" s="53" t="str">
        <f t="shared" si="101"/>
        <v/>
      </c>
      <c r="DG60" t="s">
        <v>0</v>
      </c>
      <c r="DH60" s="128" t="str">
        <f t="shared" si="102"/>
        <v>M</v>
      </c>
      <c r="DI60" t="s">
        <v>0</v>
      </c>
      <c r="DJ60" s="52" t="str">
        <f t="shared" si="103"/>
        <v/>
      </c>
      <c r="DK60" s="66" t="str">
        <f t="shared" si="104"/>
        <v/>
      </c>
      <c r="DL60" t="s">
        <v>0</v>
      </c>
      <c r="DM60" s="19" t="str">
        <f t="shared" si="105"/>
        <v/>
      </c>
      <c r="DN60" s="47" t="s">
        <v>0</v>
      </c>
      <c r="DO60" s="19" t="str">
        <f t="shared" si="106"/>
        <v/>
      </c>
      <c r="DP60" s="47" t="s">
        <v>0</v>
      </c>
      <c r="DQ60" s="52" t="str">
        <f t="shared" si="37"/>
        <v>Lobel – Horvat – OK Maksimir – M21A</v>
      </c>
      <c r="DR60" s="53">
        <f t="shared" si="38"/>
        <v>348</v>
      </c>
      <c r="DS60" s="47" t="s">
        <v>0</v>
      </c>
      <c r="DT60" s="52" t="str">
        <f t="shared" si="39"/>
        <v>Lobel – Horvat – OK Maksimir</v>
      </c>
      <c r="DU60" s="53">
        <f t="shared" si="40"/>
        <v>348</v>
      </c>
      <c r="DV60" s="47" t="s">
        <v>0</v>
      </c>
      <c r="DW60" s="52" t="str">
        <f t="shared" si="41"/>
        <v>Lobel – Horvat</v>
      </c>
      <c r="DX60" s="53">
        <f t="shared" si="42"/>
        <v>348</v>
      </c>
      <c r="DY60" s="47" t="s">
        <v>0</v>
      </c>
      <c r="DZ60" s="58">
        <f t="shared" si="89"/>
        <v>348</v>
      </c>
      <c r="EA60" s="53" cm="1">
        <f t="array" ref="EA60">IF(DZ60&lt;&gt;"",INDEX(regNatjecatelj_id,DZ60,0),IF(BD60&lt;&gt;"",BD60,""))</f>
        <v>1130</v>
      </c>
      <c r="EB60" s="47" t="s">
        <v>0</v>
      </c>
      <c r="EC60" s="58" t="str">
        <f t="shared" si="43"/>
        <v>imepre</v>
      </c>
      <c r="ED60" s="73" t="str">
        <f t="shared" si="44"/>
        <v>klu</v>
      </c>
      <c r="EE60" s="73" t="str">
        <f t="shared" si="45"/>
        <v>kat</v>
      </c>
      <c r="EF60" s="73" t="str">
        <f t="shared" si="46"/>
        <v/>
      </c>
      <c r="EG60" s="66" t="str">
        <f t="shared" si="47"/>
        <v>imepre-klu-kat</v>
      </c>
      <c r="EH60" s="47" t="s">
        <v>0</v>
      </c>
      <c r="EI60" s="58">
        <f>IF(AL60="","",MAX(EI$12:EI59)+1)</f>
        <v>232</v>
      </c>
      <c r="EJ60" s="73">
        <f t="shared" si="48"/>
        <v>27</v>
      </c>
      <c r="EK60" s="73">
        <f t="shared" si="90"/>
        <v>1130</v>
      </c>
      <c r="EL60" s="73">
        <f t="shared" si="49"/>
        <v>4216</v>
      </c>
      <c r="EM60" s="73">
        <f t="shared" si="50"/>
        <v>1</v>
      </c>
      <c r="EN60" s="73">
        <f t="shared" si="91"/>
        <v>1</v>
      </c>
      <c r="EO60" s="73">
        <f t="shared" si="92"/>
        <v>1</v>
      </c>
      <c r="EP60" s="73" t="str">
        <f t="shared" si="53"/>
        <v>0</v>
      </c>
      <c r="EQ60" s="73" t="str">
        <f t="shared" si="54"/>
        <v/>
      </c>
      <c r="ER60" s="73" t="str">
        <f t="shared" si="55"/>
        <v/>
      </c>
      <c r="ES60" s="53" t="str">
        <f t="shared" si="56"/>
        <v/>
      </c>
      <c r="ET60" s="47" t="s">
        <v>0</v>
      </c>
      <c r="EU60" s="19" t="str">
        <f t="shared" si="93"/>
        <v>INSERT INTO rezultat(id,stazakategorija_id,imeprezime_id,vrijeme_sec,status_id,registracija,uparivanje_id,originalstatus_id,imeprezimealias_id,klubalias_id,kategorijaalias_id) VALUES (232,27,1130,4216,1,1,1,0,Null,Null,Null);</v>
      </c>
      <c r="EV60" s="47" t="s">
        <v>0</v>
      </c>
      <c r="EW60" s="19" t="str">
        <f t="shared" si="94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0" s="47" t="s">
        <v>0</v>
      </c>
      <c r="EY60" s="180" t="str">
        <f t="shared" si="58"/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0" s="47" t="s">
        <v>0</v>
      </c>
    </row>
    <row r="61" spans="1:156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6" t="str">
        <f t="shared" si="59"/>
        <v>ok</v>
      </c>
      <c r="P61" s="47"/>
      <c r="Q61" s="52" t="str">
        <f t="shared" si="60"/>
        <v>M21A</v>
      </c>
      <c r="R61" s="73">
        <f>IF(Q61="","",IF(COUNTIF(Q$12:Q60,Q61)=0,R60+1,R60))</f>
        <v>5</v>
      </c>
      <c r="S61" s="73">
        <f t="shared" si="61"/>
        <v>101</v>
      </c>
      <c r="T61" s="73">
        <f t="shared" si="1"/>
        <v>13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62"/>
        <v>CRO</v>
      </c>
      <c r="AA61" s="73">
        <f t="shared" si="5"/>
        <v>1</v>
      </c>
      <c r="AB61" s="31" t="str">
        <f t="shared" si="63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64"/>
        <v/>
      </c>
      <c r="AH61" s="47" t="s">
        <v>0</v>
      </c>
      <c r="AI61" s="143" t="str">
        <f t="shared" si="65"/>
        <v>CRO</v>
      </c>
      <c r="AJ61" s="47"/>
      <c r="AK61" s="52" t="str">
        <f t="shared" si="66"/>
        <v>Dražen</v>
      </c>
      <c r="AL61" s="31" t="str">
        <f t="shared" si="67"/>
        <v>Gadžić</v>
      </c>
      <c r="AM61" s="73">
        <f t="shared" si="68"/>
        <v>1238</v>
      </c>
      <c r="AN61" s="73" t="str">
        <f t="shared" si="69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70"/>
        <v/>
      </c>
      <c r="AS61" s="47" t="s">
        <v>0</v>
      </c>
      <c r="AT61" s="19" t="str">
        <f t="shared" si="71"/>
        <v/>
      </c>
      <c r="AU61" s="47" t="s">
        <v>0</v>
      </c>
      <c r="AV61" s="103"/>
      <c r="AW61" s="105"/>
      <c r="AX61" s="47" t="s">
        <v>0</v>
      </c>
      <c r="AY61" s="259" t="str">
        <f t="shared" si="100"/>
        <v/>
      </c>
      <c r="AZ61" s="47" t="s">
        <v>0</v>
      </c>
      <c r="BA61" s="52" t="str">
        <f t="shared" si="11"/>
        <v/>
      </c>
      <c r="BB61" s="73" t="str">
        <f>IF(AV61&amp;AW61="","",MAX(BB$12:BB60)+1)</f>
        <v/>
      </c>
      <c r="BC61" s="271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>IF(O61="","",IF(BC61="",AO61,IF(BC61="NEMA",AV61,INDEX(regNatjecatelj_ime,MATCH(BC61,regNatjecatelj_id,0)))))</f>
        <v>Dražen</v>
      </c>
      <c r="BG61" s="31" t="str">
        <f>IF(O61="","",IF(BC61="",AP61,IF(BC61="NEMA",AW61,INDEX(regNatjecatelj_prezime,MATCH(BC61,regNatjecatelj_id,0)))))</f>
        <v>Gadžić</v>
      </c>
      <c r="BH61" s="73" t="str">
        <f t="shared" si="72"/>
        <v/>
      </c>
      <c r="BI61" s="53">
        <f t="shared" si="73"/>
        <v>1238</v>
      </c>
      <c r="BJ61" s="47" t="s">
        <v>0</v>
      </c>
      <c r="BK61" s="52" t="str">
        <f t="shared" si="13"/>
        <v>KAP</v>
      </c>
      <c r="BL61" s="31" t="str">
        <f t="shared" si="14"/>
        <v>OK Kapela</v>
      </c>
      <c r="BM61" s="73" t="str">
        <f t="shared" si="15"/>
        <v/>
      </c>
      <c r="BN61" s="31" t="str" cm="1">
        <f t="array" ref="BN61">IF(BM61="",""&amp;BL61,IF(BM61="NEMA",BL61,INDEX(regKlub_naziv,MATCH(INDEX(regKlub_alias_klubId,BM61),regKlub_id,0))))</f>
        <v>OK Kapela</v>
      </c>
      <c r="BO61" s="31" t="str" cm="1">
        <f t="array" ref="BO61">IFERROR(""&amp;INDEX(regNatjecatelj_klub,DX61),"")</f>
        <v>OK Kapela</v>
      </c>
      <c r="BP61" s="88" t="str">
        <f t="shared" si="74"/>
        <v/>
      </c>
      <c r="BQ61" s="66" t="str">
        <f t="shared" si="75"/>
        <v>OK Kapela</v>
      </c>
      <c r="BR61" s="47" t="s">
        <v>0</v>
      </c>
      <c r="BS61" s="52" t="str">
        <f>IF(X61&lt;&gt;"NEMA","",IF(IFERROR(MATCH(W61,W$12:W60,0),0)&lt;&gt;0,"",W61))</f>
        <v/>
      </c>
      <c r="BT61" s="73" t="str">
        <f t="shared" si="76"/>
        <v/>
      </c>
      <c r="BU61" s="31" t="str">
        <f>IF(OR(BT61="",BT61&lt;&gt;"NEMA"),"",MAX(BU$12:BU60)+1)</f>
        <v/>
      </c>
      <c r="BV61" s="66" t="str">
        <f t="shared" si="77"/>
        <v/>
      </c>
      <c r="BW61" s="47" t="s">
        <v>0</v>
      </c>
      <c r="BX61" s="19" t="str">
        <f t="shared" si="78"/>
        <v/>
      </c>
      <c r="BY61" s="47" t="s">
        <v>0</v>
      </c>
      <c r="BZ61" s="82" t="str">
        <f>IF(BM61&lt;&gt;"NEMA","",IF(IFERROR(MATCH(BL61,BL$12:BL60,0),0)&lt;&gt;0,"",BL61))</f>
        <v/>
      </c>
      <c r="CA61" s="47" t="s">
        <v>0</v>
      </c>
      <c r="CB61" s="125"/>
      <c r="CC61" s="47" t="s">
        <v>0</v>
      </c>
      <c r="CD61" s="58" t="str">
        <f t="shared" si="79"/>
        <v/>
      </c>
      <c r="CE61" s="31" t="str">
        <f t="shared" si="80"/>
        <v/>
      </c>
      <c r="CF61" s="31" t="str">
        <f>IF(CE61="","",MAX(CF$12:CF60)+1)</f>
        <v/>
      </c>
      <c r="CG61" s="31" t="str">
        <f t="shared" si="20"/>
        <v/>
      </c>
      <c r="CH61" s="31" t="str">
        <f t="shared" si="81"/>
        <v/>
      </c>
      <c r="CI61" s="31" t="str">
        <f>IF(CB61="","",MAX(CI$12:CI60)+1)</f>
        <v/>
      </c>
      <c r="CJ61" s="31" t="str">
        <f t="shared" si="82"/>
        <v/>
      </c>
      <c r="CK61" s="66" t="str">
        <f t="shared" si="83"/>
        <v/>
      </c>
      <c r="CL61" s="47" t="s">
        <v>0</v>
      </c>
      <c r="CM61" s="73" t="str">
        <f t="shared" si="23"/>
        <v/>
      </c>
      <c r="CN61" s="47"/>
      <c r="CO61" s="19" t="str">
        <f t="shared" si="84"/>
        <v/>
      </c>
      <c r="CP61" s="47" t="s">
        <v>0</v>
      </c>
      <c r="CQ61" s="143" t="str">
        <f t="shared" si="85"/>
        <v>OK Kapela</v>
      </c>
      <c r="CR61" s="47" t="s">
        <v>0</v>
      </c>
      <c r="CS61" s="58" t="str">
        <f t="shared" si="107"/>
        <v>76:29</v>
      </c>
      <c r="CT61" s="73" t="str">
        <f t="shared" si="108"/>
        <v>0</v>
      </c>
      <c r="CU61" s="229" t="str">
        <f t="shared" si="28"/>
        <v/>
      </c>
      <c r="CV61" s="230">
        <f t="shared" ref="CV61:CV124" si="110">IF(CS61="","",VALUE(LEFT(CS61,SEARCH(":",CS61)-1))*60+VALUE(RIGHT(CS61,2)))</f>
        <v>4589</v>
      </c>
      <c r="CW61" s="163">
        <f t="shared" si="30"/>
        <v>1</v>
      </c>
      <c r="CX61" s="47" t="s">
        <v>0</v>
      </c>
      <c r="CY61" s="222" t="str">
        <f t="shared" si="87"/>
        <v xml:space="preserve">
</v>
      </c>
      <c r="CZ61" s="223">
        <f t="shared" si="88"/>
        <v>6</v>
      </c>
      <c r="DA61" s="47" t="s">
        <v>0</v>
      </c>
      <c r="DB61" s="47"/>
      <c r="DC61" s="47"/>
      <c r="DD61" s="47"/>
      <c r="DE61" s="47" t="s">
        <v>0</v>
      </c>
      <c r="DF61" s="53" t="str">
        <f t="shared" si="101"/>
        <v/>
      </c>
      <c r="DG61" t="s">
        <v>0</v>
      </c>
      <c r="DH61" s="128" t="str">
        <f t="shared" si="102"/>
        <v>M</v>
      </c>
      <c r="DI61" t="s">
        <v>0</v>
      </c>
      <c r="DJ61" s="52" t="str">
        <f t="shared" si="103"/>
        <v/>
      </c>
      <c r="DK61" s="66" t="str">
        <f t="shared" si="104"/>
        <v/>
      </c>
      <c r="DL61" t="s">
        <v>0</v>
      </c>
      <c r="DM61" s="19" t="str">
        <f t="shared" si="105"/>
        <v/>
      </c>
      <c r="DN61" s="47" t="s">
        <v>0</v>
      </c>
      <c r="DO61" s="19" t="str">
        <f t="shared" si="106"/>
        <v/>
      </c>
      <c r="DP61" s="47" t="s">
        <v>0</v>
      </c>
      <c r="DQ61" s="52" t="str">
        <f t="shared" si="37"/>
        <v>Dražen – Gadžić – OK Kapela – M21A</v>
      </c>
      <c r="DR61" s="53">
        <f t="shared" si="38"/>
        <v>240</v>
      </c>
      <c r="DS61" s="47" t="s">
        <v>0</v>
      </c>
      <c r="DT61" s="52" t="str">
        <f t="shared" si="39"/>
        <v>Dražen – Gadžić – OK Kapela</v>
      </c>
      <c r="DU61" s="53">
        <f t="shared" si="40"/>
        <v>240</v>
      </c>
      <c r="DV61" s="47" t="s">
        <v>0</v>
      </c>
      <c r="DW61" s="52" t="str">
        <f t="shared" si="41"/>
        <v>Dražen – Gadžić</v>
      </c>
      <c r="DX61" s="53">
        <f t="shared" si="42"/>
        <v>240</v>
      </c>
      <c r="DY61" s="47" t="s">
        <v>0</v>
      </c>
      <c r="DZ61" s="58">
        <f t="shared" si="89"/>
        <v>240</v>
      </c>
      <c r="EA61" s="53" cm="1">
        <f t="array" ref="EA61">IF(DZ61&lt;&gt;"",INDEX(regNatjecatelj_id,DZ61,0),IF(BD61&lt;&gt;"",BD61,""))</f>
        <v>1238</v>
      </c>
      <c r="EB61" s="47" t="s">
        <v>0</v>
      </c>
      <c r="EC61" s="58" t="str">
        <f t="shared" si="43"/>
        <v>imepre</v>
      </c>
      <c r="ED61" s="73" t="str">
        <f t="shared" si="44"/>
        <v>klu</v>
      </c>
      <c r="EE61" s="73" t="str">
        <f t="shared" si="45"/>
        <v>kat</v>
      </c>
      <c r="EF61" s="73" t="str">
        <f t="shared" si="46"/>
        <v/>
      </c>
      <c r="EG61" s="66" t="str">
        <f t="shared" si="47"/>
        <v>imepre-klu-kat</v>
      </c>
      <c r="EH61" s="47" t="s">
        <v>0</v>
      </c>
      <c r="EI61" s="58">
        <f>IF(AL61="","",MAX(EI$12:EI60)+1)</f>
        <v>233</v>
      </c>
      <c r="EJ61" s="73">
        <f t="shared" si="48"/>
        <v>27</v>
      </c>
      <c r="EK61" s="73">
        <f t="shared" si="90"/>
        <v>1238</v>
      </c>
      <c r="EL61" s="73">
        <f t="shared" si="49"/>
        <v>4589</v>
      </c>
      <c r="EM61" s="73">
        <f t="shared" si="50"/>
        <v>1</v>
      </c>
      <c r="EN61" s="73">
        <f t="shared" si="91"/>
        <v>1</v>
      </c>
      <c r="EO61" s="73">
        <f t="shared" si="92"/>
        <v>1</v>
      </c>
      <c r="EP61" s="73" t="str">
        <f t="shared" si="53"/>
        <v>0</v>
      </c>
      <c r="EQ61" s="73" t="str">
        <f t="shared" si="54"/>
        <v/>
      </c>
      <c r="ER61" s="73" t="str">
        <f t="shared" si="55"/>
        <v/>
      </c>
      <c r="ES61" s="53" t="str">
        <f t="shared" si="56"/>
        <v/>
      </c>
      <c r="ET61" s="47" t="s">
        <v>0</v>
      </c>
      <c r="EU61" s="19" t="str">
        <f t="shared" si="93"/>
        <v>INSERT INTO rezultat(id,stazakategorija_id,imeprezime_id,vrijeme_sec,status_id,registracija,uparivanje_id,originalstatus_id,imeprezimealias_id,klubalias_id,kategorijaalias_id) VALUES (233,27,1238,4589,1,1,1,0,Null,Null,Null);</v>
      </c>
      <c r="EV61" s="47" t="s">
        <v>0</v>
      </c>
      <c r="EW61" s="19" t="str">
        <f t="shared" si="94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1" s="47" t="s">
        <v>0</v>
      </c>
      <c r="EY61" s="180" t="str">
        <f t="shared" si="58"/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1" s="47" t="s">
        <v>0</v>
      </c>
    </row>
    <row r="62" spans="1:156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6" t="str">
        <f t="shared" si="59"/>
        <v>ok</v>
      </c>
      <c r="P62" s="47"/>
      <c r="Q62" s="52" t="str">
        <f t="shared" si="60"/>
        <v>M21A</v>
      </c>
      <c r="R62" s="73">
        <f>IF(Q62="","",IF(COUNTIF(Q$12:Q61,Q62)=0,R61+1,R61))</f>
        <v>5</v>
      </c>
      <c r="S62" s="73">
        <f t="shared" si="61"/>
        <v>101</v>
      </c>
      <c r="T62" s="73">
        <f t="shared" si="1"/>
        <v>13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62"/>
        <v>CRO</v>
      </c>
      <c r="AA62" s="73">
        <f t="shared" si="5"/>
        <v>1</v>
      </c>
      <c r="AB62" s="31" t="str">
        <f t="shared" si="63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64"/>
        <v/>
      </c>
      <c r="AH62" s="47" t="s">
        <v>0</v>
      </c>
      <c r="AI62" s="143" t="str">
        <f t="shared" si="65"/>
        <v>CRO</v>
      </c>
      <c r="AJ62" s="47"/>
      <c r="AK62" s="52" t="str">
        <f t="shared" si="66"/>
        <v>Filip</v>
      </c>
      <c r="AL62" s="31" t="str">
        <f t="shared" si="67"/>
        <v>Vujanić</v>
      </c>
      <c r="AM62" s="73">
        <f t="shared" si="68"/>
        <v>1858</v>
      </c>
      <c r="AN62" s="73" t="str">
        <f t="shared" si="69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70"/>
        <v/>
      </c>
      <c r="AS62" s="47" t="s">
        <v>0</v>
      </c>
      <c r="AT62" s="19" t="str">
        <f t="shared" si="71"/>
        <v/>
      </c>
      <c r="AU62" s="47" t="s">
        <v>0</v>
      </c>
      <c r="AV62" s="103"/>
      <c r="AW62" s="105"/>
      <c r="AX62" s="47" t="s">
        <v>0</v>
      </c>
      <c r="AY62" s="259" t="str">
        <f t="shared" si="100"/>
        <v/>
      </c>
      <c r="AZ62" s="47" t="s">
        <v>0</v>
      </c>
      <c r="BA62" s="52" t="str">
        <f t="shared" si="11"/>
        <v/>
      </c>
      <c r="BB62" s="73" t="str">
        <f>IF(AV62&amp;AW62="","",MAX(BB$12:BB61)+1)</f>
        <v/>
      </c>
      <c r="BC62" s="271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>IF(O62="","",IF(BC62="",AO62,IF(BC62="NEMA",AV62,INDEX(regNatjecatelj_ime,MATCH(BC62,regNatjecatelj_id,0)))))</f>
        <v>Filip</v>
      </c>
      <c r="BG62" s="31" t="str">
        <f>IF(O62="","",IF(BC62="",AP62,IF(BC62="NEMA",AW62,INDEX(regNatjecatelj_prezime,MATCH(BC62,regNatjecatelj_id,0)))))</f>
        <v>Vujanić</v>
      </c>
      <c r="BH62" s="73" t="str">
        <f t="shared" si="72"/>
        <v/>
      </c>
      <c r="BI62" s="53">
        <f t="shared" si="73"/>
        <v>1858</v>
      </c>
      <c r="BJ62" s="47" t="s">
        <v>0</v>
      </c>
      <c r="BK62" s="52" t="str">
        <f t="shared" si="13"/>
        <v>JAP</v>
      </c>
      <c r="BL62" s="31" t="str">
        <f t="shared" si="14"/>
        <v>OK Japetic</v>
      </c>
      <c r="BM62" s="73">
        <f t="shared" si="15"/>
        <v>1</v>
      </c>
      <c r="BN62" s="31" t="str" cm="1">
        <f t="array" ref="BN62">IF(BM62="",""&amp;BL62,IF(BM62="NEMA",BL62,INDEX(regKlub_naziv,MATCH(INDEX(regKlub_alias_klubId,BM62),regKlub_id,0))))</f>
        <v>OK Japetić</v>
      </c>
      <c r="BO62" s="31" t="str" cm="1">
        <f t="array" ref="BO62">IFERROR(""&amp;INDEX(regNatjecatelj_klub,DX62),"")</f>
        <v>OK Japetić</v>
      </c>
      <c r="BP62" s="88" t="str">
        <f t="shared" si="74"/>
        <v/>
      </c>
      <c r="BQ62" s="66" t="str">
        <f t="shared" si="75"/>
        <v>OK Japetić</v>
      </c>
      <c r="BR62" s="47" t="s">
        <v>0</v>
      </c>
      <c r="BS62" s="52" t="str">
        <f>IF(X62&lt;&gt;"NEMA","",IF(IFERROR(MATCH(W62,W$12:W61,0),0)&lt;&gt;0,"",W62))</f>
        <v/>
      </c>
      <c r="BT62" s="73" t="str">
        <f t="shared" si="76"/>
        <v/>
      </c>
      <c r="BU62" s="31" t="str">
        <f>IF(OR(BT62="",BT62&lt;&gt;"NEMA"),"",MAX(BU$12:BU61)+1)</f>
        <v/>
      </c>
      <c r="BV62" s="66" t="str">
        <f t="shared" si="77"/>
        <v/>
      </c>
      <c r="BW62" s="47" t="s">
        <v>0</v>
      </c>
      <c r="BX62" s="19" t="str">
        <f t="shared" si="78"/>
        <v/>
      </c>
      <c r="BY62" s="47" t="s">
        <v>0</v>
      </c>
      <c r="BZ62" s="82" t="str">
        <f>IF(BM62&lt;&gt;"NEMA","",IF(IFERROR(MATCH(BL62,BL$12:BL61,0),0)&lt;&gt;0,"",BL62))</f>
        <v/>
      </c>
      <c r="CA62" s="47" t="s">
        <v>0</v>
      </c>
      <c r="CB62" s="125"/>
      <c r="CC62" s="47" t="s">
        <v>0</v>
      </c>
      <c r="CD62" s="58" t="str">
        <f t="shared" si="79"/>
        <v/>
      </c>
      <c r="CE62" s="31" t="str">
        <f t="shared" si="80"/>
        <v/>
      </c>
      <c r="CF62" s="31" t="str">
        <f>IF(CE62="","",MAX(CF$12:CF61)+1)</f>
        <v/>
      </c>
      <c r="CG62" s="31" t="str">
        <f t="shared" si="20"/>
        <v/>
      </c>
      <c r="CH62" s="31" t="str">
        <f t="shared" si="81"/>
        <v/>
      </c>
      <c r="CI62" s="31" t="str">
        <f>IF(CB62="","",MAX(CI$12:CI61)+1)</f>
        <v/>
      </c>
      <c r="CJ62" s="31" t="str">
        <f t="shared" si="82"/>
        <v/>
      </c>
      <c r="CK62" s="66" t="str">
        <f t="shared" si="83"/>
        <v/>
      </c>
      <c r="CL62" s="47" t="s">
        <v>0</v>
      </c>
      <c r="CM62" s="73" t="str">
        <f t="shared" si="23"/>
        <v/>
      </c>
      <c r="CN62" s="47"/>
      <c r="CO62" s="19" t="str">
        <f t="shared" si="84"/>
        <v/>
      </c>
      <c r="CP62" s="47" t="s">
        <v>0</v>
      </c>
      <c r="CQ62" s="143" t="str">
        <f t="shared" si="85"/>
        <v>OK Japetić</v>
      </c>
      <c r="CR62" s="47" t="s">
        <v>0</v>
      </c>
      <c r="CS62" s="58" t="str">
        <f t="shared" si="107"/>
        <v>91:45</v>
      </c>
      <c r="CT62" s="73" t="str">
        <f t="shared" si="108"/>
        <v>0</v>
      </c>
      <c r="CU62" s="229" t="str">
        <f t="shared" si="28"/>
        <v/>
      </c>
      <c r="CV62" s="230">
        <f t="shared" si="110"/>
        <v>5505</v>
      </c>
      <c r="CW62" s="163">
        <f t="shared" si="30"/>
        <v>1</v>
      </c>
      <c r="CX62" s="47" t="s">
        <v>0</v>
      </c>
      <c r="CY62" s="222" t="str">
        <f t="shared" si="87"/>
        <v xml:space="preserve">
</v>
      </c>
      <c r="CZ62" s="223">
        <f t="shared" si="88"/>
        <v>6</v>
      </c>
      <c r="DA62" s="47" t="s">
        <v>0</v>
      </c>
      <c r="DB62" s="47"/>
      <c r="DC62" s="47"/>
      <c r="DD62" s="47"/>
      <c r="DE62" s="47" t="s">
        <v>0</v>
      </c>
      <c r="DF62" s="53" t="str">
        <f t="shared" si="101"/>
        <v/>
      </c>
      <c r="DG62" t="s">
        <v>0</v>
      </c>
      <c r="DH62" s="128" t="str">
        <f t="shared" si="102"/>
        <v>M</v>
      </c>
      <c r="DI62" t="s">
        <v>0</v>
      </c>
      <c r="DJ62" s="52" t="str">
        <f t="shared" si="103"/>
        <v/>
      </c>
      <c r="DK62" s="66" t="str">
        <f t="shared" si="104"/>
        <v/>
      </c>
      <c r="DL62" t="s">
        <v>0</v>
      </c>
      <c r="DM62" s="19" t="str">
        <f t="shared" si="105"/>
        <v/>
      </c>
      <c r="DN62" s="47" t="s">
        <v>0</v>
      </c>
      <c r="DO62" s="19" t="str">
        <f t="shared" si="106"/>
        <v/>
      </c>
      <c r="DP62" s="47" t="s">
        <v>0</v>
      </c>
      <c r="DQ62" s="52" t="str">
        <f t="shared" si="37"/>
        <v>Filip – Vujanić – OK Japetić – M21A</v>
      </c>
      <c r="DR62" s="53">
        <f t="shared" si="38"/>
        <v>146</v>
      </c>
      <c r="DS62" s="47" t="s">
        <v>0</v>
      </c>
      <c r="DT62" s="52" t="str">
        <f t="shared" si="39"/>
        <v>Filip – Vujanić – OK Japetić</v>
      </c>
      <c r="DU62" s="53">
        <f t="shared" si="40"/>
        <v>146</v>
      </c>
      <c r="DV62" s="47" t="s">
        <v>0</v>
      </c>
      <c r="DW62" s="52" t="str">
        <f t="shared" si="41"/>
        <v>Filip – Vujanić</v>
      </c>
      <c r="DX62" s="53">
        <f t="shared" si="42"/>
        <v>146</v>
      </c>
      <c r="DY62" s="47" t="s">
        <v>0</v>
      </c>
      <c r="DZ62" s="58">
        <f t="shared" si="89"/>
        <v>146</v>
      </c>
      <c r="EA62" s="53" cm="1">
        <f t="array" ref="EA62">IF(DZ62&lt;&gt;"",INDEX(regNatjecatelj_id,DZ62,0),IF(BD62&lt;&gt;"",BD62,""))</f>
        <v>1858</v>
      </c>
      <c r="EB62" s="47" t="s">
        <v>0</v>
      </c>
      <c r="EC62" s="58" t="str">
        <f t="shared" si="43"/>
        <v>imepre</v>
      </c>
      <c r="ED62" s="73" t="str">
        <f t="shared" si="44"/>
        <v>klu(ali)</v>
      </c>
      <c r="EE62" s="73" t="str">
        <f t="shared" si="45"/>
        <v>kat</v>
      </c>
      <c r="EF62" s="73" t="str">
        <f t="shared" si="46"/>
        <v/>
      </c>
      <c r="EG62" s="66" t="str">
        <f t="shared" si="47"/>
        <v>imepre-klu(ali)-kat</v>
      </c>
      <c r="EH62" s="47" t="s">
        <v>0</v>
      </c>
      <c r="EI62" s="58">
        <f>IF(AL62="","",MAX(EI$12:EI61)+1)</f>
        <v>234</v>
      </c>
      <c r="EJ62" s="73">
        <f t="shared" si="48"/>
        <v>27</v>
      </c>
      <c r="EK62" s="73">
        <f t="shared" si="90"/>
        <v>1858</v>
      </c>
      <c r="EL62" s="73">
        <f t="shared" si="49"/>
        <v>5505</v>
      </c>
      <c r="EM62" s="73">
        <f t="shared" si="50"/>
        <v>1</v>
      </c>
      <c r="EN62" s="73">
        <f t="shared" si="91"/>
        <v>1</v>
      </c>
      <c r="EO62" s="73">
        <f t="shared" si="92"/>
        <v>3</v>
      </c>
      <c r="EP62" s="73" t="str">
        <f t="shared" si="53"/>
        <v>0</v>
      </c>
      <c r="EQ62" s="73" t="str">
        <f t="shared" si="54"/>
        <v/>
      </c>
      <c r="ER62" s="73">
        <f t="shared" si="55"/>
        <v>1</v>
      </c>
      <c r="ES62" s="53" t="str">
        <f t="shared" si="56"/>
        <v/>
      </c>
      <c r="ET62" s="47" t="s">
        <v>0</v>
      </c>
      <c r="EU62" s="19" t="str">
        <f t="shared" si="93"/>
        <v>INSERT INTO rezultat(id,stazakategorija_id,imeprezime_id,vrijeme_sec,status_id,registracija,uparivanje_id,originalstatus_id,imeprezimealias_id,klubalias_id,kategorijaalias_id) VALUES (234,27,1858,5505,1,1,3,0,Null,1,Null);</v>
      </c>
      <c r="EV62" s="47" t="s">
        <v>0</v>
      </c>
      <c r="EW62" s="19" t="str">
        <f t="shared" si="94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2" s="47" t="s">
        <v>0</v>
      </c>
      <c r="EY62" s="180" t="str">
        <f t="shared" si="58"/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2" s="47" t="s">
        <v>0</v>
      </c>
    </row>
    <row r="63" spans="1:156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6" t="str">
        <f t="shared" si="59"/>
        <v>ok</v>
      </c>
      <c r="P63" s="47"/>
      <c r="Q63" s="52" t="str">
        <f t="shared" si="60"/>
        <v>M21A</v>
      </c>
      <c r="R63" s="73">
        <f>IF(Q63="","",IF(COUNTIF(Q$12:Q62,Q63)=0,R62+1,R62))</f>
        <v>5</v>
      </c>
      <c r="S63" s="73">
        <f t="shared" si="61"/>
        <v>101</v>
      </c>
      <c r="T63" s="73">
        <f t="shared" si="1"/>
        <v>13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62"/>
        <v>CRO</v>
      </c>
      <c r="AA63" s="73">
        <f t="shared" si="5"/>
        <v>1</v>
      </c>
      <c r="AB63" s="31" t="str">
        <f t="shared" si="63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64"/>
        <v/>
      </c>
      <c r="AH63" s="47" t="s">
        <v>0</v>
      </c>
      <c r="AI63" s="143" t="str">
        <f t="shared" si="65"/>
        <v>CRO</v>
      </c>
      <c r="AJ63" s="47"/>
      <c r="AK63" s="52" t="str">
        <f t="shared" si="66"/>
        <v>Josip</v>
      </c>
      <c r="AL63" s="31" t="str">
        <f t="shared" si="67"/>
        <v>Vujanić</v>
      </c>
      <c r="AM63" s="73">
        <f t="shared" si="68"/>
        <v>1859</v>
      </c>
      <c r="AN63" s="73" t="str">
        <f t="shared" si="69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70"/>
        <v/>
      </c>
      <c r="AS63" s="47" t="s">
        <v>0</v>
      </c>
      <c r="AT63" s="19" t="str">
        <f t="shared" si="71"/>
        <v/>
      </c>
      <c r="AU63" s="47" t="s">
        <v>0</v>
      </c>
      <c r="AV63" s="103"/>
      <c r="AW63" s="105"/>
      <c r="AX63" s="47" t="s">
        <v>0</v>
      </c>
      <c r="AY63" s="259" t="str">
        <f t="shared" si="100"/>
        <v/>
      </c>
      <c r="AZ63" s="47" t="s">
        <v>0</v>
      </c>
      <c r="BA63" s="52" t="str">
        <f t="shared" si="11"/>
        <v/>
      </c>
      <c r="BB63" s="73" t="str">
        <f>IF(AV63&amp;AW63="","",MAX(BB$12:BB62)+1)</f>
        <v/>
      </c>
      <c r="BC63" s="271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>IF(O63="","",IF(BC63="",AO63,IF(BC63="NEMA",AV63,INDEX(regNatjecatelj_ime,MATCH(BC63,regNatjecatelj_id,0)))))</f>
        <v>Josip</v>
      </c>
      <c r="BG63" s="31" t="str">
        <f>IF(O63="","",IF(BC63="",AP63,IF(BC63="NEMA",AW63,INDEX(regNatjecatelj_prezime,MATCH(BC63,regNatjecatelj_id,0)))))</f>
        <v>Vujanić</v>
      </c>
      <c r="BH63" s="73" t="str">
        <f t="shared" si="72"/>
        <v/>
      </c>
      <c r="BI63" s="53">
        <f t="shared" si="73"/>
        <v>1859</v>
      </c>
      <c r="BJ63" s="47" t="s">
        <v>0</v>
      </c>
      <c r="BK63" s="52" t="str">
        <f t="shared" si="13"/>
        <v>JAP</v>
      </c>
      <c r="BL63" s="31" t="str">
        <f t="shared" si="14"/>
        <v>OK Japetic</v>
      </c>
      <c r="BM63" s="73">
        <f t="shared" si="15"/>
        <v>1</v>
      </c>
      <c r="BN63" s="31" t="str" cm="1">
        <f t="array" ref="BN63">IF(BM63="",""&amp;BL63,IF(BM63="NEMA",BL63,INDEX(regKlub_naziv,MATCH(INDEX(regKlub_alias_klubId,BM63),regKlub_id,0))))</f>
        <v>OK Japetić</v>
      </c>
      <c r="BO63" s="31" t="str" cm="1">
        <f t="array" ref="BO63">IFERROR(""&amp;INDEX(regNatjecatelj_klub,DX63),"")</f>
        <v>OK Japetić</v>
      </c>
      <c r="BP63" s="88" t="str">
        <f t="shared" si="74"/>
        <v/>
      </c>
      <c r="BQ63" s="66" t="str">
        <f t="shared" si="75"/>
        <v>OK Japetić</v>
      </c>
      <c r="BR63" s="47" t="s">
        <v>0</v>
      </c>
      <c r="BS63" s="52" t="str">
        <f>IF(X63&lt;&gt;"NEMA","",IF(IFERROR(MATCH(W63,W$12:W62,0),0)&lt;&gt;0,"",W63))</f>
        <v/>
      </c>
      <c r="BT63" s="73" t="str">
        <f t="shared" si="76"/>
        <v/>
      </c>
      <c r="BU63" s="31" t="str">
        <f>IF(OR(BT63="",BT63&lt;&gt;"NEMA"),"",MAX(BU$12:BU62)+1)</f>
        <v/>
      </c>
      <c r="BV63" s="66" t="str">
        <f t="shared" si="77"/>
        <v/>
      </c>
      <c r="BW63" s="47" t="s">
        <v>0</v>
      </c>
      <c r="BX63" s="19" t="str">
        <f t="shared" si="78"/>
        <v/>
      </c>
      <c r="BY63" s="47" t="s">
        <v>0</v>
      </c>
      <c r="BZ63" s="82" t="str">
        <f>IF(BM63&lt;&gt;"NEMA","",IF(IFERROR(MATCH(BL63,BL$12:BL62,0),0)&lt;&gt;0,"",BL63))</f>
        <v/>
      </c>
      <c r="CA63" s="47" t="s">
        <v>0</v>
      </c>
      <c r="CB63" s="125"/>
      <c r="CC63" s="47" t="s">
        <v>0</v>
      </c>
      <c r="CD63" s="58" t="str">
        <f t="shared" si="79"/>
        <v/>
      </c>
      <c r="CE63" s="31" t="str">
        <f t="shared" si="80"/>
        <v/>
      </c>
      <c r="CF63" s="31" t="str">
        <f>IF(CE63="","",MAX(CF$12:CF62)+1)</f>
        <v/>
      </c>
      <c r="CG63" s="31" t="str">
        <f t="shared" si="20"/>
        <v/>
      </c>
      <c r="CH63" s="31" t="str">
        <f t="shared" si="81"/>
        <v/>
      </c>
      <c r="CI63" s="31" t="str">
        <f>IF(CB63="","",MAX(CI$12:CI62)+1)</f>
        <v/>
      </c>
      <c r="CJ63" s="31" t="str">
        <f t="shared" si="82"/>
        <v/>
      </c>
      <c r="CK63" s="66" t="str">
        <f t="shared" si="83"/>
        <v/>
      </c>
      <c r="CL63" s="47" t="s">
        <v>0</v>
      </c>
      <c r="CM63" s="73" t="str">
        <f t="shared" si="23"/>
        <v/>
      </c>
      <c r="CN63" s="47"/>
      <c r="CO63" s="19" t="str">
        <f t="shared" si="84"/>
        <v/>
      </c>
      <c r="CP63" s="47" t="s">
        <v>0</v>
      </c>
      <c r="CQ63" s="143" t="str">
        <f t="shared" si="85"/>
        <v>OK Japetić</v>
      </c>
      <c r="CR63" s="47" t="s">
        <v>0</v>
      </c>
      <c r="CS63" s="58" t="str">
        <f t="shared" si="107"/>
        <v>92:46</v>
      </c>
      <c r="CT63" s="73" t="str">
        <f t="shared" si="108"/>
        <v>0</v>
      </c>
      <c r="CU63" s="229" t="str">
        <f t="shared" si="28"/>
        <v/>
      </c>
      <c r="CV63" s="230">
        <f t="shared" si="110"/>
        <v>5566</v>
      </c>
      <c r="CW63" s="163">
        <f t="shared" si="30"/>
        <v>1</v>
      </c>
      <c r="CX63" s="47" t="s">
        <v>0</v>
      </c>
      <c r="CY63" s="222" t="str">
        <f t="shared" si="87"/>
        <v xml:space="preserve">
</v>
      </c>
      <c r="CZ63" s="223">
        <f t="shared" si="88"/>
        <v>6</v>
      </c>
      <c r="DA63" s="47" t="s">
        <v>0</v>
      </c>
      <c r="DB63" s="47"/>
      <c r="DC63" s="47"/>
      <c r="DD63" s="47"/>
      <c r="DE63" s="47" t="s">
        <v>0</v>
      </c>
      <c r="DF63" s="53" t="str">
        <f t="shared" si="101"/>
        <v/>
      </c>
      <c r="DG63" t="s">
        <v>0</v>
      </c>
      <c r="DH63" s="128" t="str">
        <f t="shared" si="102"/>
        <v>M</v>
      </c>
      <c r="DI63" t="s">
        <v>0</v>
      </c>
      <c r="DJ63" s="52" t="str">
        <f t="shared" si="103"/>
        <v/>
      </c>
      <c r="DK63" s="66" t="str">
        <f t="shared" si="104"/>
        <v/>
      </c>
      <c r="DL63" t="s">
        <v>0</v>
      </c>
      <c r="DM63" s="19" t="str">
        <f t="shared" si="105"/>
        <v/>
      </c>
      <c r="DN63" s="47" t="s">
        <v>0</v>
      </c>
      <c r="DO63" s="19" t="str">
        <f t="shared" si="106"/>
        <v/>
      </c>
      <c r="DP63" s="47" t="s">
        <v>0</v>
      </c>
      <c r="DQ63" s="52" t="str">
        <f t="shared" si="37"/>
        <v>Josip – Vujanić – OK Japetić – M21A</v>
      </c>
      <c r="DR63" s="53">
        <f t="shared" si="38"/>
        <v>147</v>
      </c>
      <c r="DS63" s="47" t="s">
        <v>0</v>
      </c>
      <c r="DT63" s="52" t="str">
        <f t="shared" si="39"/>
        <v>Josip – Vujanić – OK Japetić</v>
      </c>
      <c r="DU63" s="53">
        <f t="shared" si="40"/>
        <v>147</v>
      </c>
      <c r="DV63" s="47" t="s">
        <v>0</v>
      </c>
      <c r="DW63" s="52" t="str">
        <f t="shared" si="41"/>
        <v>Josip – Vujanić</v>
      </c>
      <c r="DX63" s="53">
        <f t="shared" si="42"/>
        <v>147</v>
      </c>
      <c r="DY63" s="47" t="s">
        <v>0</v>
      </c>
      <c r="DZ63" s="58">
        <f t="shared" si="89"/>
        <v>147</v>
      </c>
      <c r="EA63" s="53" cm="1">
        <f t="array" ref="EA63">IF(DZ63&lt;&gt;"",INDEX(regNatjecatelj_id,DZ63,0),IF(BD63&lt;&gt;"",BD63,""))</f>
        <v>1859</v>
      </c>
      <c r="EB63" s="47" t="s">
        <v>0</v>
      </c>
      <c r="EC63" s="58" t="str">
        <f t="shared" si="43"/>
        <v>imepre</v>
      </c>
      <c r="ED63" s="73" t="str">
        <f t="shared" si="44"/>
        <v>klu(ali)</v>
      </c>
      <c r="EE63" s="73" t="str">
        <f t="shared" si="45"/>
        <v>kat</v>
      </c>
      <c r="EF63" s="73" t="str">
        <f t="shared" si="46"/>
        <v/>
      </c>
      <c r="EG63" s="66" t="str">
        <f t="shared" si="47"/>
        <v>imepre-klu(ali)-kat</v>
      </c>
      <c r="EH63" s="47" t="s">
        <v>0</v>
      </c>
      <c r="EI63" s="58">
        <f>IF(AL63="","",MAX(EI$12:EI62)+1)</f>
        <v>235</v>
      </c>
      <c r="EJ63" s="73">
        <f t="shared" si="48"/>
        <v>27</v>
      </c>
      <c r="EK63" s="73">
        <f t="shared" si="90"/>
        <v>1859</v>
      </c>
      <c r="EL63" s="73">
        <f t="shared" si="49"/>
        <v>5566</v>
      </c>
      <c r="EM63" s="73">
        <f t="shared" si="50"/>
        <v>1</v>
      </c>
      <c r="EN63" s="73">
        <f t="shared" si="91"/>
        <v>1</v>
      </c>
      <c r="EO63" s="73">
        <f t="shared" si="92"/>
        <v>3</v>
      </c>
      <c r="EP63" s="73" t="str">
        <f t="shared" si="53"/>
        <v>0</v>
      </c>
      <c r="EQ63" s="73" t="str">
        <f t="shared" si="54"/>
        <v/>
      </c>
      <c r="ER63" s="73">
        <f t="shared" si="55"/>
        <v>1</v>
      </c>
      <c r="ES63" s="53" t="str">
        <f t="shared" si="56"/>
        <v/>
      </c>
      <c r="ET63" s="47" t="s">
        <v>0</v>
      </c>
      <c r="EU63" s="19" t="str">
        <f t="shared" si="93"/>
        <v>INSERT INTO rezultat(id,stazakategorija_id,imeprezime_id,vrijeme_sec,status_id,registracija,uparivanje_id,originalstatus_id,imeprezimealias_id,klubalias_id,kategorijaalias_id) VALUES (235,27,1859,5566,1,1,3,0,Null,1,Null);</v>
      </c>
      <c r="EV63" s="47" t="s">
        <v>0</v>
      </c>
      <c r="EW63" s="19" t="str">
        <f t="shared" si="94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3" s="47" t="s">
        <v>0</v>
      </c>
      <c r="EY63" s="180" t="str">
        <f t="shared" si="58"/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3" s="47" t="s">
        <v>0</v>
      </c>
    </row>
    <row r="64" spans="1:156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6" t="str">
        <f t="shared" si="59"/>
        <v>ok</v>
      </c>
      <c r="P64" s="47"/>
      <c r="Q64" s="52" t="str">
        <f t="shared" si="60"/>
        <v>M21A</v>
      </c>
      <c r="R64" s="73">
        <f>IF(Q64="","",IF(COUNTIF(Q$12:Q63,Q64)=0,R63+1,R63))</f>
        <v>5</v>
      </c>
      <c r="S64" s="73">
        <f t="shared" si="61"/>
        <v>101</v>
      </c>
      <c r="T64" s="73">
        <f t="shared" si="1"/>
        <v>13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62"/>
        <v>CRO</v>
      </c>
      <c r="AA64" s="73">
        <f t="shared" si="5"/>
        <v>1</v>
      </c>
      <c r="AB64" s="31" t="str">
        <f t="shared" si="63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64"/>
        <v/>
      </c>
      <c r="AH64" s="47" t="s">
        <v>0</v>
      </c>
      <c r="AI64" s="143" t="str">
        <f t="shared" si="65"/>
        <v>CRO</v>
      </c>
      <c r="AJ64" s="47"/>
      <c r="AK64" s="52" t="str">
        <f t="shared" si="66"/>
        <v>Tomislav</v>
      </c>
      <c r="AL64" s="31" t="str">
        <f t="shared" si="67"/>
        <v>Varnica</v>
      </c>
      <c r="AM64" s="73">
        <f t="shared" si="68"/>
        <v>1289</v>
      </c>
      <c r="AN64" s="73" t="str">
        <f t="shared" si="69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70"/>
        <v/>
      </c>
      <c r="AS64" s="47" t="s">
        <v>0</v>
      </c>
      <c r="AT64" s="19" t="str">
        <f t="shared" si="71"/>
        <v/>
      </c>
      <c r="AU64" s="47" t="s">
        <v>0</v>
      </c>
      <c r="AV64" s="103"/>
      <c r="AW64" s="105"/>
      <c r="AX64" s="47" t="s">
        <v>0</v>
      </c>
      <c r="AY64" s="259" t="str">
        <f t="shared" si="100"/>
        <v/>
      </c>
      <c r="AZ64" s="47" t="s">
        <v>0</v>
      </c>
      <c r="BA64" s="52" t="str">
        <f t="shared" si="11"/>
        <v/>
      </c>
      <c r="BB64" s="73" t="str">
        <f>IF(AV64&amp;AW64="","",MAX(BB$12:BB63)+1)</f>
        <v/>
      </c>
      <c r="BC64" s="271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>IF(O64="","",IF(BC64="",AO64,IF(BC64="NEMA",AV64,INDEX(regNatjecatelj_ime,MATCH(BC64,regNatjecatelj_id,0)))))</f>
        <v>Tomislav</v>
      </c>
      <c r="BG64" s="31" t="str">
        <f>IF(O64="","",IF(BC64="",AP64,IF(BC64="NEMA",AW64,INDEX(regNatjecatelj_prezime,MATCH(BC64,regNatjecatelj_id,0)))))</f>
        <v>Varnica</v>
      </c>
      <c r="BH64" s="73" t="str">
        <f t="shared" si="72"/>
        <v/>
      </c>
      <c r="BI64" s="53">
        <f t="shared" si="73"/>
        <v>1289</v>
      </c>
      <c r="BJ64" s="47" t="s">
        <v>0</v>
      </c>
      <c r="BK64" s="52" t="str">
        <f t="shared" si="13"/>
        <v>Vihor</v>
      </c>
      <c r="BL64" s="31" t="str">
        <f t="shared" si="14"/>
        <v>OK Vihor</v>
      </c>
      <c r="BM64" s="73" t="str">
        <f t="shared" si="15"/>
        <v/>
      </c>
      <c r="BN64" s="31" t="str" cm="1">
        <f t="array" ref="BN64">IF(BM64="",""&amp;BL64,IF(BM64="NEMA",BL64,INDEX(regKlub_naziv,MATCH(INDEX(regKlub_alias_klubId,BM64),regKlub_id,0))))</f>
        <v>OK Vihor</v>
      </c>
      <c r="BO64" s="31" t="str" cm="1">
        <f t="array" ref="BO64">IFERROR(""&amp;INDEX(regNatjecatelj_klub,DX64),"")</f>
        <v>OK Vihor</v>
      </c>
      <c r="BP64" s="88" t="str">
        <f t="shared" si="74"/>
        <v/>
      </c>
      <c r="BQ64" s="66" t="str">
        <f t="shared" si="75"/>
        <v>OK Vihor</v>
      </c>
      <c r="BR64" s="47" t="s">
        <v>0</v>
      </c>
      <c r="BS64" s="52" t="str">
        <f>IF(X64&lt;&gt;"NEMA","",IF(IFERROR(MATCH(W64,W$12:W63,0),0)&lt;&gt;0,"",W64))</f>
        <v/>
      </c>
      <c r="BT64" s="73" t="str">
        <f t="shared" si="76"/>
        <v/>
      </c>
      <c r="BU64" s="31" t="str">
        <f>IF(OR(BT64="",BT64&lt;&gt;"NEMA"),"",MAX(BU$12:BU63)+1)</f>
        <v/>
      </c>
      <c r="BV64" s="66" t="str">
        <f t="shared" si="77"/>
        <v/>
      </c>
      <c r="BW64" s="47" t="s">
        <v>0</v>
      </c>
      <c r="BX64" s="19" t="str">
        <f t="shared" si="78"/>
        <v/>
      </c>
      <c r="BY64" s="47" t="s">
        <v>0</v>
      </c>
      <c r="BZ64" s="82" t="str">
        <f>IF(BM64&lt;&gt;"NEMA","",IF(IFERROR(MATCH(BL64,BL$12:BL63,0),0)&lt;&gt;0,"",BL64))</f>
        <v/>
      </c>
      <c r="CA64" s="47" t="s">
        <v>0</v>
      </c>
      <c r="CB64" s="125"/>
      <c r="CC64" s="47" t="s">
        <v>0</v>
      </c>
      <c r="CD64" s="58" t="str">
        <f t="shared" si="79"/>
        <v/>
      </c>
      <c r="CE64" s="31" t="str">
        <f t="shared" si="80"/>
        <v/>
      </c>
      <c r="CF64" s="31" t="str">
        <f>IF(CE64="","",MAX(CF$12:CF63)+1)</f>
        <v/>
      </c>
      <c r="CG64" s="31" t="str">
        <f t="shared" si="20"/>
        <v/>
      </c>
      <c r="CH64" s="31" t="str">
        <f t="shared" si="81"/>
        <v/>
      </c>
      <c r="CI64" s="31" t="str">
        <f>IF(CB64="","",MAX(CI$12:CI63)+1)</f>
        <v/>
      </c>
      <c r="CJ64" s="31" t="str">
        <f t="shared" si="82"/>
        <v/>
      </c>
      <c r="CK64" s="66" t="str">
        <f t="shared" si="83"/>
        <v/>
      </c>
      <c r="CL64" s="47" t="s">
        <v>0</v>
      </c>
      <c r="CM64" s="73" t="str">
        <f t="shared" si="23"/>
        <v/>
      </c>
      <c r="CN64" s="47"/>
      <c r="CO64" s="19" t="str">
        <f t="shared" si="84"/>
        <v/>
      </c>
      <c r="CP64" s="47" t="s">
        <v>0</v>
      </c>
      <c r="CQ64" s="143" t="str">
        <f t="shared" si="85"/>
        <v>OK Vihor</v>
      </c>
      <c r="CR64" s="47" t="s">
        <v>0</v>
      </c>
      <c r="CS64" s="58" t="str">
        <f t="shared" si="107"/>
        <v>99:28</v>
      </c>
      <c r="CT64" s="73" t="str">
        <f t="shared" si="108"/>
        <v>0</v>
      </c>
      <c r="CU64" s="229" t="str">
        <f t="shared" si="28"/>
        <v/>
      </c>
      <c r="CV64" s="230">
        <f t="shared" si="110"/>
        <v>5968</v>
      </c>
      <c r="CW64" s="163">
        <f t="shared" si="30"/>
        <v>1</v>
      </c>
      <c r="CX64" s="47" t="s">
        <v>0</v>
      </c>
      <c r="CY64" s="222" t="str">
        <f t="shared" si="87"/>
        <v xml:space="preserve">
</v>
      </c>
      <c r="CZ64" s="223">
        <f t="shared" si="88"/>
        <v>6</v>
      </c>
      <c r="DA64" s="47" t="s">
        <v>0</v>
      </c>
      <c r="DB64" s="47"/>
      <c r="DC64" s="47"/>
      <c r="DD64" s="47"/>
      <c r="DE64" s="47" t="s">
        <v>0</v>
      </c>
      <c r="DF64" s="53" t="str">
        <f t="shared" si="101"/>
        <v/>
      </c>
      <c r="DG64" t="s">
        <v>0</v>
      </c>
      <c r="DH64" s="128" t="str">
        <f t="shared" si="102"/>
        <v>M</v>
      </c>
      <c r="DI64" t="s">
        <v>0</v>
      </c>
      <c r="DJ64" s="52" t="str">
        <f t="shared" si="103"/>
        <v/>
      </c>
      <c r="DK64" s="66" t="str">
        <f t="shared" si="104"/>
        <v/>
      </c>
      <c r="DL64" t="s">
        <v>0</v>
      </c>
      <c r="DM64" s="19" t="str">
        <f t="shared" si="105"/>
        <v/>
      </c>
      <c r="DN64" s="47" t="s">
        <v>0</v>
      </c>
      <c r="DO64" s="19" t="str">
        <f t="shared" si="106"/>
        <v/>
      </c>
      <c r="DP64" s="47" t="s">
        <v>0</v>
      </c>
      <c r="DQ64" s="52" t="str">
        <f t="shared" si="37"/>
        <v>Tomislav – Varnica – OK Vihor – M21A</v>
      </c>
      <c r="DR64" s="53">
        <f t="shared" si="38"/>
        <v>938</v>
      </c>
      <c r="DS64" s="47" t="s">
        <v>0</v>
      </c>
      <c r="DT64" s="52" t="str">
        <f t="shared" si="39"/>
        <v>Tomislav – Varnica – OK Vihor</v>
      </c>
      <c r="DU64" s="53">
        <f t="shared" si="40"/>
        <v>938</v>
      </c>
      <c r="DV64" s="47" t="s">
        <v>0</v>
      </c>
      <c r="DW64" s="52" t="str">
        <f t="shared" si="41"/>
        <v>Tomislav – Varnica</v>
      </c>
      <c r="DX64" s="53">
        <f t="shared" si="42"/>
        <v>938</v>
      </c>
      <c r="DY64" s="47" t="s">
        <v>0</v>
      </c>
      <c r="DZ64" s="58">
        <f t="shared" si="89"/>
        <v>938</v>
      </c>
      <c r="EA64" s="53" cm="1">
        <f t="array" ref="EA64">IF(DZ64&lt;&gt;"",INDEX(regNatjecatelj_id,DZ64,0),IF(BD64&lt;&gt;"",BD64,""))</f>
        <v>1289</v>
      </c>
      <c r="EB64" s="47" t="s">
        <v>0</v>
      </c>
      <c r="EC64" s="58" t="str">
        <f t="shared" si="43"/>
        <v>imepre</v>
      </c>
      <c r="ED64" s="73" t="str">
        <f t="shared" si="44"/>
        <v>klu</v>
      </c>
      <c r="EE64" s="73" t="str">
        <f t="shared" si="45"/>
        <v>kat</v>
      </c>
      <c r="EF64" s="73" t="str">
        <f t="shared" si="46"/>
        <v/>
      </c>
      <c r="EG64" s="66" t="str">
        <f t="shared" si="47"/>
        <v>imepre-klu-kat</v>
      </c>
      <c r="EH64" s="47" t="s">
        <v>0</v>
      </c>
      <c r="EI64" s="58">
        <f>IF(AL64="","",MAX(EI$12:EI63)+1)</f>
        <v>236</v>
      </c>
      <c r="EJ64" s="73">
        <f t="shared" si="48"/>
        <v>27</v>
      </c>
      <c r="EK64" s="73">
        <f t="shared" si="90"/>
        <v>1289</v>
      </c>
      <c r="EL64" s="73">
        <f t="shared" si="49"/>
        <v>5968</v>
      </c>
      <c r="EM64" s="73">
        <f t="shared" si="50"/>
        <v>1</v>
      </c>
      <c r="EN64" s="73">
        <f t="shared" si="91"/>
        <v>1</v>
      </c>
      <c r="EO64" s="73">
        <f t="shared" si="92"/>
        <v>1</v>
      </c>
      <c r="EP64" s="73" t="str">
        <f t="shared" si="53"/>
        <v>0</v>
      </c>
      <c r="EQ64" s="73" t="str">
        <f t="shared" si="54"/>
        <v/>
      </c>
      <c r="ER64" s="73" t="str">
        <f t="shared" si="55"/>
        <v/>
      </c>
      <c r="ES64" s="53" t="str">
        <f t="shared" si="56"/>
        <v/>
      </c>
      <c r="ET64" s="47" t="s">
        <v>0</v>
      </c>
      <c r="EU64" s="19" t="str">
        <f t="shared" si="93"/>
        <v>INSERT INTO rezultat(id,stazakategorija_id,imeprezime_id,vrijeme_sec,status_id,registracija,uparivanje_id,originalstatus_id,imeprezimealias_id,klubalias_id,kategorijaalias_id) VALUES (236,27,1289,5968,1,1,1,0,Null,Null,Null);</v>
      </c>
      <c r="EV64" s="47" t="s">
        <v>0</v>
      </c>
      <c r="EW64" s="19" t="str">
        <f t="shared" si="94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4" s="47" t="s">
        <v>0</v>
      </c>
      <c r="EY64" s="180" t="str">
        <f t="shared" si="58"/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4" s="47" t="s">
        <v>0</v>
      </c>
    </row>
    <row r="65" spans="1:156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6" t="str">
        <f t="shared" si="59"/>
        <v>ok</v>
      </c>
      <c r="P65" s="47"/>
      <c r="Q65" s="52" t="str">
        <f t="shared" si="60"/>
        <v>M21A</v>
      </c>
      <c r="R65" s="73">
        <f>IF(Q65="","",IF(COUNTIF(Q$12:Q64,Q65)=0,R64+1,R64))</f>
        <v>5</v>
      </c>
      <c r="S65" s="73">
        <f t="shared" si="61"/>
        <v>101</v>
      </c>
      <c r="T65" s="73">
        <f t="shared" si="1"/>
        <v>13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62"/>
        <v>CRO</v>
      </c>
      <c r="AA65" s="73">
        <f t="shared" si="5"/>
        <v>1</v>
      </c>
      <c r="AB65" s="31" t="str">
        <f t="shared" si="63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64"/>
        <v/>
      </c>
      <c r="AH65" s="47" t="s">
        <v>0</v>
      </c>
      <c r="AI65" s="143" t="str">
        <f t="shared" si="65"/>
        <v>CRO</v>
      </c>
      <c r="AJ65" s="47"/>
      <c r="AK65" s="52" t="str">
        <f t="shared" si="66"/>
        <v>Frane</v>
      </c>
      <c r="AL65" s="31" t="str">
        <f t="shared" si="67"/>
        <v>Marković</v>
      </c>
      <c r="AM65" s="73">
        <f t="shared" si="68"/>
        <v>1139</v>
      </c>
      <c r="AN65" s="73" t="str">
        <f t="shared" si="69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70"/>
        <v/>
      </c>
      <c r="AS65" s="47" t="s">
        <v>0</v>
      </c>
      <c r="AT65" s="19" t="str">
        <f t="shared" si="71"/>
        <v/>
      </c>
      <c r="AU65" s="47" t="s">
        <v>0</v>
      </c>
      <c r="AV65" s="103"/>
      <c r="AW65" s="105"/>
      <c r="AX65" s="47" t="s">
        <v>0</v>
      </c>
      <c r="AY65" s="259" t="str">
        <f t="shared" si="100"/>
        <v/>
      </c>
      <c r="AZ65" s="47" t="s">
        <v>0</v>
      </c>
      <c r="BA65" s="52" t="str">
        <f t="shared" si="11"/>
        <v/>
      </c>
      <c r="BB65" s="73" t="str">
        <f>IF(AV65&amp;AW65="","",MAX(BB$12:BB64)+1)</f>
        <v/>
      </c>
      <c r="BC65" s="271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>IF(O65="","",IF(BC65="",AO65,IF(BC65="NEMA",AV65,INDEX(regNatjecatelj_ime,MATCH(BC65,regNatjecatelj_id,0)))))</f>
        <v>Frane</v>
      </c>
      <c r="BG65" s="31" t="str">
        <f>IF(O65="","",IF(BC65="",AP65,IF(BC65="NEMA",AW65,INDEX(regNatjecatelj_prezime,MATCH(BC65,regNatjecatelj_id,0)))))</f>
        <v>Marković</v>
      </c>
      <c r="BH65" s="73" t="str">
        <f t="shared" si="72"/>
        <v/>
      </c>
      <c r="BI65" s="53">
        <f t="shared" si="73"/>
        <v>1139</v>
      </c>
      <c r="BJ65" s="47" t="s">
        <v>0</v>
      </c>
      <c r="BK65" s="52" t="str">
        <f t="shared" si="13"/>
        <v>JAP</v>
      </c>
      <c r="BL65" s="31" t="str">
        <f t="shared" si="14"/>
        <v>OK Japetic</v>
      </c>
      <c r="BM65" s="73">
        <f t="shared" si="15"/>
        <v>1</v>
      </c>
      <c r="BN65" s="31" t="str" cm="1">
        <f t="array" ref="BN65">IF(BM65="",""&amp;BL65,IF(BM65="NEMA",BL65,INDEX(regKlub_naziv,MATCH(INDEX(regKlub_alias_klubId,BM65),regKlub_id,0))))</f>
        <v>OK Japetić</v>
      </c>
      <c r="BO65" s="31" t="str" cm="1">
        <f t="array" ref="BO65">IFERROR(""&amp;INDEX(regNatjecatelj_klub,DX65),"")</f>
        <v>OK Japetić</v>
      </c>
      <c r="BP65" s="88" t="str">
        <f t="shared" si="74"/>
        <v/>
      </c>
      <c r="BQ65" s="66" t="str">
        <f t="shared" si="75"/>
        <v>OK Japetić</v>
      </c>
      <c r="BR65" s="47" t="s">
        <v>0</v>
      </c>
      <c r="BS65" s="52" t="str">
        <f>IF(X65&lt;&gt;"NEMA","",IF(IFERROR(MATCH(W65,W$12:W64,0),0)&lt;&gt;0,"",W65))</f>
        <v/>
      </c>
      <c r="BT65" s="73" t="str">
        <f t="shared" si="76"/>
        <v/>
      </c>
      <c r="BU65" s="31" t="str">
        <f>IF(OR(BT65="",BT65&lt;&gt;"NEMA"),"",MAX(BU$12:BU64)+1)</f>
        <v/>
      </c>
      <c r="BV65" s="66" t="str">
        <f t="shared" si="77"/>
        <v/>
      </c>
      <c r="BW65" s="47" t="s">
        <v>0</v>
      </c>
      <c r="BX65" s="19" t="str">
        <f t="shared" si="78"/>
        <v/>
      </c>
      <c r="BY65" s="47" t="s">
        <v>0</v>
      </c>
      <c r="BZ65" s="82" t="str">
        <f>IF(BM65&lt;&gt;"NEMA","",IF(IFERROR(MATCH(BL65,BL$12:BL64,0),0)&lt;&gt;0,"",BL65))</f>
        <v/>
      </c>
      <c r="CA65" s="47" t="s">
        <v>0</v>
      </c>
      <c r="CB65" s="125"/>
      <c r="CC65" s="47" t="s">
        <v>0</v>
      </c>
      <c r="CD65" s="58" t="str">
        <f t="shared" si="79"/>
        <v/>
      </c>
      <c r="CE65" s="31" t="str">
        <f t="shared" si="80"/>
        <v/>
      </c>
      <c r="CF65" s="31" t="str">
        <f>IF(CE65="","",MAX(CF$12:CF64)+1)</f>
        <v/>
      </c>
      <c r="CG65" s="31" t="str">
        <f t="shared" si="20"/>
        <v/>
      </c>
      <c r="CH65" s="31" t="str">
        <f t="shared" si="81"/>
        <v/>
      </c>
      <c r="CI65" s="31" t="str">
        <f>IF(CB65="","",MAX(CI$12:CI64)+1)</f>
        <v/>
      </c>
      <c r="CJ65" s="31" t="str">
        <f t="shared" si="82"/>
        <v/>
      </c>
      <c r="CK65" s="66" t="str">
        <f t="shared" si="83"/>
        <v/>
      </c>
      <c r="CL65" s="47" t="s">
        <v>0</v>
      </c>
      <c r="CM65" s="73" t="str">
        <f t="shared" si="23"/>
        <v/>
      </c>
      <c r="CN65" s="47"/>
      <c r="CO65" s="19" t="str">
        <f t="shared" si="84"/>
        <v/>
      </c>
      <c r="CP65" s="47" t="s">
        <v>0</v>
      </c>
      <c r="CQ65" s="143" t="str">
        <f t="shared" si="85"/>
        <v>OK Japetić</v>
      </c>
      <c r="CR65" s="47" t="s">
        <v>0</v>
      </c>
      <c r="CS65" s="58" t="str">
        <f t="shared" si="107"/>
        <v>101:54</v>
      </c>
      <c r="CT65" s="73" t="str">
        <f t="shared" si="108"/>
        <v>0</v>
      </c>
      <c r="CU65" s="229" t="str">
        <f t="shared" si="28"/>
        <v/>
      </c>
      <c r="CV65" s="230">
        <f t="shared" si="110"/>
        <v>6114</v>
      </c>
      <c r="CW65" s="163">
        <f t="shared" si="30"/>
        <v>1</v>
      </c>
      <c r="CX65" s="47" t="s">
        <v>0</v>
      </c>
      <c r="CY65" s="222" t="str">
        <f t="shared" si="87"/>
        <v xml:space="preserve">
</v>
      </c>
      <c r="CZ65" s="223">
        <f t="shared" si="88"/>
        <v>6</v>
      </c>
      <c r="DA65" s="47" t="s">
        <v>0</v>
      </c>
      <c r="DB65" s="47"/>
      <c r="DC65" s="47"/>
      <c r="DD65" s="47"/>
      <c r="DE65" s="47" t="s">
        <v>0</v>
      </c>
      <c r="DF65" s="53" t="str">
        <f t="shared" si="101"/>
        <v/>
      </c>
      <c r="DG65" t="s">
        <v>0</v>
      </c>
      <c r="DH65" s="128" t="str">
        <f t="shared" si="102"/>
        <v>M</v>
      </c>
      <c r="DI65" t="s">
        <v>0</v>
      </c>
      <c r="DJ65" s="52" t="str">
        <f t="shared" si="103"/>
        <v/>
      </c>
      <c r="DK65" s="66" t="str">
        <f t="shared" si="104"/>
        <v/>
      </c>
      <c r="DL65" t="s">
        <v>0</v>
      </c>
      <c r="DM65" s="19" t="str">
        <f t="shared" si="105"/>
        <v/>
      </c>
      <c r="DN65" s="47" t="s">
        <v>0</v>
      </c>
      <c r="DO65" s="19" t="str">
        <f t="shared" si="106"/>
        <v/>
      </c>
      <c r="DP65" s="47" t="s">
        <v>0</v>
      </c>
      <c r="DQ65" s="52" t="str">
        <f t="shared" si="37"/>
        <v>Frane – Marković – OK Japetić – M21A</v>
      </c>
      <c r="DR65" s="53">
        <f t="shared" si="38"/>
        <v>114</v>
      </c>
      <c r="DS65" s="47" t="s">
        <v>0</v>
      </c>
      <c r="DT65" s="52" t="str">
        <f t="shared" si="39"/>
        <v>Frane – Marković – OK Japetić</v>
      </c>
      <c r="DU65" s="53">
        <f t="shared" si="40"/>
        <v>114</v>
      </c>
      <c r="DV65" s="47" t="s">
        <v>0</v>
      </c>
      <c r="DW65" s="52" t="str">
        <f t="shared" si="41"/>
        <v>Frane – Marković</v>
      </c>
      <c r="DX65" s="53">
        <f t="shared" si="42"/>
        <v>114</v>
      </c>
      <c r="DY65" s="47" t="s">
        <v>0</v>
      </c>
      <c r="DZ65" s="58">
        <f t="shared" si="89"/>
        <v>114</v>
      </c>
      <c r="EA65" s="53" cm="1">
        <f t="array" ref="EA65">IF(DZ65&lt;&gt;"",INDEX(regNatjecatelj_id,DZ65,0),IF(BD65&lt;&gt;"",BD65,""))</f>
        <v>1139</v>
      </c>
      <c r="EB65" s="47" t="s">
        <v>0</v>
      </c>
      <c r="EC65" s="58" t="str">
        <f t="shared" si="43"/>
        <v>imepre</v>
      </c>
      <c r="ED65" s="73" t="str">
        <f t="shared" si="44"/>
        <v>klu(ali)</v>
      </c>
      <c r="EE65" s="73" t="str">
        <f t="shared" si="45"/>
        <v>kat</v>
      </c>
      <c r="EF65" s="73" t="str">
        <f t="shared" si="46"/>
        <v/>
      </c>
      <c r="EG65" s="66" t="str">
        <f t="shared" si="47"/>
        <v>imepre-klu(ali)-kat</v>
      </c>
      <c r="EH65" s="47" t="s">
        <v>0</v>
      </c>
      <c r="EI65" s="58">
        <f>IF(AL65="","",MAX(EI$12:EI64)+1)</f>
        <v>237</v>
      </c>
      <c r="EJ65" s="73">
        <f t="shared" si="48"/>
        <v>27</v>
      </c>
      <c r="EK65" s="73">
        <f t="shared" si="90"/>
        <v>1139</v>
      </c>
      <c r="EL65" s="73">
        <f t="shared" si="49"/>
        <v>6114</v>
      </c>
      <c r="EM65" s="73">
        <f t="shared" si="50"/>
        <v>1</v>
      </c>
      <c r="EN65" s="73">
        <f t="shared" si="91"/>
        <v>1</v>
      </c>
      <c r="EO65" s="73">
        <f t="shared" si="92"/>
        <v>3</v>
      </c>
      <c r="EP65" s="73" t="str">
        <f t="shared" si="53"/>
        <v>0</v>
      </c>
      <c r="EQ65" s="73" t="str">
        <f t="shared" si="54"/>
        <v/>
      </c>
      <c r="ER65" s="73">
        <f t="shared" si="55"/>
        <v>1</v>
      </c>
      <c r="ES65" s="53" t="str">
        <f t="shared" si="56"/>
        <v/>
      </c>
      <c r="ET65" s="47" t="s">
        <v>0</v>
      </c>
      <c r="EU65" s="19" t="str">
        <f t="shared" si="93"/>
        <v>INSERT INTO rezultat(id,stazakategorija_id,imeprezime_id,vrijeme_sec,status_id,registracija,uparivanje_id,originalstatus_id,imeprezimealias_id,klubalias_id,kategorijaalias_id) VALUES (237,27,1139,6114,1,1,3,0,Null,1,Null);</v>
      </c>
      <c r="EV65" s="47" t="s">
        <v>0</v>
      </c>
      <c r="EW65" s="19" t="str">
        <f t="shared" si="94"/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5" s="47" t="s">
        <v>0</v>
      </c>
      <c r="EY65" s="180" t="str">
        <f t="shared" si="58"/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5" s="47" t="s">
        <v>0</v>
      </c>
    </row>
    <row r="66" spans="1:156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6" t="str">
        <f t="shared" si="59"/>
        <v>ok</v>
      </c>
      <c r="P66" s="47"/>
      <c r="Q66" s="52" t="str">
        <f t="shared" si="60"/>
        <v>M21A</v>
      </c>
      <c r="R66" s="73">
        <f>IF(Q66="","",IF(COUNTIF(Q$12:Q65,Q66)=0,R65+1,R65))</f>
        <v>5</v>
      </c>
      <c r="S66" s="73">
        <f t="shared" si="61"/>
        <v>101</v>
      </c>
      <c r="T66" s="73">
        <f t="shared" si="1"/>
        <v>13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62"/>
        <v>CRO</v>
      </c>
      <c r="AA66" s="73">
        <f t="shared" si="5"/>
        <v>1</v>
      </c>
      <c r="AB66" s="31" t="str">
        <f t="shared" si="63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64"/>
        <v/>
      </c>
      <c r="AH66" s="47" t="s">
        <v>0</v>
      </c>
      <c r="AI66" s="143" t="str">
        <f t="shared" si="65"/>
        <v>CRO</v>
      </c>
      <c r="AJ66" s="47"/>
      <c r="AK66" s="52" t="str">
        <f t="shared" si="66"/>
        <v>Vedran</v>
      </c>
      <c r="AL66" s="31" t="str">
        <f t="shared" si="67"/>
        <v>Berković</v>
      </c>
      <c r="AM66" s="73">
        <f t="shared" si="68"/>
        <v>1056</v>
      </c>
      <c r="AN66" s="73" t="str">
        <f t="shared" si="69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70"/>
        <v/>
      </c>
      <c r="AS66" s="47" t="s">
        <v>0</v>
      </c>
      <c r="AT66" s="19" t="str">
        <f t="shared" si="71"/>
        <v/>
      </c>
      <c r="AU66" s="47" t="s">
        <v>0</v>
      </c>
      <c r="AV66" s="103"/>
      <c r="AW66" s="105"/>
      <c r="AX66" s="47" t="s">
        <v>0</v>
      </c>
      <c r="AY66" s="259" t="str">
        <f t="shared" si="100"/>
        <v/>
      </c>
      <c r="AZ66" s="47" t="s">
        <v>0</v>
      </c>
      <c r="BA66" s="52" t="str">
        <f t="shared" si="11"/>
        <v/>
      </c>
      <c r="BB66" s="73" t="str">
        <f>IF(AV66&amp;AW66="","",MAX(BB$12:BB65)+1)</f>
        <v/>
      </c>
      <c r="BC66" s="271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>IF(O66="","",IF(BC66="",AO66,IF(BC66="NEMA",AV66,INDEX(regNatjecatelj_ime,MATCH(BC66,regNatjecatelj_id,0)))))</f>
        <v>Vedran</v>
      </c>
      <c r="BG66" s="31" t="str">
        <f>IF(O66="","",IF(BC66="",AP66,IF(BC66="NEMA",AW66,INDEX(regNatjecatelj_prezime,MATCH(BC66,regNatjecatelj_id,0)))))</f>
        <v>Berković</v>
      </c>
      <c r="BH66" s="73" t="str">
        <f t="shared" si="72"/>
        <v/>
      </c>
      <c r="BI66" s="53">
        <f t="shared" si="73"/>
        <v>1056</v>
      </c>
      <c r="BJ66" s="47" t="s">
        <v>0</v>
      </c>
      <c r="BK66" s="52" t="str">
        <f t="shared" si="13"/>
        <v>KAP</v>
      </c>
      <c r="BL66" s="31" t="str">
        <f t="shared" si="14"/>
        <v>OK Kapela</v>
      </c>
      <c r="BM66" s="73" t="str">
        <f t="shared" si="15"/>
        <v/>
      </c>
      <c r="BN66" s="31" t="str" cm="1">
        <f t="array" ref="BN66">IF(BM66="",""&amp;BL66,IF(BM66="NEMA",BL66,INDEX(regKlub_naziv,MATCH(INDEX(regKlub_alias_klubId,BM66),regKlub_id,0))))</f>
        <v>OK Kapela</v>
      </c>
      <c r="BO66" s="31" t="str" cm="1">
        <f t="array" ref="BO66">IFERROR(""&amp;INDEX(regNatjecatelj_klub,DX66),"")</f>
        <v>OK Kapela</v>
      </c>
      <c r="BP66" s="88" t="str">
        <f t="shared" si="74"/>
        <v/>
      </c>
      <c r="BQ66" s="66" t="str">
        <f t="shared" si="75"/>
        <v>OK Kapela</v>
      </c>
      <c r="BR66" s="47" t="s">
        <v>0</v>
      </c>
      <c r="BS66" s="52" t="str">
        <f>IF(X66&lt;&gt;"NEMA","",IF(IFERROR(MATCH(W66,W$12:W65,0),0)&lt;&gt;0,"",W66))</f>
        <v/>
      </c>
      <c r="BT66" s="73" t="str">
        <f t="shared" si="76"/>
        <v/>
      </c>
      <c r="BU66" s="31" t="str">
        <f>IF(OR(BT66="",BT66&lt;&gt;"NEMA"),"",MAX(BU$12:BU65)+1)</f>
        <v/>
      </c>
      <c r="BV66" s="66" t="str">
        <f t="shared" si="77"/>
        <v/>
      </c>
      <c r="BW66" s="47" t="s">
        <v>0</v>
      </c>
      <c r="BX66" s="19" t="str">
        <f t="shared" si="78"/>
        <v/>
      </c>
      <c r="BY66" s="47" t="s">
        <v>0</v>
      </c>
      <c r="BZ66" s="82" t="str">
        <f>IF(BM66&lt;&gt;"NEMA","",IF(IFERROR(MATCH(BL66,BL$12:BL65,0),0)&lt;&gt;0,"",BL66))</f>
        <v/>
      </c>
      <c r="CA66" s="47" t="s">
        <v>0</v>
      </c>
      <c r="CB66" s="125"/>
      <c r="CC66" s="47" t="s">
        <v>0</v>
      </c>
      <c r="CD66" s="58" t="str">
        <f t="shared" si="79"/>
        <v/>
      </c>
      <c r="CE66" s="31" t="str">
        <f t="shared" si="80"/>
        <v/>
      </c>
      <c r="CF66" s="31" t="str">
        <f>IF(CE66="","",MAX(CF$12:CF65)+1)</f>
        <v/>
      </c>
      <c r="CG66" s="31" t="str">
        <f t="shared" si="20"/>
        <v/>
      </c>
      <c r="CH66" s="31" t="str">
        <f t="shared" si="81"/>
        <v/>
      </c>
      <c r="CI66" s="31" t="str">
        <f>IF(CB66="","",MAX(CI$12:CI65)+1)</f>
        <v/>
      </c>
      <c r="CJ66" s="31" t="str">
        <f t="shared" si="82"/>
        <v/>
      </c>
      <c r="CK66" s="66" t="str">
        <f t="shared" si="83"/>
        <v/>
      </c>
      <c r="CL66" s="47" t="s">
        <v>0</v>
      </c>
      <c r="CM66" s="73" t="str">
        <f t="shared" si="23"/>
        <v/>
      </c>
      <c r="CN66" s="47"/>
      <c r="CO66" s="19" t="str">
        <f t="shared" si="84"/>
        <v/>
      </c>
      <c r="CP66" s="47" t="s">
        <v>0</v>
      </c>
      <c r="CQ66" s="143" t="str">
        <f t="shared" si="85"/>
        <v>OK Kapela</v>
      </c>
      <c r="CR66" s="47" t="s">
        <v>0</v>
      </c>
      <c r="CS66" s="58" t="str">
        <f t="shared" si="107"/>
        <v>125:48</v>
      </c>
      <c r="CT66" s="73" t="str">
        <f t="shared" si="108"/>
        <v>0</v>
      </c>
      <c r="CU66" s="229" t="str">
        <f t="shared" si="28"/>
        <v/>
      </c>
      <c r="CV66" s="230">
        <f t="shared" si="110"/>
        <v>7548</v>
      </c>
      <c r="CW66" s="163">
        <f t="shared" si="30"/>
        <v>1</v>
      </c>
      <c r="CX66" s="47" t="s">
        <v>0</v>
      </c>
      <c r="CY66" s="222" t="str">
        <f t="shared" si="87"/>
        <v xml:space="preserve">
</v>
      </c>
      <c r="CZ66" s="223">
        <f t="shared" si="88"/>
        <v>6</v>
      </c>
      <c r="DA66" s="47" t="s">
        <v>0</v>
      </c>
      <c r="DB66" s="47"/>
      <c r="DC66" s="47"/>
      <c r="DD66" s="47"/>
      <c r="DE66" s="47" t="s">
        <v>0</v>
      </c>
      <c r="DF66" s="53" t="str">
        <f t="shared" si="101"/>
        <v/>
      </c>
      <c r="DG66" t="s">
        <v>0</v>
      </c>
      <c r="DH66" s="128" t="str">
        <f t="shared" si="102"/>
        <v>M</v>
      </c>
      <c r="DI66" t="s">
        <v>0</v>
      </c>
      <c r="DJ66" s="52" t="str">
        <f t="shared" si="103"/>
        <v/>
      </c>
      <c r="DK66" s="66" t="str">
        <f t="shared" si="104"/>
        <v/>
      </c>
      <c r="DL66" t="s">
        <v>0</v>
      </c>
      <c r="DM66" s="19" t="str">
        <f t="shared" si="105"/>
        <v/>
      </c>
      <c r="DN66" s="47" t="s">
        <v>0</v>
      </c>
      <c r="DO66" s="19" t="str">
        <f t="shared" si="106"/>
        <v/>
      </c>
      <c r="DP66" s="47" t="s">
        <v>0</v>
      </c>
      <c r="DQ66" s="52" t="str">
        <f t="shared" si="37"/>
        <v>Vedran – Berković – OK Kapela – M21A</v>
      </c>
      <c r="DR66" s="53">
        <f t="shared" si="38"/>
        <v>210</v>
      </c>
      <c r="DS66" s="47" t="s">
        <v>0</v>
      </c>
      <c r="DT66" s="52" t="str">
        <f t="shared" si="39"/>
        <v>Vedran – Berković – OK Kapela</v>
      </c>
      <c r="DU66" s="53">
        <f t="shared" si="40"/>
        <v>210</v>
      </c>
      <c r="DV66" s="47" t="s">
        <v>0</v>
      </c>
      <c r="DW66" s="52" t="str">
        <f t="shared" si="41"/>
        <v>Vedran – Berković</v>
      </c>
      <c r="DX66" s="53">
        <f t="shared" si="42"/>
        <v>210</v>
      </c>
      <c r="DY66" s="47" t="s">
        <v>0</v>
      </c>
      <c r="DZ66" s="58">
        <f t="shared" si="89"/>
        <v>210</v>
      </c>
      <c r="EA66" s="53" cm="1">
        <f t="array" ref="EA66">IF(DZ66&lt;&gt;"",INDEX(regNatjecatelj_id,DZ66,0),IF(BD66&lt;&gt;"",BD66,""))</f>
        <v>1056</v>
      </c>
      <c r="EB66" s="47" t="s">
        <v>0</v>
      </c>
      <c r="EC66" s="58" t="str">
        <f t="shared" si="43"/>
        <v>imepre</v>
      </c>
      <c r="ED66" s="73" t="str">
        <f t="shared" si="44"/>
        <v>klu</v>
      </c>
      <c r="EE66" s="73" t="str">
        <f t="shared" si="45"/>
        <v>kat</v>
      </c>
      <c r="EF66" s="73" t="str">
        <f t="shared" si="46"/>
        <v/>
      </c>
      <c r="EG66" s="66" t="str">
        <f t="shared" si="47"/>
        <v>imepre-klu-kat</v>
      </c>
      <c r="EH66" s="47" t="s">
        <v>0</v>
      </c>
      <c r="EI66" s="58">
        <f>IF(AL66="","",MAX(EI$12:EI65)+1)</f>
        <v>238</v>
      </c>
      <c r="EJ66" s="73">
        <f t="shared" si="48"/>
        <v>27</v>
      </c>
      <c r="EK66" s="73">
        <f t="shared" si="90"/>
        <v>1056</v>
      </c>
      <c r="EL66" s="73">
        <f t="shared" si="49"/>
        <v>7548</v>
      </c>
      <c r="EM66" s="73">
        <f t="shared" si="50"/>
        <v>1</v>
      </c>
      <c r="EN66" s="73">
        <f t="shared" si="91"/>
        <v>1</v>
      </c>
      <c r="EO66" s="73">
        <f t="shared" si="92"/>
        <v>1</v>
      </c>
      <c r="EP66" s="73" t="str">
        <f t="shared" si="53"/>
        <v>0</v>
      </c>
      <c r="EQ66" s="73" t="str">
        <f t="shared" si="54"/>
        <v/>
      </c>
      <c r="ER66" s="73" t="str">
        <f t="shared" si="55"/>
        <v/>
      </c>
      <c r="ES66" s="53" t="str">
        <f t="shared" si="56"/>
        <v/>
      </c>
      <c r="ET66" s="47" t="s">
        <v>0</v>
      </c>
      <c r="EU66" s="19" t="str">
        <f t="shared" si="93"/>
        <v>INSERT INTO rezultat(id,stazakategorija_id,imeprezime_id,vrijeme_sec,status_id,registracija,uparivanje_id,originalstatus_id,imeprezimealias_id,klubalias_id,kategorijaalias_id) VALUES (238,27,1056,7548,1,1,1,0,Null,Null,Null);</v>
      </c>
      <c r="EV66" s="47" t="s">
        <v>0</v>
      </c>
      <c r="EW66" s="19" t="str">
        <f t="shared" si="94"/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6" s="47" t="s">
        <v>0</v>
      </c>
      <c r="EY66" s="180" t="str">
        <f t="shared" si="58"/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6" s="47" t="s">
        <v>0</v>
      </c>
    </row>
    <row r="67" spans="1:156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6" t="str">
        <f t="shared" si="59"/>
        <v>ok</v>
      </c>
      <c r="P67" s="47"/>
      <c r="Q67" s="52" t="str">
        <f t="shared" si="60"/>
        <v>M21A</v>
      </c>
      <c r="R67" s="73">
        <f>IF(Q67="","",IF(COUNTIF(Q$12:Q66,Q67)=0,R66+1,R66))</f>
        <v>5</v>
      </c>
      <c r="S67" s="73">
        <f t="shared" si="61"/>
        <v>101</v>
      </c>
      <c r="T67" s="73">
        <f t="shared" si="1"/>
        <v>13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62"/>
        <v>CRO</v>
      </c>
      <c r="AA67" s="73">
        <f t="shared" si="5"/>
        <v>1</v>
      </c>
      <c r="AB67" s="31" t="str">
        <f t="shared" si="63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64"/>
        <v/>
      </c>
      <c r="AH67" s="47" t="s">
        <v>0</v>
      </c>
      <c r="AI67" s="143" t="str">
        <f t="shared" si="65"/>
        <v>CRO</v>
      </c>
      <c r="AJ67" s="47"/>
      <c r="AK67" s="52" t="str">
        <f t="shared" si="66"/>
        <v>Miran</v>
      </c>
      <c r="AL67" s="31" t="str">
        <f t="shared" si="67"/>
        <v>Košćica</v>
      </c>
      <c r="AM67" s="73">
        <f t="shared" si="68"/>
        <v>1082</v>
      </c>
      <c r="AN67" s="73" t="str">
        <f t="shared" si="69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70"/>
        <v/>
      </c>
      <c r="AS67" s="47" t="s">
        <v>0</v>
      </c>
      <c r="AT67" s="19" t="str">
        <f t="shared" si="71"/>
        <v/>
      </c>
      <c r="AU67" s="47" t="s">
        <v>0</v>
      </c>
      <c r="AV67" s="103"/>
      <c r="AW67" s="105"/>
      <c r="AX67" s="47" t="s">
        <v>0</v>
      </c>
      <c r="AY67" s="259" t="str">
        <f t="shared" si="100"/>
        <v/>
      </c>
      <c r="AZ67" s="47" t="s">
        <v>0</v>
      </c>
      <c r="BA67" s="52" t="str">
        <f t="shared" si="11"/>
        <v/>
      </c>
      <c r="BB67" s="73" t="str">
        <f>IF(AV67&amp;AW67="","",MAX(BB$12:BB66)+1)</f>
        <v/>
      </c>
      <c r="BC67" s="271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>IF(O67="","",IF(BC67="",AO67,IF(BC67="NEMA",AV67,INDEX(regNatjecatelj_ime,MATCH(BC67,regNatjecatelj_id,0)))))</f>
        <v>Miran</v>
      </c>
      <c r="BG67" s="31" t="str">
        <f>IF(O67="","",IF(BC67="",AP67,IF(BC67="NEMA",AW67,INDEX(regNatjecatelj_prezime,MATCH(BC67,regNatjecatelj_id,0)))))</f>
        <v>Košćica</v>
      </c>
      <c r="BH67" s="73" t="str">
        <f t="shared" si="72"/>
        <v/>
      </c>
      <c r="BI67" s="53">
        <f t="shared" si="73"/>
        <v>1082</v>
      </c>
      <c r="BJ67" s="47" t="s">
        <v>0</v>
      </c>
      <c r="BK67" s="52" t="str">
        <f t="shared" si="13"/>
        <v>OK Jelen</v>
      </c>
      <c r="BL67" s="31" t="str">
        <f t="shared" si="14"/>
        <v>OK Jelen</v>
      </c>
      <c r="BM67" s="73" t="str">
        <f t="shared" si="15"/>
        <v/>
      </c>
      <c r="BN67" s="31" t="str" cm="1">
        <f t="array" ref="BN67">IF(BM67="",""&amp;BL67,IF(BM67="NEMA",BL67,INDEX(regKlub_naziv,MATCH(INDEX(regKlub_alias_klubId,BM67),regKlub_id,0))))</f>
        <v>OK Jelen</v>
      </c>
      <c r="BO67" s="31" t="str" cm="1">
        <f t="array" ref="BO67">IFERROR(""&amp;INDEX(regNatjecatelj_klub,DX67),"")</f>
        <v>OK Jelen</v>
      </c>
      <c r="BP67" s="88" t="str">
        <f t="shared" si="74"/>
        <v/>
      </c>
      <c r="BQ67" s="66" t="str">
        <f t="shared" si="75"/>
        <v>OK Jelen</v>
      </c>
      <c r="BR67" s="47" t="s">
        <v>0</v>
      </c>
      <c r="BS67" s="52" t="str">
        <f>IF(X67&lt;&gt;"NEMA","",IF(IFERROR(MATCH(W67,W$12:W66,0),0)&lt;&gt;0,"",W67))</f>
        <v/>
      </c>
      <c r="BT67" s="73" t="str">
        <f t="shared" si="76"/>
        <v/>
      </c>
      <c r="BU67" s="31" t="str">
        <f>IF(OR(BT67="",BT67&lt;&gt;"NEMA"),"",MAX(BU$12:BU66)+1)</f>
        <v/>
      </c>
      <c r="BV67" s="66" t="str">
        <f t="shared" si="77"/>
        <v/>
      </c>
      <c r="BW67" s="47" t="s">
        <v>0</v>
      </c>
      <c r="BX67" s="19" t="str">
        <f t="shared" si="78"/>
        <v/>
      </c>
      <c r="BY67" s="47" t="s">
        <v>0</v>
      </c>
      <c r="BZ67" s="82" t="str">
        <f>IF(BM67&lt;&gt;"NEMA","",IF(IFERROR(MATCH(BL67,BL$12:BL66,0),0)&lt;&gt;0,"",BL67))</f>
        <v/>
      </c>
      <c r="CA67" s="47" t="s">
        <v>0</v>
      </c>
      <c r="CB67" s="125"/>
      <c r="CC67" s="47" t="s">
        <v>0</v>
      </c>
      <c r="CD67" s="58" t="str">
        <f t="shared" si="79"/>
        <v/>
      </c>
      <c r="CE67" s="31" t="str">
        <f t="shared" si="80"/>
        <v/>
      </c>
      <c r="CF67" s="31" t="str">
        <f>IF(CE67="","",MAX(CF$12:CF66)+1)</f>
        <v/>
      </c>
      <c r="CG67" s="31" t="str">
        <f t="shared" si="20"/>
        <v/>
      </c>
      <c r="CH67" s="31" t="str">
        <f t="shared" si="81"/>
        <v/>
      </c>
      <c r="CI67" s="31" t="str">
        <f>IF(CB67="","",MAX(CI$12:CI66)+1)</f>
        <v/>
      </c>
      <c r="CJ67" s="31" t="str">
        <f t="shared" si="82"/>
        <v/>
      </c>
      <c r="CK67" s="66" t="str">
        <f t="shared" si="83"/>
        <v/>
      </c>
      <c r="CL67" s="47" t="s">
        <v>0</v>
      </c>
      <c r="CM67" s="73" t="str">
        <f t="shared" si="23"/>
        <v/>
      </c>
      <c r="CN67" s="47"/>
      <c r="CO67" s="19" t="str">
        <f t="shared" si="84"/>
        <v/>
      </c>
      <c r="CP67" s="47" t="s">
        <v>0</v>
      </c>
      <c r="CQ67" s="143" t="str">
        <f t="shared" si="85"/>
        <v>OK Jelen</v>
      </c>
      <c r="CR67" s="47" t="s">
        <v>0</v>
      </c>
      <c r="CS67" s="58" t="str">
        <f t="shared" si="107"/>
        <v>129:16</v>
      </c>
      <c r="CT67" s="73" t="str">
        <f t="shared" si="108"/>
        <v>0</v>
      </c>
      <c r="CU67" s="229" t="str">
        <f t="shared" si="28"/>
        <v/>
      </c>
      <c r="CV67" s="230">
        <f t="shared" si="110"/>
        <v>7756</v>
      </c>
      <c r="CW67" s="163">
        <f t="shared" si="30"/>
        <v>1</v>
      </c>
      <c r="CX67" s="47" t="s">
        <v>0</v>
      </c>
      <c r="CY67" s="222" t="str">
        <f t="shared" si="87"/>
        <v xml:space="preserve">
</v>
      </c>
      <c r="CZ67" s="223">
        <f t="shared" si="88"/>
        <v>6</v>
      </c>
      <c r="DA67" s="47" t="s">
        <v>0</v>
      </c>
      <c r="DB67" s="47"/>
      <c r="DC67" s="47"/>
      <c r="DD67" s="47"/>
      <c r="DE67" s="47" t="s">
        <v>0</v>
      </c>
      <c r="DF67" s="53" t="str">
        <f t="shared" si="101"/>
        <v/>
      </c>
      <c r="DG67" t="s">
        <v>0</v>
      </c>
      <c r="DH67" s="128" t="str">
        <f t="shared" si="102"/>
        <v>M</v>
      </c>
      <c r="DI67" t="s">
        <v>0</v>
      </c>
      <c r="DJ67" s="52" t="str">
        <f t="shared" si="103"/>
        <v/>
      </c>
      <c r="DK67" s="66" t="str">
        <f t="shared" si="104"/>
        <v/>
      </c>
      <c r="DL67" t="s">
        <v>0</v>
      </c>
      <c r="DM67" s="19" t="str">
        <f t="shared" si="105"/>
        <v/>
      </c>
      <c r="DN67" s="47" t="s">
        <v>0</v>
      </c>
      <c r="DO67" s="19" t="str">
        <f t="shared" si="106"/>
        <v/>
      </c>
      <c r="DP67" s="47" t="s">
        <v>0</v>
      </c>
      <c r="DQ67" s="52" t="str">
        <f t="shared" si="37"/>
        <v>Miran – Košćica – OK Jelen – M21A</v>
      </c>
      <c r="DR67" s="53">
        <f t="shared" si="38"/>
        <v>168</v>
      </c>
      <c r="DS67" s="47" t="s">
        <v>0</v>
      </c>
      <c r="DT67" s="52" t="str">
        <f t="shared" si="39"/>
        <v>Miran – Košćica – OK Jelen</v>
      </c>
      <c r="DU67" s="53">
        <f t="shared" si="40"/>
        <v>168</v>
      </c>
      <c r="DV67" s="47" t="s">
        <v>0</v>
      </c>
      <c r="DW67" s="52" t="str">
        <f t="shared" si="41"/>
        <v>Miran – Košćica</v>
      </c>
      <c r="DX67" s="53">
        <f t="shared" si="42"/>
        <v>168</v>
      </c>
      <c r="DY67" s="47" t="s">
        <v>0</v>
      </c>
      <c r="DZ67" s="58">
        <f t="shared" si="89"/>
        <v>168</v>
      </c>
      <c r="EA67" s="53" cm="1">
        <f t="array" ref="EA67">IF(DZ67&lt;&gt;"",INDEX(regNatjecatelj_id,DZ67,0),IF(BD67&lt;&gt;"",BD67,""))</f>
        <v>1082</v>
      </c>
      <c r="EB67" s="47" t="s">
        <v>0</v>
      </c>
      <c r="EC67" s="58" t="str">
        <f t="shared" si="43"/>
        <v>imepre</v>
      </c>
      <c r="ED67" s="73" t="str">
        <f t="shared" si="44"/>
        <v>klu</v>
      </c>
      <c r="EE67" s="73" t="str">
        <f t="shared" si="45"/>
        <v>kat</v>
      </c>
      <c r="EF67" s="73" t="str">
        <f t="shared" si="46"/>
        <v/>
      </c>
      <c r="EG67" s="66" t="str">
        <f t="shared" si="47"/>
        <v>imepre-klu-kat</v>
      </c>
      <c r="EH67" s="47" t="s">
        <v>0</v>
      </c>
      <c r="EI67" s="58">
        <f>IF(AL67="","",MAX(EI$12:EI66)+1)</f>
        <v>239</v>
      </c>
      <c r="EJ67" s="73">
        <f t="shared" si="48"/>
        <v>27</v>
      </c>
      <c r="EK67" s="73">
        <f t="shared" si="90"/>
        <v>1082</v>
      </c>
      <c r="EL67" s="73">
        <f t="shared" si="49"/>
        <v>7756</v>
      </c>
      <c r="EM67" s="73">
        <f t="shared" si="50"/>
        <v>1</v>
      </c>
      <c r="EN67" s="73">
        <f t="shared" si="91"/>
        <v>1</v>
      </c>
      <c r="EO67" s="73">
        <f t="shared" si="92"/>
        <v>1</v>
      </c>
      <c r="EP67" s="73" t="str">
        <f t="shared" si="53"/>
        <v>0</v>
      </c>
      <c r="EQ67" s="73" t="str">
        <f t="shared" si="54"/>
        <v/>
      </c>
      <c r="ER67" s="73" t="str">
        <f t="shared" si="55"/>
        <v/>
      </c>
      <c r="ES67" s="53" t="str">
        <f t="shared" si="56"/>
        <v/>
      </c>
      <c r="ET67" s="47" t="s">
        <v>0</v>
      </c>
      <c r="EU67" s="19" t="str">
        <f t="shared" si="93"/>
        <v>INSERT INTO rezultat(id,stazakategorija_id,imeprezime_id,vrijeme_sec,status_id,registracija,uparivanje_id,originalstatus_id,imeprezimealias_id,klubalias_id,kategorijaalias_id) VALUES (239,27,1082,7756,1,1,1,0,Null,Null,Null);</v>
      </c>
      <c r="EV67" s="47" t="s">
        <v>0</v>
      </c>
      <c r="EW67" s="19" t="str">
        <f t="shared" si="94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7" s="47" t="s">
        <v>0</v>
      </c>
      <c r="EY67" s="180" t="str">
        <f t="shared" si="58"/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67" s="47" t="s">
        <v>0</v>
      </c>
    </row>
    <row r="68" spans="1:156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6" t="str">
        <f t="shared" si="59"/>
        <v/>
      </c>
      <c r="P68" s="47"/>
      <c r="Q68" s="52" t="str">
        <f t="shared" si="60"/>
        <v>M21A</v>
      </c>
      <c r="R68" s="73">
        <f>IF(Q68="","",IF(COUNTIF(Q$12:Q67,Q68)=0,R67+1,R67))</f>
        <v>5</v>
      </c>
      <c r="S68" s="73">
        <f t="shared" si="61"/>
        <v>101</v>
      </c>
      <c r="T68" s="73">
        <f t="shared" si="1"/>
        <v>13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62"/>
        <v/>
      </c>
      <c r="AA68" s="73" t="str">
        <f t="shared" si="5"/>
        <v/>
      </c>
      <c r="AB68" s="31" t="str">
        <f t="shared" si="63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64"/>
        <v/>
      </c>
      <c r="AH68" s="47" t="s">
        <v>0</v>
      </c>
      <c r="AI68" s="143" t="str">
        <f t="shared" si="65"/>
        <v/>
      </c>
      <c r="AJ68" s="47"/>
      <c r="AK68" s="52" t="str">
        <f t="shared" si="66"/>
        <v/>
      </c>
      <c r="AL68" s="31" t="str">
        <f t="shared" si="67"/>
        <v/>
      </c>
      <c r="AM68" s="73" t="str">
        <f t="shared" si="68"/>
        <v/>
      </c>
      <c r="AN68" s="73" t="str">
        <f t="shared" si="69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70"/>
        <v/>
      </c>
      <c r="AS68" s="47" t="s">
        <v>0</v>
      </c>
      <c r="AT68" s="19" t="str">
        <f t="shared" si="71"/>
        <v/>
      </c>
      <c r="AU68" s="47" t="s">
        <v>0</v>
      </c>
      <c r="AV68" s="103"/>
      <c r="AW68" s="105"/>
      <c r="AX68" s="47" t="s">
        <v>0</v>
      </c>
      <c r="AY68" s="259" t="str">
        <f t="shared" si="100"/>
        <v/>
      </c>
      <c r="AZ68" s="47" t="s">
        <v>0</v>
      </c>
      <c r="BA68" s="52" t="str">
        <f t="shared" si="11"/>
        <v/>
      </c>
      <c r="BB68" s="73" t="str">
        <f>IF(AV68&amp;AW68="","",MAX(BB$12:BB67)+1)</f>
        <v/>
      </c>
      <c r="BC68" s="271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>IF(O68="","",IF(BC68="",AO68,IF(BC68="NEMA",AV68,INDEX(regNatjecatelj_ime,MATCH(BC68,regNatjecatelj_id,0)))))</f>
        <v/>
      </c>
      <c r="BG68" s="31" t="str">
        <f>IF(O68="","",IF(BC68="",AP68,IF(BC68="NEMA",AW68,INDEX(regNatjecatelj_prezime,MATCH(BC68,regNatjecatelj_id,0)))))</f>
        <v/>
      </c>
      <c r="BH68" s="73" t="str">
        <f t="shared" si="72"/>
        <v/>
      </c>
      <c r="BI68" s="53" t="str">
        <f t="shared" si="73"/>
        <v/>
      </c>
      <c r="BJ68" s="47" t="s">
        <v>0</v>
      </c>
      <c r="BK68" s="52" t="str">
        <f t="shared" si="13"/>
        <v/>
      </c>
      <c r="BL68" s="31" t="str">
        <f t="shared" si="14"/>
        <v/>
      </c>
      <c r="BM68" s="73" t="str">
        <f t="shared" si="15"/>
        <v/>
      </c>
      <c r="BN68" s="31" t="str" cm="1">
        <f t="array" ref="BN68">IF(BM68="",""&amp;BL68,IF(BM68="NEMA",BL68,INDEX(regKlub_naziv,MATCH(INDEX(regKlub_alias_klubId,BM68),regKlub_id,0))))</f>
        <v/>
      </c>
      <c r="BO68" s="31" t="str" cm="1">
        <f t="array" ref="BO68">IFERROR(""&amp;INDEX(regNatjecatelj_klub,DX68),"")</f>
        <v/>
      </c>
      <c r="BP68" s="88" t="str">
        <f t="shared" si="74"/>
        <v/>
      </c>
      <c r="BQ68" s="66" t="str">
        <f t="shared" si="75"/>
        <v/>
      </c>
      <c r="BR68" s="47" t="s">
        <v>0</v>
      </c>
      <c r="BS68" s="52" t="str">
        <f>IF(X68&lt;&gt;"NEMA","",IF(IFERROR(MATCH(W68,W$12:W67,0),0)&lt;&gt;0,"",W68))</f>
        <v/>
      </c>
      <c r="BT68" s="73" t="str">
        <f t="shared" si="76"/>
        <v/>
      </c>
      <c r="BU68" s="31" t="str">
        <f>IF(OR(BT68="",BT68&lt;&gt;"NEMA"),"",MAX(BU$12:BU67)+1)</f>
        <v/>
      </c>
      <c r="BV68" s="66" t="str">
        <f t="shared" si="77"/>
        <v/>
      </c>
      <c r="BW68" s="47" t="s">
        <v>0</v>
      </c>
      <c r="BX68" s="19" t="str">
        <f t="shared" si="78"/>
        <v/>
      </c>
      <c r="BY68" s="47" t="s">
        <v>0</v>
      </c>
      <c r="BZ68" s="82" t="str">
        <f>IF(BM68&lt;&gt;"NEMA","",IF(IFERROR(MATCH(BL68,BL$12:BL67,0),0)&lt;&gt;0,"",BL68))</f>
        <v/>
      </c>
      <c r="CA68" s="47" t="s">
        <v>0</v>
      </c>
      <c r="CB68" s="125"/>
      <c r="CC68" s="47" t="s">
        <v>0</v>
      </c>
      <c r="CD68" s="58" t="str">
        <f t="shared" si="79"/>
        <v/>
      </c>
      <c r="CE68" s="31" t="str">
        <f t="shared" si="80"/>
        <v/>
      </c>
      <c r="CF68" s="31" t="str">
        <f>IF(CE68="","",MAX(CF$12:CF67)+1)</f>
        <v/>
      </c>
      <c r="CG68" s="31" t="str">
        <f t="shared" si="20"/>
        <v/>
      </c>
      <c r="CH68" s="31" t="str">
        <f t="shared" si="81"/>
        <v/>
      </c>
      <c r="CI68" s="31" t="str">
        <f>IF(CB68="","",MAX(CI$12:CI67)+1)</f>
        <v/>
      </c>
      <c r="CJ68" s="31" t="str">
        <f t="shared" si="82"/>
        <v/>
      </c>
      <c r="CK68" s="66" t="str">
        <f t="shared" si="83"/>
        <v/>
      </c>
      <c r="CL68" s="47" t="s">
        <v>0</v>
      </c>
      <c r="CM68" s="73" t="str">
        <f t="shared" si="23"/>
        <v/>
      </c>
      <c r="CN68" s="47"/>
      <c r="CO68" s="19" t="str">
        <f t="shared" si="84"/>
        <v/>
      </c>
      <c r="CP68" s="47" t="s">
        <v>0</v>
      </c>
      <c r="CQ68" s="143" t="str">
        <f t="shared" si="85"/>
        <v/>
      </c>
      <c r="CR68" s="47" t="s">
        <v>0</v>
      </c>
      <c r="CS68" s="58" t="str">
        <f t="shared" si="107"/>
        <v/>
      </c>
      <c r="CT68" s="73" t="str">
        <f t="shared" si="108"/>
        <v>0</v>
      </c>
      <c r="CU68" s="229" t="str">
        <f t="shared" si="28"/>
        <v/>
      </c>
      <c r="CV68" s="230" t="str">
        <f t="shared" si="110"/>
        <v/>
      </c>
      <c r="CW68" s="163" t="str">
        <f t="shared" si="30"/>
        <v/>
      </c>
      <c r="CX68" s="47" t="s">
        <v>0</v>
      </c>
      <c r="CY68" s="222" t="str">
        <f t="shared" si="87"/>
        <v xml:space="preserve">
</v>
      </c>
      <c r="CZ68" s="223" t="str">
        <f t="shared" si="88"/>
        <v/>
      </c>
      <c r="DA68" s="47" t="s">
        <v>0</v>
      </c>
      <c r="DB68" s="47"/>
      <c r="DC68" s="47"/>
      <c r="DD68" s="47"/>
      <c r="DE68" s="47" t="s">
        <v>0</v>
      </c>
      <c r="DF68" s="53" t="str">
        <f t="shared" si="101"/>
        <v/>
      </c>
      <c r="DG68" t="s">
        <v>0</v>
      </c>
      <c r="DH68" s="128" t="str">
        <f t="shared" si="102"/>
        <v>M</v>
      </c>
      <c r="DI68" t="s">
        <v>0</v>
      </c>
      <c r="DJ68" s="52" t="str">
        <f t="shared" si="103"/>
        <v/>
      </c>
      <c r="DK68" s="66" t="str">
        <f t="shared" si="104"/>
        <v/>
      </c>
      <c r="DL68" t="s">
        <v>0</v>
      </c>
      <c r="DM68" s="19" t="str">
        <f t="shared" si="105"/>
        <v/>
      </c>
      <c r="DN68" s="47" t="s">
        <v>0</v>
      </c>
      <c r="DO68" s="19" t="str">
        <f t="shared" si="106"/>
        <v/>
      </c>
      <c r="DP68" s="47" t="s">
        <v>0</v>
      </c>
      <c r="DQ68" s="52" t="str">
        <f t="shared" si="37"/>
        <v/>
      </c>
      <c r="DR68" s="53" t="str">
        <f t="shared" si="38"/>
        <v/>
      </c>
      <c r="DS68" s="47" t="s">
        <v>0</v>
      </c>
      <c r="DT68" s="52" t="str">
        <f t="shared" si="39"/>
        <v/>
      </c>
      <c r="DU68" s="53" t="str">
        <f t="shared" si="40"/>
        <v/>
      </c>
      <c r="DV68" s="47" t="s">
        <v>0</v>
      </c>
      <c r="DW68" s="52" t="str">
        <f t="shared" si="41"/>
        <v/>
      </c>
      <c r="DX68" s="53" t="str">
        <f t="shared" si="42"/>
        <v/>
      </c>
      <c r="DY68" s="47" t="s">
        <v>0</v>
      </c>
      <c r="DZ68" s="58" t="str">
        <f t="shared" si="89"/>
        <v/>
      </c>
      <c r="EA68" s="53" t="str" cm="1">
        <f t="array" ref="EA68">IF(DZ68&lt;&gt;"",INDEX(regNatjecatelj_id,DZ68,0),IF(BD68&lt;&gt;"",BD68,""))</f>
        <v/>
      </c>
      <c r="EB68" s="47" t="s">
        <v>0</v>
      </c>
      <c r="EC68" s="58" t="str">
        <f t="shared" si="43"/>
        <v/>
      </c>
      <c r="ED68" s="73" t="str">
        <f t="shared" si="44"/>
        <v/>
      </c>
      <c r="EE68" s="73" t="str">
        <f t="shared" si="45"/>
        <v/>
      </c>
      <c r="EF68" s="73" t="str">
        <f t="shared" si="46"/>
        <v/>
      </c>
      <c r="EG68" s="66" t="str">
        <f t="shared" si="47"/>
        <v/>
      </c>
      <c r="EH68" s="47" t="s">
        <v>0</v>
      </c>
      <c r="EI68" s="58" t="str">
        <f>IF(AL68="","",MAX(EI$12:EI67)+1)</f>
        <v/>
      </c>
      <c r="EJ68" s="73" t="str">
        <f t="shared" si="48"/>
        <v/>
      </c>
      <c r="EK68" s="73" t="str">
        <f t="shared" si="90"/>
        <v/>
      </c>
      <c r="EL68" s="73" t="str">
        <f t="shared" si="49"/>
        <v/>
      </c>
      <c r="EM68" s="73" t="str">
        <f t="shared" si="50"/>
        <v/>
      </c>
      <c r="EN68" s="73" t="str">
        <f t="shared" si="91"/>
        <v/>
      </c>
      <c r="EO68" s="73" t="str">
        <f t="shared" si="92"/>
        <v/>
      </c>
      <c r="EP68" s="73" t="str">
        <f t="shared" si="53"/>
        <v/>
      </c>
      <c r="EQ68" s="73" t="str">
        <f t="shared" si="54"/>
        <v/>
      </c>
      <c r="ER68" s="73" t="str">
        <f t="shared" si="55"/>
        <v/>
      </c>
      <c r="ES68" s="53" t="str">
        <f t="shared" si="56"/>
        <v/>
      </c>
      <c r="ET68" s="47" t="s">
        <v>0</v>
      </c>
      <c r="EU68" s="19" t="str">
        <f t="shared" si="93"/>
        <v/>
      </c>
      <c r="EV68" s="47" t="s">
        <v>0</v>
      </c>
      <c r="EW68" s="19" t="str">
        <f t="shared" si="94"/>
        <v/>
      </c>
      <c r="EX68" s="47" t="s">
        <v>0</v>
      </c>
      <c r="EY68" s="180" t="str">
        <f t="shared" si="58"/>
        <v/>
      </c>
      <c r="EZ68" s="47" t="s">
        <v>0</v>
      </c>
    </row>
    <row r="69" spans="1:156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6" t="str">
        <f t="shared" si="59"/>
        <v/>
      </c>
      <c r="P69" s="47"/>
      <c r="Q69" s="52" t="str">
        <f t="shared" si="60"/>
        <v>M21A</v>
      </c>
      <c r="R69" s="73">
        <f>IF(Q69="","",IF(COUNTIF(Q$12:Q68,Q69)=0,R68+1,R68))</f>
        <v>5</v>
      </c>
      <c r="S69" s="73">
        <f t="shared" si="61"/>
        <v>101</v>
      </c>
      <c r="T69" s="73">
        <f t="shared" si="1"/>
        <v>13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62"/>
        <v/>
      </c>
      <c r="AA69" s="73" t="str">
        <f t="shared" si="5"/>
        <v/>
      </c>
      <c r="AB69" s="31" t="str">
        <f t="shared" si="63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64"/>
        <v/>
      </c>
      <c r="AH69" s="47" t="s">
        <v>0</v>
      </c>
      <c r="AI69" s="143" t="str">
        <f t="shared" si="65"/>
        <v/>
      </c>
      <c r="AJ69" s="47"/>
      <c r="AK69" s="52" t="str">
        <f t="shared" si="66"/>
        <v/>
      </c>
      <c r="AL69" s="31" t="str">
        <f t="shared" si="67"/>
        <v/>
      </c>
      <c r="AM69" s="73" t="str">
        <f t="shared" si="68"/>
        <v/>
      </c>
      <c r="AN69" s="73" t="str">
        <f t="shared" si="69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70"/>
        <v/>
      </c>
      <c r="AS69" s="47" t="s">
        <v>0</v>
      </c>
      <c r="AT69" s="19" t="str">
        <f t="shared" si="71"/>
        <v/>
      </c>
      <c r="AU69" s="47" t="s">
        <v>0</v>
      </c>
      <c r="AV69" s="103"/>
      <c r="AW69" s="105"/>
      <c r="AX69" s="47" t="s">
        <v>0</v>
      </c>
      <c r="AY69" s="259" t="str">
        <f t="shared" si="100"/>
        <v/>
      </c>
      <c r="AZ69" s="47" t="s">
        <v>0</v>
      </c>
      <c r="BA69" s="52" t="str">
        <f t="shared" si="11"/>
        <v/>
      </c>
      <c r="BB69" s="73" t="str">
        <f>IF(AV69&amp;AW69="","",MAX(BB$12:BB68)+1)</f>
        <v/>
      </c>
      <c r="BC69" s="271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>IF(O69="","",IF(BC69="",AO69,IF(BC69="NEMA",AV69,INDEX(regNatjecatelj_ime,MATCH(BC69,regNatjecatelj_id,0)))))</f>
        <v/>
      </c>
      <c r="BG69" s="31" t="str">
        <f>IF(O69="","",IF(BC69="",AP69,IF(BC69="NEMA",AW69,INDEX(regNatjecatelj_prezime,MATCH(BC69,regNatjecatelj_id,0)))))</f>
        <v/>
      </c>
      <c r="BH69" s="73" t="str">
        <f t="shared" si="72"/>
        <v/>
      </c>
      <c r="BI69" s="53" t="str">
        <f t="shared" si="73"/>
        <v/>
      </c>
      <c r="BJ69" s="47" t="s">
        <v>0</v>
      </c>
      <c r="BK69" s="52" t="str">
        <f t="shared" si="13"/>
        <v/>
      </c>
      <c r="BL69" s="31" t="str">
        <f t="shared" si="14"/>
        <v/>
      </c>
      <c r="BM69" s="73" t="str">
        <f t="shared" si="15"/>
        <v/>
      </c>
      <c r="BN69" s="31" t="str" cm="1">
        <f t="array" ref="BN69">IF(BM69="",""&amp;BL69,IF(BM69="NEMA",BL69,INDEX(regKlub_naziv,MATCH(INDEX(regKlub_alias_klubId,BM69),regKlub_id,0))))</f>
        <v/>
      </c>
      <c r="BO69" s="31" t="str" cm="1">
        <f t="array" ref="BO69">IFERROR(""&amp;INDEX(regNatjecatelj_klub,DX69),"")</f>
        <v/>
      </c>
      <c r="BP69" s="88" t="str">
        <f t="shared" si="74"/>
        <v/>
      </c>
      <c r="BQ69" s="66" t="str">
        <f t="shared" si="75"/>
        <v/>
      </c>
      <c r="BR69" s="47" t="s">
        <v>0</v>
      </c>
      <c r="BS69" s="52" t="str">
        <f>IF(X69&lt;&gt;"NEMA","",IF(IFERROR(MATCH(W69,W$12:W68,0),0)&lt;&gt;0,"",W69))</f>
        <v/>
      </c>
      <c r="BT69" s="73" t="str">
        <f t="shared" si="76"/>
        <v/>
      </c>
      <c r="BU69" s="31" t="str">
        <f>IF(OR(BT69="",BT69&lt;&gt;"NEMA"),"",MAX(BU$12:BU68)+1)</f>
        <v/>
      </c>
      <c r="BV69" s="66" t="str">
        <f t="shared" si="77"/>
        <v/>
      </c>
      <c r="BW69" s="47" t="s">
        <v>0</v>
      </c>
      <c r="BX69" s="19" t="str">
        <f t="shared" si="78"/>
        <v/>
      </c>
      <c r="BY69" s="47" t="s">
        <v>0</v>
      </c>
      <c r="BZ69" s="82" t="str">
        <f>IF(BM69&lt;&gt;"NEMA","",IF(IFERROR(MATCH(BL69,BL$12:BL68,0),0)&lt;&gt;0,"",BL69))</f>
        <v/>
      </c>
      <c r="CA69" s="47" t="s">
        <v>0</v>
      </c>
      <c r="CB69" s="125"/>
      <c r="CC69" s="47" t="s">
        <v>0</v>
      </c>
      <c r="CD69" s="58" t="str">
        <f t="shared" si="79"/>
        <v/>
      </c>
      <c r="CE69" s="31" t="str">
        <f t="shared" si="80"/>
        <v/>
      </c>
      <c r="CF69" s="31" t="str">
        <f>IF(CE69="","",MAX(CF$12:CF68)+1)</f>
        <v/>
      </c>
      <c r="CG69" s="31" t="str">
        <f t="shared" si="20"/>
        <v/>
      </c>
      <c r="CH69" s="31" t="str">
        <f t="shared" si="81"/>
        <v/>
      </c>
      <c r="CI69" s="31" t="str">
        <f>IF(CB69="","",MAX(CI$12:CI68)+1)</f>
        <v/>
      </c>
      <c r="CJ69" s="31" t="str">
        <f t="shared" si="82"/>
        <v/>
      </c>
      <c r="CK69" s="66" t="str">
        <f t="shared" si="83"/>
        <v/>
      </c>
      <c r="CL69" s="47" t="s">
        <v>0</v>
      </c>
      <c r="CM69" s="73" t="str">
        <f t="shared" si="23"/>
        <v/>
      </c>
      <c r="CN69" s="47"/>
      <c r="CO69" s="19" t="str">
        <f t="shared" si="84"/>
        <v/>
      </c>
      <c r="CP69" s="47" t="s">
        <v>0</v>
      </c>
      <c r="CQ69" s="143" t="str">
        <f t="shared" si="85"/>
        <v/>
      </c>
      <c r="CR69" s="47" t="s">
        <v>0</v>
      </c>
      <c r="CS69" s="58" t="str">
        <f t="shared" si="107"/>
        <v/>
      </c>
      <c r="CT69" s="73" t="str">
        <f t="shared" si="108"/>
        <v>0</v>
      </c>
      <c r="CU69" s="229" t="str">
        <f t="shared" si="28"/>
        <v/>
      </c>
      <c r="CV69" s="230" t="str">
        <f t="shared" si="110"/>
        <v/>
      </c>
      <c r="CW69" s="163" t="str">
        <f t="shared" si="30"/>
        <v/>
      </c>
      <c r="CX69" s="47" t="s">
        <v>0</v>
      </c>
      <c r="CY69" s="222" t="str">
        <f t="shared" si="87"/>
        <v xml:space="preserve">
</v>
      </c>
      <c r="CZ69" s="223" t="str">
        <f t="shared" si="88"/>
        <v/>
      </c>
      <c r="DA69" s="47" t="s">
        <v>0</v>
      </c>
      <c r="DB69" s="47"/>
      <c r="DC69" s="47"/>
      <c r="DD69" s="47"/>
      <c r="DE69" s="47" t="s">
        <v>0</v>
      </c>
      <c r="DF69" s="53" t="str">
        <f t="shared" si="101"/>
        <v/>
      </c>
      <c r="DG69" t="s">
        <v>0</v>
      </c>
      <c r="DH69" s="128" t="str">
        <f t="shared" si="102"/>
        <v>M</v>
      </c>
      <c r="DI69" t="s">
        <v>0</v>
      </c>
      <c r="DJ69" s="52" t="str">
        <f t="shared" si="103"/>
        <v/>
      </c>
      <c r="DK69" s="66" t="str">
        <f t="shared" si="104"/>
        <v/>
      </c>
      <c r="DL69" t="s">
        <v>0</v>
      </c>
      <c r="DM69" s="19" t="str">
        <f t="shared" si="105"/>
        <v/>
      </c>
      <c r="DN69" s="47" t="s">
        <v>0</v>
      </c>
      <c r="DO69" s="19" t="str">
        <f t="shared" si="106"/>
        <v/>
      </c>
      <c r="DP69" s="47" t="s">
        <v>0</v>
      </c>
      <c r="DQ69" s="52" t="str">
        <f t="shared" si="37"/>
        <v/>
      </c>
      <c r="DR69" s="53" t="str">
        <f t="shared" si="38"/>
        <v/>
      </c>
      <c r="DS69" s="47" t="s">
        <v>0</v>
      </c>
      <c r="DT69" s="52" t="str">
        <f t="shared" si="39"/>
        <v/>
      </c>
      <c r="DU69" s="53" t="str">
        <f t="shared" si="40"/>
        <v/>
      </c>
      <c r="DV69" s="47" t="s">
        <v>0</v>
      </c>
      <c r="DW69" s="52" t="str">
        <f t="shared" si="41"/>
        <v/>
      </c>
      <c r="DX69" s="53" t="str">
        <f t="shared" si="42"/>
        <v/>
      </c>
      <c r="DY69" s="47" t="s">
        <v>0</v>
      </c>
      <c r="DZ69" s="58" t="str">
        <f t="shared" si="89"/>
        <v/>
      </c>
      <c r="EA69" s="53" t="str" cm="1">
        <f t="array" ref="EA69">IF(DZ69&lt;&gt;"",INDEX(regNatjecatelj_id,DZ69,0),IF(BD69&lt;&gt;"",BD69,""))</f>
        <v/>
      </c>
      <c r="EB69" s="47" t="s">
        <v>0</v>
      </c>
      <c r="EC69" s="58" t="str">
        <f t="shared" si="43"/>
        <v/>
      </c>
      <c r="ED69" s="73" t="str">
        <f t="shared" si="44"/>
        <v/>
      </c>
      <c r="EE69" s="73" t="str">
        <f t="shared" si="45"/>
        <v/>
      </c>
      <c r="EF69" s="73" t="str">
        <f t="shared" si="46"/>
        <v/>
      </c>
      <c r="EG69" s="66" t="str">
        <f t="shared" si="47"/>
        <v/>
      </c>
      <c r="EH69" s="47" t="s">
        <v>0</v>
      </c>
      <c r="EI69" s="58" t="str">
        <f>IF(AL69="","",MAX(EI$12:EI68)+1)</f>
        <v/>
      </c>
      <c r="EJ69" s="73" t="str">
        <f t="shared" si="48"/>
        <v/>
      </c>
      <c r="EK69" s="73" t="str">
        <f t="shared" si="90"/>
        <v/>
      </c>
      <c r="EL69" s="73" t="str">
        <f t="shared" si="49"/>
        <v/>
      </c>
      <c r="EM69" s="73" t="str">
        <f t="shared" si="50"/>
        <v/>
      </c>
      <c r="EN69" s="73" t="str">
        <f t="shared" si="91"/>
        <v/>
      </c>
      <c r="EO69" s="73" t="str">
        <f t="shared" si="92"/>
        <v/>
      </c>
      <c r="EP69" s="73" t="str">
        <f t="shared" si="53"/>
        <v/>
      </c>
      <c r="EQ69" s="73" t="str">
        <f t="shared" si="54"/>
        <v/>
      </c>
      <c r="ER69" s="73" t="str">
        <f t="shared" si="55"/>
        <v/>
      </c>
      <c r="ES69" s="53" t="str">
        <f t="shared" si="56"/>
        <v/>
      </c>
      <c r="ET69" s="47" t="s">
        <v>0</v>
      </c>
      <c r="EU69" s="19" t="str">
        <f t="shared" si="93"/>
        <v/>
      </c>
      <c r="EV69" s="47" t="s">
        <v>0</v>
      </c>
      <c r="EW69" s="19" t="str">
        <f t="shared" si="94"/>
        <v/>
      </c>
      <c r="EX69" s="47" t="s">
        <v>0</v>
      </c>
      <c r="EY69" s="180" t="str">
        <f t="shared" si="58"/>
        <v/>
      </c>
      <c r="EZ69" s="47" t="s">
        <v>0</v>
      </c>
    </row>
    <row r="70" spans="1:156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6" t="str">
        <f t="shared" si="59"/>
        <v>ok</v>
      </c>
      <c r="P70" s="47"/>
      <c r="Q70" s="52" t="str">
        <f t="shared" si="60"/>
        <v>M21A</v>
      </c>
      <c r="R70" s="73">
        <f>IF(Q70="","",IF(COUNTIF(Q$12:Q69,Q70)=0,R69+1,R69))</f>
        <v>5</v>
      </c>
      <c r="S70" s="73">
        <f t="shared" si="61"/>
        <v>101</v>
      </c>
      <c r="T70" s="73">
        <f t="shared" si="1"/>
        <v>13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62"/>
        <v>CRO</v>
      </c>
      <c r="AA70" s="73">
        <f t="shared" si="5"/>
        <v>1</v>
      </c>
      <c r="AB70" s="31" t="str">
        <f t="shared" si="63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64"/>
        <v/>
      </c>
      <c r="AH70" s="47" t="s">
        <v>0</v>
      </c>
      <c r="AI70" s="143" t="str">
        <f t="shared" si="65"/>
        <v>CRO</v>
      </c>
      <c r="AJ70" s="47"/>
      <c r="AK70" s="52" t="str">
        <f t="shared" si="66"/>
        <v>Luka</v>
      </c>
      <c r="AL70" s="31" t="str">
        <f t="shared" si="67"/>
        <v>Filetin</v>
      </c>
      <c r="AM70" s="73">
        <f t="shared" si="68"/>
        <v>1195</v>
      </c>
      <c r="AN70" s="73" t="str">
        <f t="shared" si="69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70"/>
        <v/>
      </c>
      <c r="AS70" s="47" t="s">
        <v>0</v>
      </c>
      <c r="AT70" s="19" t="str">
        <f t="shared" si="71"/>
        <v/>
      </c>
      <c r="AU70" s="47" t="s">
        <v>0</v>
      </c>
      <c r="AV70" s="103"/>
      <c r="AW70" s="105"/>
      <c r="AX70" s="47" t="s">
        <v>0</v>
      </c>
      <c r="AY70" s="259" t="str">
        <f t="shared" si="100"/>
        <v/>
      </c>
      <c r="AZ70" s="47" t="s">
        <v>0</v>
      </c>
      <c r="BA70" s="52" t="str">
        <f t="shared" si="11"/>
        <v/>
      </c>
      <c r="BB70" s="73" t="str">
        <f>IF(AV70&amp;AW70="","",MAX(BB$12:BB69)+1)</f>
        <v/>
      </c>
      <c r="BC70" s="271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>IF(O70="","",IF(BC70="",AO70,IF(BC70="NEMA",AV70,INDEX(regNatjecatelj_ime,MATCH(BC70,regNatjecatelj_id,0)))))</f>
        <v>Luka</v>
      </c>
      <c r="BG70" s="31" t="str">
        <f>IF(O70="","",IF(BC70="",AP70,IF(BC70="NEMA",AW70,INDEX(regNatjecatelj_prezime,MATCH(BC70,regNatjecatelj_id,0)))))</f>
        <v>Filetin</v>
      </c>
      <c r="BH70" s="73" t="str">
        <f t="shared" si="72"/>
        <v/>
      </c>
      <c r="BI70" s="53">
        <f t="shared" si="73"/>
        <v>1195</v>
      </c>
      <c r="BJ70" s="47" t="s">
        <v>0</v>
      </c>
      <c r="BK70" s="52" t="str">
        <f t="shared" si="13"/>
        <v>KAP</v>
      </c>
      <c r="BL70" s="31" t="str">
        <f t="shared" si="14"/>
        <v>OK Kapela</v>
      </c>
      <c r="BM70" s="73" t="str">
        <f t="shared" si="15"/>
        <v/>
      </c>
      <c r="BN70" s="31" t="str" cm="1">
        <f t="array" ref="BN70">IF(BM70="",""&amp;BL70,IF(BM70="NEMA",BL70,INDEX(regKlub_naziv,MATCH(INDEX(regKlub_alias_klubId,BM70),regKlub_id,0))))</f>
        <v>OK Kapela</v>
      </c>
      <c r="BO70" s="31" t="str" cm="1">
        <f t="array" ref="BO70">IFERROR(""&amp;INDEX(regNatjecatelj_klub,DX70),"")</f>
        <v>OK Kapela</v>
      </c>
      <c r="BP70" s="88" t="str">
        <f t="shared" si="74"/>
        <v/>
      </c>
      <c r="BQ70" s="66" t="str">
        <f t="shared" si="75"/>
        <v>OK Kapela</v>
      </c>
      <c r="BR70" s="47" t="s">
        <v>0</v>
      </c>
      <c r="BS70" s="52" t="str">
        <f>IF(X70&lt;&gt;"NEMA","",IF(IFERROR(MATCH(W70,W$12:W69,0),0)&lt;&gt;0,"",W70))</f>
        <v/>
      </c>
      <c r="BT70" s="73" t="str">
        <f t="shared" si="76"/>
        <v/>
      </c>
      <c r="BU70" s="31" t="str">
        <f>IF(OR(BT70="",BT70&lt;&gt;"NEMA"),"",MAX(BU$12:BU69)+1)</f>
        <v/>
      </c>
      <c r="BV70" s="66" t="str">
        <f t="shared" si="77"/>
        <v/>
      </c>
      <c r="BW70" s="47" t="s">
        <v>0</v>
      </c>
      <c r="BX70" s="19" t="str">
        <f t="shared" si="78"/>
        <v/>
      </c>
      <c r="BY70" s="47" t="s">
        <v>0</v>
      </c>
      <c r="BZ70" s="82" t="str">
        <f>IF(BM70&lt;&gt;"NEMA","",IF(IFERROR(MATCH(BL70,BL$12:BL69,0),0)&lt;&gt;0,"",BL70))</f>
        <v/>
      </c>
      <c r="CA70" s="47" t="s">
        <v>0</v>
      </c>
      <c r="CB70" s="125"/>
      <c r="CC70" s="47" t="s">
        <v>0</v>
      </c>
      <c r="CD70" s="58" t="str">
        <f t="shared" si="79"/>
        <v/>
      </c>
      <c r="CE70" s="31" t="str">
        <f t="shared" si="80"/>
        <v/>
      </c>
      <c r="CF70" s="31" t="str">
        <f>IF(CE70="","",MAX(CF$12:CF69)+1)</f>
        <v/>
      </c>
      <c r="CG70" s="31" t="str">
        <f t="shared" si="20"/>
        <v/>
      </c>
      <c r="CH70" s="31" t="str">
        <f t="shared" si="81"/>
        <v/>
      </c>
      <c r="CI70" s="31" t="str">
        <f>IF(CB70="","",MAX(CI$12:CI69)+1)</f>
        <v/>
      </c>
      <c r="CJ70" s="31" t="str">
        <f t="shared" si="82"/>
        <v/>
      </c>
      <c r="CK70" s="66" t="str">
        <f t="shared" si="83"/>
        <v/>
      </c>
      <c r="CL70" s="47" t="s">
        <v>0</v>
      </c>
      <c r="CM70" s="73" t="str">
        <f t="shared" si="23"/>
        <v/>
      </c>
      <c r="CN70" s="47"/>
      <c r="CO70" s="19" t="str">
        <f t="shared" si="84"/>
        <v/>
      </c>
      <c r="CP70" s="47" t="s">
        <v>0</v>
      </c>
      <c r="CQ70" s="143" t="str">
        <f t="shared" si="85"/>
        <v>OK Kapela</v>
      </c>
      <c r="CR70" s="47" t="s">
        <v>0</v>
      </c>
      <c r="CS70" s="58" t="str">
        <f t="shared" si="107"/>
        <v/>
      </c>
      <c r="CT70" s="73" t="str">
        <f t="shared" si="108"/>
        <v>1</v>
      </c>
      <c r="CU70" s="229" t="str">
        <f t="shared" si="28"/>
        <v/>
      </c>
      <c r="CV70" s="230" t="str">
        <f t="shared" si="110"/>
        <v/>
      </c>
      <c r="CW70" s="163">
        <f t="shared" si="30"/>
        <v>6</v>
      </c>
      <c r="CX70" s="47" t="s">
        <v>0</v>
      </c>
      <c r="CY70" s="222" t="str">
        <f t="shared" si="87"/>
        <v xml:space="preserve">
</v>
      </c>
      <c r="CZ70" s="223" t="e">
        <f t="shared" si="88"/>
        <v>#N/A</v>
      </c>
      <c r="DA70" s="47" t="s">
        <v>0</v>
      </c>
      <c r="DB70" s="47"/>
      <c r="DC70" s="47"/>
      <c r="DD70" s="47"/>
      <c r="DE70" s="47" t="s">
        <v>0</v>
      </c>
      <c r="DF70" s="53" t="str">
        <f t="shared" si="101"/>
        <v/>
      </c>
      <c r="DG70" t="s">
        <v>0</v>
      </c>
      <c r="DH70" s="128" t="str">
        <f t="shared" si="102"/>
        <v>M</v>
      </c>
      <c r="DI70" t="s">
        <v>0</v>
      </c>
      <c r="DJ70" s="52" t="str">
        <f t="shared" si="103"/>
        <v/>
      </c>
      <c r="DK70" s="66" t="str">
        <f t="shared" si="104"/>
        <v/>
      </c>
      <c r="DL70" t="s">
        <v>0</v>
      </c>
      <c r="DM70" s="19" t="str">
        <f t="shared" si="105"/>
        <v/>
      </c>
      <c r="DN70" s="47" t="s">
        <v>0</v>
      </c>
      <c r="DO70" s="19" t="str">
        <f t="shared" si="106"/>
        <v/>
      </c>
      <c r="DP70" s="47" t="s">
        <v>0</v>
      </c>
      <c r="DQ70" s="52" t="str">
        <f t="shared" si="37"/>
        <v>Luka – Filetin – OK Kapela – M21A</v>
      </c>
      <c r="DR70" s="53">
        <f t="shared" si="38"/>
        <v>236</v>
      </c>
      <c r="DS70" s="47" t="s">
        <v>0</v>
      </c>
      <c r="DT70" s="52" t="str">
        <f t="shared" si="39"/>
        <v>Luka – Filetin – OK Kapela</v>
      </c>
      <c r="DU70" s="53">
        <f t="shared" si="40"/>
        <v>236</v>
      </c>
      <c r="DV70" s="47" t="s">
        <v>0</v>
      </c>
      <c r="DW70" s="52" t="str">
        <f t="shared" si="41"/>
        <v>Luka – Filetin</v>
      </c>
      <c r="DX70" s="53">
        <f t="shared" si="42"/>
        <v>236</v>
      </c>
      <c r="DY70" s="47" t="s">
        <v>0</v>
      </c>
      <c r="DZ70" s="58">
        <f t="shared" si="89"/>
        <v>236</v>
      </c>
      <c r="EA70" s="53" cm="1">
        <f t="array" ref="EA70">IF(DZ70&lt;&gt;"",INDEX(regNatjecatelj_id,DZ70,0),IF(BD70&lt;&gt;"",BD70,""))</f>
        <v>1195</v>
      </c>
      <c r="EB70" s="47" t="s">
        <v>0</v>
      </c>
      <c r="EC70" s="58" t="str">
        <f t="shared" si="43"/>
        <v>imepre</v>
      </c>
      <c r="ED70" s="73" t="str">
        <f t="shared" si="44"/>
        <v>klu</v>
      </c>
      <c r="EE70" s="73" t="str">
        <f t="shared" si="45"/>
        <v>kat</v>
      </c>
      <c r="EF70" s="73" t="str">
        <f t="shared" si="46"/>
        <v/>
      </c>
      <c r="EG70" s="66" t="str">
        <f t="shared" si="47"/>
        <v>imepre-klu-kat</v>
      </c>
      <c r="EH70" s="47" t="s">
        <v>0</v>
      </c>
      <c r="EI70" s="58">
        <f>IF(AL70="","",MAX(EI$12:EI69)+1)</f>
        <v>240</v>
      </c>
      <c r="EJ70" s="73">
        <f t="shared" si="48"/>
        <v>27</v>
      </c>
      <c r="EK70" s="73">
        <f t="shared" si="90"/>
        <v>1195</v>
      </c>
      <c r="EL70" s="73" t="str">
        <f t="shared" si="49"/>
        <v/>
      </c>
      <c r="EM70" s="73">
        <f t="shared" si="50"/>
        <v>6</v>
      </c>
      <c r="EN70" s="73">
        <f t="shared" si="91"/>
        <v>1</v>
      </c>
      <c r="EO70" s="73">
        <f t="shared" si="92"/>
        <v>1</v>
      </c>
      <c r="EP70" s="73" t="str">
        <f t="shared" si="53"/>
        <v>1</v>
      </c>
      <c r="EQ70" s="73" t="str">
        <f t="shared" si="54"/>
        <v/>
      </c>
      <c r="ER70" s="73" t="str">
        <f t="shared" si="55"/>
        <v/>
      </c>
      <c r="ES70" s="53" t="str">
        <f t="shared" si="56"/>
        <v/>
      </c>
      <c r="ET70" s="47" t="s">
        <v>0</v>
      </c>
      <c r="EU70" s="19" t="str">
        <f t="shared" si="93"/>
        <v>INSERT INTO rezultat(id,stazakategorija_id,imeprezime_id,vrijeme_sec,status_id,registracija,uparivanje_id,originalstatus_id,imeprezimealias_id,klubalias_id,kategorijaalias_id) VALUES (240,27,1195,Null,6,1,1,1,Null,Null,Null);</v>
      </c>
      <c r="EV70" s="47" t="s">
        <v>0</v>
      </c>
      <c r="EW70" s="19" t="str">
        <f t="shared" si="94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70" s="47" t="s">
        <v>0</v>
      </c>
      <c r="EY70" s="180" t="str">
        <f t="shared" si="58"/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Z70" s="47" t="s">
        <v>0</v>
      </c>
    </row>
    <row r="71" spans="1:156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6" t="str">
        <f t="shared" si="59"/>
        <v>ok</v>
      </c>
      <c r="P71" s="47"/>
      <c r="Q71" s="52" t="str">
        <f t="shared" si="60"/>
        <v>M21B</v>
      </c>
      <c r="R71" s="73">
        <f>IF(Q71="","",IF(COUNTIF(Q$12:Q70,Q71)=0,R70+1,R70))</f>
        <v>6</v>
      </c>
      <c r="S71" s="73">
        <f t="shared" si="61"/>
        <v>108</v>
      </c>
      <c r="T71" s="73">
        <f t="shared" si="1"/>
        <v>19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62"/>
        <v>CRO</v>
      </c>
      <c r="AA71" s="73">
        <f t="shared" si="5"/>
        <v>1</v>
      </c>
      <c r="AB71" s="31" t="str">
        <f t="shared" si="63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64"/>
        <v/>
      </c>
      <c r="AH71" s="47" t="s">
        <v>0</v>
      </c>
      <c r="AI71" s="143" t="str">
        <f t="shared" si="65"/>
        <v>CRO</v>
      </c>
      <c r="AJ71" s="47"/>
      <c r="AK71" s="52" t="str">
        <f t="shared" si="66"/>
        <v>Ivor</v>
      </c>
      <c r="AL71" s="31" t="str">
        <f t="shared" si="67"/>
        <v>Jelić</v>
      </c>
      <c r="AM71" s="73">
        <f t="shared" si="68"/>
        <v>1514</v>
      </c>
      <c r="AN71" s="73" t="str">
        <f t="shared" si="69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70"/>
        <v/>
      </c>
      <c r="AS71" s="47" t="s">
        <v>0</v>
      </c>
      <c r="AT71" s="19" t="str">
        <f t="shared" si="71"/>
        <v/>
      </c>
      <c r="AU71" s="47" t="s">
        <v>0</v>
      </c>
      <c r="AV71" s="103"/>
      <c r="AW71" s="105"/>
      <c r="AX71" s="47" t="s">
        <v>0</v>
      </c>
      <c r="AY71" s="259" t="str">
        <f t="shared" si="100"/>
        <v/>
      </c>
      <c r="AZ71" s="47" t="s">
        <v>0</v>
      </c>
      <c r="BA71" s="52" t="str">
        <f t="shared" si="11"/>
        <v/>
      </c>
      <c r="BB71" s="73" t="str">
        <f>IF(AV71&amp;AW71="","",MAX(BB$12:BB70)+1)</f>
        <v/>
      </c>
      <c r="BC71" s="271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>IF(O71="","",IF(BC71="",AO71,IF(BC71="NEMA",AV71,INDEX(regNatjecatelj_ime,MATCH(BC71,regNatjecatelj_id,0)))))</f>
        <v>Ivor</v>
      </c>
      <c r="BG71" s="31" t="str">
        <f>IF(O71="","",IF(BC71="",AP71,IF(BC71="NEMA",AW71,INDEX(regNatjecatelj_prezime,MATCH(BC71,regNatjecatelj_id,0)))))</f>
        <v>Jelić</v>
      </c>
      <c r="BH71" s="73" t="str">
        <f t="shared" si="72"/>
        <v/>
      </c>
      <c r="BI71" s="53">
        <f t="shared" si="73"/>
        <v>1514</v>
      </c>
      <c r="BJ71" s="47" t="s">
        <v>0</v>
      </c>
      <c r="BK71" s="52" t="str">
        <f t="shared" si="13"/>
        <v>KAP</v>
      </c>
      <c r="BL71" s="31" t="str">
        <f t="shared" si="14"/>
        <v>OK Kapela</v>
      </c>
      <c r="BM71" s="73" t="str">
        <f t="shared" si="15"/>
        <v/>
      </c>
      <c r="BN71" s="31" t="str" cm="1">
        <f t="array" ref="BN71">IF(BM71="",""&amp;BL71,IF(BM71="NEMA",BL71,INDEX(regKlub_naziv,MATCH(INDEX(regKlub_alias_klubId,BM71),regKlub_id,0))))</f>
        <v>OK Kapela</v>
      </c>
      <c r="BO71" s="31" t="str" cm="1">
        <f t="array" ref="BO71">IFERROR(""&amp;INDEX(regNatjecatelj_klub,DX71),"")</f>
        <v>OK Kapela</v>
      </c>
      <c r="BP71" s="88" t="str">
        <f t="shared" si="74"/>
        <v/>
      </c>
      <c r="BQ71" s="66" t="str">
        <f t="shared" si="75"/>
        <v>OK Kapela</v>
      </c>
      <c r="BR71" s="47" t="s">
        <v>0</v>
      </c>
      <c r="BS71" s="52" t="str">
        <f>IF(X71&lt;&gt;"NEMA","",IF(IFERROR(MATCH(W71,W$12:W70,0),0)&lt;&gt;0,"",W71))</f>
        <v/>
      </c>
      <c r="BT71" s="73" t="str">
        <f t="shared" si="76"/>
        <v/>
      </c>
      <c r="BU71" s="31" t="str">
        <f>IF(OR(BT71="",BT71&lt;&gt;"NEMA"),"",MAX(BU$12:BU70)+1)</f>
        <v/>
      </c>
      <c r="BV71" s="66" t="str">
        <f t="shared" si="77"/>
        <v/>
      </c>
      <c r="BW71" s="47" t="s">
        <v>0</v>
      </c>
      <c r="BX71" s="19" t="str">
        <f t="shared" si="78"/>
        <v/>
      </c>
      <c r="BY71" s="47" t="s">
        <v>0</v>
      </c>
      <c r="BZ71" s="82" t="str">
        <f>IF(BM71&lt;&gt;"NEMA","",IF(IFERROR(MATCH(BL71,BL$12:BL70,0),0)&lt;&gt;0,"",BL71))</f>
        <v/>
      </c>
      <c r="CA71" s="47" t="s">
        <v>0</v>
      </c>
      <c r="CB71" s="125"/>
      <c r="CC71" s="47" t="s">
        <v>0</v>
      </c>
      <c r="CD71" s="58" t="str">
        <f t="shared" si="79"/>
        <v/>
      </c>
      <c r="CE71" s="31" t="str">
        <f t="shared" si="80"/>
        <v/>
      </c>
      <c r="CF71" s="31" t="str">
        <f>IF(CE71="","",MAX(CF$12:CF70)+1)</f>
        <v/>
      </c>
      <c r="CG71" s="31" t="str">
        <f t="shared" si="20"/>
        <v/>
      </c>
      <c r="CH71" s="31" t="str">
        <f t="shared" si="81"/>
        <v/>
      </c>
      <c r="CI71" s="31" t="str">
        <f>IF(CB71="","",MAX(CI$12:CI70)+1)</f>
        <v/>
      </c>
      <c r="CJ71" s="31" t="str">
        <f t="shared" si="82"/>
        <v/>
      </c>
      <c r="CK71" s="66" t="str">
        <f t="shared" si="83"/>
        <v/>
      </c>
      <c r="CL71" s="47" t="s">
        <v>0</v>
      </c>
      <c r="CM71" s="73" t="str">
        <f t="shared" si="23"/>
        <v/>
      </c>
      <c r="CN71" s="47"/>
      <c r="CO71" s="19" t="str">
        <f t="shared" si="84"/>
        <v/>
      </c>
      <c r="CP71" s="47" t="s">
        <v>0</v>
      </c>
      <c r="CQ71" s="143" t="str">
        <f t="shared" si="85"/>
        <v>OK Kapela</v>
      </c>
      <c r="CR71" s="47" t="s">
        <v>0</v>
      </c>
      <c r="CS71" s="58" t="str">
        <f t="shared" si="107"/>
        <v>42:32</v>
      </c>
      <c r="CT71" s="73" t="str">
        <f t="shared" si="108"/>
        <v>0</v>
      </c>
      <c r="CU71" s="229" t="str">
        <f t="shared" si="28"/>
        <v/>
      </c>
      <c r="CV71" s="230">
        <f t="shared" si="110"/>
        <v>2552</v>
      </c>
      <c r="CW71" s="163">
        <f t="shared" si="30"/>
        <v>1</v>
      </c>
      <c r="CX71" s="47" t="s">
        <v>0</v>
      </c>
      <c r="CY71" s="222" t="str">
        <f t="shared" si="87"/>
        <v xml:space="preserve">
</v>
      </c>
      <c r="CZ71" s="223">
        <f t="shared" si="88"/>
        <v>6</v>
      </c>
      <c r="DA71" s="47" t="s">
        <v>0</v>
      </c>
      <c r="DB71" s="47"/>
      <c r="DC71" s="47"/>
      <c r="DD71" s="47"/>
      <c r="DE71" s="47" t="s">
        <v>0</v>
      </c>
      <c r="DF71" s="53" t="str">
        <f t="shared" si="101"/>
        <v/>
      </c>
      <c r="DG71" t="s">
        <v>0</v>
      </c>
      <c r="DH71" s="128" t="str">
        <f t="shared" si="102"/>
        <v>M</v>
      </c>
      <c r="DI71" t="s">
        <v>0</v>
      </c>
      <c r="DJ71" s="52" t="str">
        <f t="shared" si="103"/>
        <v/>
      </c>
      <c r="DK71" s="66" t="str">
        <f t="shared" si="104"/>
        <v/>
      </c>
      <c r="DL71" t="s">
        <v>0</v>
      </c>
      <c r="DM71" s="19" t="str">
        <f t="shared" si="105"/>
        <v/>
      </c>
      <c r="DN71" s="47" t="s">
        <v>0</v>
      </c>
      <c r="DO71" s="19" t="str">
        <f t="shared" si="106"/>
        <v/>
      </c>
      <c r="DP71" s="47" t="s">
        <v>0</v>
      </c>
      <c r="DQ71" s="52" t="str">
        <f t="shared" si="37"/>
        <v>Ivor – Jelić – OK Kapela – M21B</v>
      </c>
      <c r="DR71" s="53">
        <f t="shared" si="38"/>
        <v>259</v>
      </c>
      <c r="DS71" s="47" t="s">
        <v>0</v>
      </c>
      <c r="DT71" s="52" t="str">
        <f t="shared" si="39"/>
        <v>Ivor – Jelić – OK Kapela</v>
      </c>
      <c r="DU71" s="53">
        <f t="shared" si="40"/>
        <v>259</v>
      </c>
      <c r="DV71" s="47" t="s">
        <v>0</v>
      </c>
      <c r="DW71" s="52" t="str">
        <f t="shared" si="41"/>
        <v>Ivor – Jelić</v>
      </c>
      <c r="DX71" s="53">
        <f t="shared" si="42"/>
        <v>259</v>
      </c>
      <c r="DY71" s="47" t="s">
        <v>0</v>
      </c>
      <c r="DZ71" s="58">
        <f t="shared" si="89"/>
        <v>259</v>
      </c>
      <c r="EA71" s="53" cm="1">
        <f t="array" ref="EA71">IF(DZ71&lt;&gt;"",INDEX(regNatjecatelj_id,DZ71,0),IF(BD71&lt;&gt;"",BD71,""))</f>
        <v>1514</v>
      </c>
      <c r="EB71" s="47" t="s">
        <v>0</v>
      </c>
      <c r="EC71" s="58" t="str">
        <f t="shared" si="43"/>
        <v>imepre</v>
      </c>
      <c r="ED71" s="73" t="str">
        <f t="shared" si="44"/>
        <v>klu</v>
      </c>
      <c r="EE71" s="73" t="str">
        <f t="shared" si="45"/>
        <v>kat</v>
      </c>
      <c r="EF71" s="73" t="str">
        <f t="shared" si="46"/>
        <v/>
      </c>
      <c r="EG71" s="66" t="str">
        <f t="shared" si="47"/>
        <v>imepre-klu-kat</v>
      </c>
      <c r="EH71" s="47" t="s">
        <v>0</v>
      </c>
      <c r="EI71" s="58">
        <f>IF(AL71="","",MAX(EI$12:EI70)+1)</f>
        <v>241</v>
      </c>
      <c r="EJ71" s="73">
        <f t="shared" si="48"/>
        <v>28</v>
      </c>
      <c r="EK71" s="73">
        <f t="shared" si="90"/>
        <v>1514</v>
      </c>
      <c r="EL71" s="73">
        <f t="shared" si="49"/>
        <v>2552</v>
      </c>
      <c r="EM71" s="73">
        <f t="shared" si="50"/>
        <v>1</v>
      </c>
      <c r="EN71" s="73">
        <f t="shared" si="91"/>
        <v>1</v>
      </c>
      <c r="EO71" s="73">
        <f t="shared" si="92"/>
        <v>1</v>
      </c>
      <c r="EP71" s="73" t="str">
        <f t="shared" si="53"/>
        <v>0</v>
      </c>
      <c r="EQ71" s="73" t="str">
        <f t="shared" si="54"/>
        <v/>
      </c>
      <c r="ER71" s="73" t="str">
        <f t="shared" si="55"/>
        <v/>
      </c>
      <c r="ES71" s="53" t="str">
        <f t="shared" si="56"/>
        <v/>
      </c>
      <c r="ET71" s="47" t="s">
        <v>0</v>
      </c>
      <c r="EU71" s="19" t="str">
        <f t="shared" si="93"/>
        <v>INSERT INTO rezultat(id,stazakategorija_id,imeprezime_id,vrijeme_sec,status_id,registracija,uparivanje_id,originalstatus_id,imeprezimealias_id,klubalias_id,kategorijaalias_id) VALUES (241,28,1514,2552,1,1,1,0,Null,Null,Null);</v>
      </c>
      <c r="EV71" s="47" t="s">
        <v>0</v>
      </c>
      <c r="EW71" s="19" t="str">
        <f t="shared" si="94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1" s="47" t="s">
        <v>0</v>
      </c>
      <c r="EY71" s="180" t="str">
        <f t="shared" si="58"/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1" s="47" t="s">
        <v>0</v>
      </c>
    </row>
    <row r="72" spans="1:156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6" t="str">
        <f t="shared" si="59"/>
        <v>ok</v>
      </c>
      <c r="P72" s="47"/>
      <c r="Q72" s="52" t="str">
        <f t="shared" si="60"/>
        <v>M21B</v>
      </c>
      <c r="R72" s="73">
        <f>IF(Q72="","",IF(COUNTIF(Q$12:Q71,Q72)=0,R71+1,R71))</f>
        <v>6</v>
      </c>
      <c r="S72" s="73">
        <f t="shared" si="61"/>
        <v>108</v>
      </c>
      <c r="T72" s="73">
        <f t="shared" si="1"/>
        <v>19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62"/>
        <v>CRO</v>
      </c>
      <c r="AA72" s="73">
        <f t="shared" si="5"/>
        <v>1</v>
      </c>
      <c r="AB72" s="31" t="str">
        <f t="shared" si="63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64"/>
        <v/>
      </c>
      <c r="AH72" s="47" t="s">
        <v>0</v>
      </c>
      <c r="AI72" s="143" t="str">
        <f t="shared" si="65"/>
        <v>CRO</v>
      </c>
      <c r="AJ72" s="47"/>
      <c r="AK72" s="52" t="str">
        <f t="shared" si="66"/>
        <v>Danko</v>
      </c>
      <c r="AL72" s="31" t="str">
        <f t="shared" si="67"/>
        <v>Pleše</v>
      </c>
      <c r="AM72" s="73">
        <f t="shared" si="68"/>
        <v>1359</v>
      </c>
      <c r="AN72" s="73" t="str">
        <f t="shared" si="69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70"/>
        <v/>
      </c>
      <c r="AS72" s="47" t="s">
        <v>0</v>
      </c>
      <c r="AT72" s="19" t="str">
        <f t="shared" si="71"/>
        <v/>
      </c>
      <c r="AU72" s="47" t="s">
        <v>0</v>
      </c>
      <c r="AV72" s="103"/>
      <c r="AW72" s="105"/>
      <c r="AX72" s="47" t="s">
        <v>0</v>
      </c>
      <c r="AY72" s="259" t="str">
        <f t="shared" si="100"/>
        <v/>
      </c>
      <c r="AZ72" s="47" t="s">
        <v>0</v>
      </c>
      <c r="BA72" s="52" t="str">
        <f t="shared" si="11"/>
        <v/>
      </c>
      <c r="BB72" s="73" t="str">
        <f>IF(AV72&amp;AW72="","",MAX(BB$12:BB71)+1)</f>
        <v/>
      </c>
      <c r="BC72" s="271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>IF(O72="","",IF(BC72="",AO72,IF(BC72="NEMA",AV72,INDEX(regNatjecatelj_ime,MATCH(BC72,regNatjecatelj_id,0)))))</f>
        <v>Danko</v>
      </c>
      <c r="BG72" s="31" t="str">
        <f>IF(O72="","",IF(BC72="",AP72,IF(BC72="NEMA",AW72,INDEX(regNatjecatelj_prezime,MATCH(BC72,regNatjecatelj_id,0)))))</f>
        <v>Pleše</v>
      </c>
      <c r="BH72" s="73" t="str">
        <f t="shared" si="72"/>
        <v/>
      </c>
      <c r="BI72" s="53">
        <f t="shared" si="73"/>
        <v>1359</v>
      </c>
      <c r="BJ72" s="47" t="s">
        <v>0</v>
      </c>
      <c r="BK72" s="52" t="str">
        <f t="shared" si="13"/>
        <v>Vihor</v>
      </c>
      <c r="BL72" s="31" t="str">
        <f t="shared" si="14"/>
        <v>OK Vihor</v>
      </c>
      <c r="BM72" s="73" t="str">
        <f t="shared" si="15"/>
        <v/>
      </c>
      <c r="BN72" s="31" t="str" cm="1">
        <f t="array" ref="BN72">IF(BM72="",""&amp;BL72,IF(BM72="NEMA",BL72,INDEX(regKlub_naziv,MATCH(INDEX(regKlub_alias_klubId,BM72),regKlub_id,0))))</f>
        <v>OK Vihor</v>
      </c>
      <c r="BO72" s="31" t="str" cm="1">
        <f t="array" ref="BO72">IFERROR(""&amp;INDEX(regNatjecatelj_klub,DX72),"")</f>
        <v>OK Vihor</v>
      </c>
      <c r="BP72" s="88" t="str">
        <f t="shared" si="74"/>
        <v/>
      </c>
      <c r="BQ72" s="66" t="str">
        <f t="shared" si="75"/>
        <v>OK Vihor</v>
      </c>
      <c r="BR72" s="47" t="s">
        <v>0</v>
      </c>
      <c r="BS72" s="52" t="str">
        <f>IF(X72&lt;&gt;"NEMA","",IF(IFERROR(MATCH(W72,W$12:W71,0),0)&lt;&gt;0,"",W72))</f>
        <v/>
      </c>
      <c r="BT72" s="73" t="str">
        <f t="shared" si="76"/>
        <v/>
      </c>
      <c r="BU72" s="31" t="str">
        <f>IF(OR(BT72="",BT72&lt;&gt;"NEMA"),"",MAX(BU$12:BU71)+1)</f>
        <v/>
      </c>
      <c r="BV72" s="66" t="str">
        <f t="shared" si="77"/>
        <v/>
      </c>
      <c r="BW72" s="47" t="s">
        <v>0</v>
      </c>
      <c r="BX72" s="19" t="str">
        <f t="shared" si="78"/>
        <v/>
      </c>
      <c r="BY72" s="47" t="s">
        <v>0</v>
      </c>
      <c r="BZ72" s="82" t="str">
        <f>IF(BM72&lt;&gt;"NEMA","",IF(IFERROR(MATCH(BL72,BL$12:BL71,0),0)&lt;&gt;0,"",BL72))</f>
        <v/>
      </c>
      <c r="CA72" s="47" t="s">
        <v>0</v>
      </c>
      <c r="CB72" s="125"/>
      <c r="CC72" s="47" t="s">
        <v>0</v>
      </c>
      <c r="CD72" s="58" t="str">
        <f t="shared" si="79"/>
        <v/>
      </c>
      <c r="CE72" s="31" t="str">
        <f t="shared" si="80"/>
        <v/>
      </c>
      <c r="CF72" s="31" t="str">
        <f>IF(CE72="","",MAX(CF$12:CF71)+1)</f>
        <v/>
      </c>
      <c r="CG72" s="31" t="str">
        <f t="shared" si="20"/>
        <v/>
      </c>
      <c r="CH72" s="31" t="str">
        <f t="shared" si="81"/>
        <v/>
      </c>
      <c r="CI72" s="31" t="str">
        <f>IF(CB72="","",MAX(CI$12:CI71)+1)</f>
        <v/>
      </c>
      <c r="CJ72" s="31" t="str">
        <f t="shared" si="82"/>
        <v/>
      </c>
      <c r="CK72" s="66" t="str">
        <f t="shared" si="83"/>
        <v/>
      </c>
      <c r="CL72" s="47" t="s">
        <v>0</v>
      </c>
      <c r="CM72" s="73" t="str">
        <f t="shared" si="23"/>
        <v/>
      </c>
      <c r="CN72" s="47"/>
      <c r="CO72" s="19" t="str">
        <f t="shared" si="84"/>
        <v/>
      </c>
      <c r="CP72" s="47" t="s">
        <v>0</v>
      </c>
      <c r="CQ72" s="143" t="str">
        <f t="shared" si="85"/>
        <v>OK Vihor</v>
      </c>
      <c r="CR72" s="47" t="s">
        <v>0</v>
      </c>
      <c r="CS72" s="58" t="str">
        <f t="shared" si="107"/>
        <v>43:55</v>
      </c>
      <c r="CT72" s="73" t="str">
        <f t="shared" si="108"/>
        <v>0</v>
      </c>
      <c r="CU72" s="229" t="str">
        <f t="shared" si="28"/>
        <v/>
      </c>
      <c r="CV72" s="230">
        <f t="shared" si="110"/>
        <v>2635</v>
      </c>
      <c r="CW72" s="163">
        <f t="shared" si="30"/>
        <v>1</v>
      </c>
      <c r="CX72" s="47" t="s">
        <v>0</v>
      </c>
      <c r="CY72" s="222" t="str">
        <f t="shared" si="87"/>
        <v xml:space="preserve">
</v>
      </c>
      <c r="CZ72" s="223">
        <f t="shared" si="88"/>
        <v>6</v>
      </c>
      <c r="DA72" s="47" t="s">
        <v>0</v>
      </c>
      <c r="DB72" s="47"/>
      <c r="DC72" s="47"/>
      <c r="DD72" s="47"/>
      <c r="DE72" s="47" t="s">
        <v>0</v>
      </c>
      <c r="DF72" s="53" t="str">
        <f t="shared" si="101"/>
        <v/>
      </c>
      <c r="DG72" t="s">
        <v>0</v>
      </c>
      <c r="DH72" s="128" t="str">
        <f t="shared" si="102"/>
        <v>M</v>
      </c>
      <c r="DI72" t="s">
        <v>0</v>
      </c>
      <c r="DJ72" s="52" t="str">
        <f t="shared" si="103"/>
        <v/>
      </c>
      <c r="DK72" s="66" t="str">
        <f t="shared" si="104"/>
        <v/>
      </c>
      <c r="DL72" t="s">
        <v>0</v>
      </c>
      <c r="DM72" s="19" t="str">
        <f t="shared" si="105"/>
        <v/>
      </c>
      <c r="DN72" s="47" t="s">
        <v>0</v>
      </c>
      <c r="DO72" s="19" t="str">
        <f t="shared" si="106"/>
        <v/>
      </c>
      <c r="DP72" s="47" t="s">
        <v>0</v>
      </c>
      <c r="DQ72" s="52" t="str">
        <f t="shared" si="37"/>
        <v>Danko – Pleše – OK Vihor – M21B</v>
      </c>
      <c r="DR72" s="53">
        <f t="shared" si="38"/>
        <v>852</v>
      </c>
      <c r="DS72" s="47" t="s">
        <v>0</v>
      </c>
      <c r="DT72" s="52" t="str">
        <f t="shared" si="39"/>
        <v>Danko – Pleše – OK Vihor</v>
      </c>
      <c r="DU72" s="53">
        <f t="shared" si="40"/>
        <v>852</v>
      </c>
      <c r="DV72" s="47" t="s">
        <v>0</v>
      </c>
      <c r="DW72" s="52" t="str">
        <f t="shared" si="41"/>
        <v>Danko – Pleše</v>
      </c>
      <c r="DX72" s="53">
        <f t="shared" si="42"/>
        <v>852</v>
      </c>
      <c r="DY72" s="47" t="s">
        <v>0</v>
      </c>
      <c r="DZ72" s="58">
        <f t="shared" si="89"/>
        <v>852</v>
      </c>
      <c r="EA72" s="53" cm="1">
        <f t="array" ref="EA72">IF(DZ72&lt;&gt;"",INDEX(regNatjecatelj_id,DZ72,0),IF(BD72&lt;&gt;"",BD72,""))</f>
        <v>1359</v>
      </c>
      <c r="EB72" s="47" t="s">
        <v>0</v>
      </c>
      <c r="EC72" s="58" t="str">
        <f t="shared" si="43"/>
        <v>imepre</v>
      </c>
      <c r="ED72" s="73" t="str">
        <f t="shared" si="44"/>
        <v>klu</v>
      </c>
      <c r="EE72" s="73" t="str">
        <f t="shared" si="45"/>
        <v>kat</v>
      </c>
      <c r="EF72" s="73" t="str">
        <f t="shared" si="46"/>
        <v/>
      </c>
      <c r="EG72" s="66" t="str">
        <f t="shared" si="47"/>
        <v>imepre-klu-kat</v>
      </c>
      <c r="EH72" s="47" t="s">
        <v>0</v>
      </c>
      <c r="EI72" s="58">
        <f>IF(AL72="","",MAX(EI$12:EI71)+1)</f>
        <v>242</v>
      </c>
      <c r="EJ72" s="73">
        <f t="shared" si="48"/>
        <v>28</v>
      </c>
      <c r="EK72" s="73">
        <f t="shared" si="90"/>
        <v>1359</v>
      </c>
      <c r="EL72" s="73">
        <f t="shared" si="49"/>
        <v>2635</v>
      </c>
      <c r="EM72" s="73">
        <f t="shared" si="50"/>
        <v>1</v>
      </c>
      <c r="EN72" s="73">
        <f t="shared" si="91"/>
        <v>1</v>
      </c>
      <c r="EO72" s="73">
        <f t="shared" si="92"/>
        <v>1</v>
      </c>
      <c r="EP72" s="73" t="str">
        <f t="shared" si="53"/>
        <v>0</v>
      </c>
      <c r="EQ72" s="73" t="str">
        <f t="shared" si="54"/>
        <v/>
      </c>
      <c r="ER72" s="73" t="str">
        <f t="shared" si="55"/>
        <v/>
      </c>
      <c r="ES72" s="53" t="str">
        <f t="shared" si="56"/>
        <v/>
      </c>
      <c r="ET72" s="47" t="s">
        <v>0</v>
      </c>
      <c r="EU72" s="19" t="str">
        <f t="shared" si="93"/>
        <v>INSERT INTO rezultat(id,stazakategorija_id,imeprezime_id,vrijeme_sec,status_id,registracija,uparivanje_id,originalstatus_id,imeprezimealias_id,klubalias_id,kategorijaalias_id) VALUES (242,28,1359,2635,1,1,1,0,Null,Null,Null);</v>
      </c>
      <c r="EV72" s="47" t="s">
        <v>0</v>
      </c>
      <c r="EW72" s="19" t="str">
        <f t="shared" si="94"/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2" s="47" t="s">
        <v>0</v>
      </c>
      <c r="EY72" s="180" t="str">
        <f t="shared" si="58"/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2" s="47" t="s">
        <v>0</v>
      </c>
    </row>
    <row r="73" spans="1:156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6" t="str">
        <f t="shared" si="59"/>
        <v>ok</v>
      </c>
      <c r="P73" s="47"/>
      <c r="Q73" s="52" t="str">
        <f t="shared" si="60"/>
        <v>M21B</v>
      </c>
      <c r="R73" s="73">
        <f>IF(Q73="","",IF(COUNTIF(Q$12:Q72,Q73)=0,R72+1,R72))</f>
        <v>6</v>
      </c>
      <c r="S73" s="73">
        <f t="shared" si="61"/>
        <v>108</v>
      </c>
      <c r="T73" s="73">
        <f t="shared" si="1"/>
        <v>19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62"/>
        <v>CRO</v>
      </c>
      <c r="AA73" s="73">
        <f t="shared" si="5"/>
        <v>1</v>
      </c>
      <c r="AB73" s="31" t="str">
        <f t="shared" si="63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64"/>
        <v/>
      </c>
      <c r="AH73" s="47" t="s">
        <v>0</v>
      </c>
      <c r="AI73" s="143" t="str">
        <f t="shared" si="65"/>
        <v>CRO</v>
      </c>
      <c r="AJ73" s="47"/>
      <c r="AK73" s="52" t="str">
        <f t="shared" si="66"/>
        <v>Timo Vilim</v>
      </c>
      <c r="AL73" s="31" t="str">
        <f t="shared" si="67"/>
        <v>Gobec</v>
      </c>
      <c r="AM73" s="73">
        <f t="shared" si="68"/>
        <v>1297</v>
      </c>
      <c r="AN73" s="73" t="str">
        <f t="shared" si="69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70"/>
        <v/>
      </c>
      <c r="AS73" s="47" t="s">
        <v>0</v>
      </c>
      <c r="AT73" s="19" t="str">
        <f t="shared" si="71"/>
        <v/>
      </c>
      <c r="AU73" s="47" t="s">
        <v>0</v>
      </c>
      <c r="AV73" s="103"/>
      <c r="AW73" s="105"/>
      <c r="AX73" s="47" t="s">
        <v>0</v>
      </c>
      <c r="AY73" s="259" t="str">
        <f t="shared" si="100"/>
        <v/>
      </c>
      <c r="AZ73" s="47" t="s">
        <v>0</v>
      </c>
      <c r="BA73" s="52" t="str">
        <f t="shared" si="11"/>
        <v/>
      </c>
      <c r="BB73" s="73" t="str">
        <f>IF(AV73&amp;AW73="","",MAX(BB$12:BB72)+1)</f>
        <v/>
      </c>
      <c r="BC73" s="271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>IF(O73="","",IF(BC73="",AO73,IF(BC73="NEMA",AV73,INDEX(regNatjecatelj_ime,MATCH(BC73,regNatjecatelj_id,0)))))</f>
        <v>Timo Vilim</v>
      </c>
      <c r="BG73" s="31" t="str">
        <f>IF(O73="","",IF(BC73="",AP73,IF(BC73="NEMA",AW73,INDEX(regNatjecatelj_prezime,MATCH(BC73,regNatjecatelj_id,0)))))</f>
        <v>Gobec</v>
      </c>
      <c r="BH73" s="73" t="str">
        <f t="shared" si="72"/>
        <v/>
      </c>
      <c r="BI73" s="53">
        <f t="shared" si="73"/>
        <v>1297</v>
      </c>
      <c r="BJ73" s="47" t="s">
        <v>0</v>
      </c>
      <c r="BK73" s="52" t="str">
        <f t="shared" si="13"/>
        <v>Vihor</v>
      </c>
      <c r="BL73" s="31" t="str">
        <f t="shared" si="14"/>
        <v>OK Vihor</v>
      </c>
      <c r="BM73" s="73" t="str">
        <f t="shared" si="15"/>
        <v/>
      </c>
      <c r="BN73" s="31" t="str" cm="1">
        <f t="array" ref="BN73">IF(BM73="",""&amp;BL73,IF(BM73="NEMA",BL73,INDEX(regKlub_naziv,MATCH(INDEX(regKlub_alias_klubId,BM73),regKlub_id,0))))</f>
        <v>OK Vihor</v>
      </c>
      <c r="BO73" s="31" t="str" cm="1">
        <f t="array" ref="BO73">IFERROR(""&amp;INDEX(regNatjecatelj_klub,DX73),"")</f>
        <v>OK Vihor</v>
      </c>
      <c r="BP73" s="88" t="str">
        <f t="shared" si="74"/>
        <v/>
      </c>
      <c r="BQ73" s="66" t="str">
        <f t="shared" si="75"/>
        <v>OK Vihor</v>
      </c>
      <c r="BR73" s="47" t="s">
        <v>0</v>
      </c>
      <c r="BS73" s="52" t="str">
        <f>IF(X73&lt;&gt;"NEMA","",IF(IFERROR(MATCH(W73,W$12:W72,0),0)&lt;&gt;0,"",W73))</f>
        <v/>
      </c>
      <c r="BT73" s="73" t="str">
        <f t="shared" si="76"/>
        <v/>
      </c>
      <c r="BU73" s="31" t="str">
        <f>IF(OR(BT73="",BT73&lt;&gt;"NEMA"),"",MAX(BU$12:BU72)+1)</f>
        <v/>
      </c>
      <c r="BV73" s="66" t="str">
        <f t="shared" si="77"/>
        <v/>
      </c>
      <c r="BW73" s="47" t="s">
        <v>0</v>
      </c>
      <c r="BX73" s="19" t="str">
        <f t="shared" si="78"/>
        <v/>
      </c>
      <c r="BY73" s="47" t="s">
        <v>0</v>
      </c>
      <c r="BZ73" s="82" t="str">
        <f>IF(BM73&lt;&gt;"NEMA","",IF(IFERROR(MATCH(BL73,BL$12:BL72,0),0)&lt;&gt;0,"",BL73))</f>
        <v/>
      </c>
      <c r="CA73" s="47" t="s">
        <v>0</v>
      </c>
      <c r="CB73" s="125"/>
      <c r="CC73" s="47" t="s">
        <v>0</v>
      </c>
      <c r="CD73" s="58" t="str">
        <f t="shared" si="79"/>
        <v/>
      </c>
      <c r="CE73" s="31" t="str">
        <f t="shared" si="80"/>
        <v/>
      </c>
      <c r="CF73" s="31" t="str">
        <f>IF(CE73="","",MAX(CF$12:CF72)+1)</f>
        <v/>
      </c>
      <c r="CG73" s="31" t="str">
        <f t="shared" si="20"/>
        <v/>
      </c>
      <c r="CH73" s="31" t="str">
        <f t="shared" si="81"/>
        <v/>
      </c>
      <c r="CI73" s="31" t="str">
        <f>IF(CB73="","",MAX(CI$12:CI72)+1)</f>
        <v/>
      </c>
      <c r="CJ73" s="31" t="str">
        <f t="shared" si="82"/>
        <v/>
      </c>
      <c r="CK73" s="66" t="str">
        <f t="shared" si="83"/>
        <v/>
      </c>
      <c r="CL73" s="47" t="s">
        <v>0</v>
      </c>
      <c r="CM73" s="73" t="str">
        <f t="shared" si="23"/>
        <v/>
      </c>
      <c r="CN73" s="47"/>
      <c r="CO73" s="19" t="str">
        <f t="shared" si="84"/>
        <v/>
      </c>
      <c r="CP73" s="47" t="s">
        <v>0</v>
      </c>
      <c r="CQ73" s="143" t="str">
        <f t="shared" si="85"/>
        <v>OK Vihor</v>
      </c>
      <c r="CR73" s="47" t="s">
        <v>0</v>
      </c>
      <c r="CS73" s="58" t="str">
        <f t="shared" si="107"/>
        <v>45:03</v>
      </c>
      <c r="CT73" s="73" t="str">
        <f t="shared" si="108"/>
        <v>0</v>
      </c>
      <c r="CU73" s="229" t="str">
        <f t="shared" si="28"/>
        <v/>
      </c>
      <c r="CV73" s="230">
        <f t="shared" si="110"/>
        <v>2703</v>
      </c>
      <c r="CW73" s="163">
        <f t="shared" si="30"/>
        <v>1</v>
      </c>
      <c r="CX73" s="47" t="s">
        <v>0</v>
      </c>
      <c r="CY73" s="222" t="str">
        <f t="shared" si="87"/>
        <v xml:space="preserve">
</v>
      </c>
      <c r="CZ73" s="223">
        <f t="shared" si="88"/>
        <v>6</v>
      </c>
      <c r="DA73" s="47" t="s">
        <v>0</v>
      </c>
      <c r="DB73" s="47"/>
      <c r="DC73" s="47"/>
      <c r="DD73" s="47"/>
      <c r="DE73" s="47" t="s">
        <v>0</v>
      </c>
      <c r="DF73" s="53" t="str">
        <f t="shared" si="101"/>
        <v/>
      </c>
      <c r="DG73" t="s">
        <v>0</v>
      </c>
      <c r="DH73" s="128" t="str">
        <f t="shared" si="102"/>
        <v>M</v>
      </c>
      <c r="DI73" t="s">
        <v>0</v>
      </c>
      <c r="DJ73" s="52" t="str">
        <f t="shared" si="103"/>
        <v/>
      </c>
      <c r="DK73" s="66" t="str">
        <f t="shared" si="104"/>
        <v/>
      </c>
      <c r="DL73" t="s">
        <v>0</v>
      </c>
      <c r="DM73" s="19" t="str">
        <f t="shared" si="105"/>
        <v/>
      </c>
      <c r="DN73" s="47" t="s">
        <v>0</v>
      </c>
      <c r="DO73" s="19" t="str">
        <f t="shared" si="106"/>
        <v/>
      </c>
      <c r="DP73" s="47" t="s">
        <v>0</v>
      </c>
      <c r="DQ73" s="52" t="str">
        <f t="shared" si="37"/>
        <v>Timo Vilim – Gobec – OK Vihor – M21B</v>
      </c>
      <c r="DR73" s="53">
        <f t="shared" si="38"/>
        <v>680</v>
      </c>
      <c r="DS73" s="47" t="s">
        <v>0</v>
      </c>
      <c r="DT73" s="52" t="str">
        <f t="shared" si="39"/>
        <v>Timo Vilim – Gobec – OK Vihor</v>
      </c>
      <c r="DU73" s="53">
        <f t="shared" si="40"/>
        <v>680</v>
      </c>
      <c r="DV73" s="47" t="s">
        <v>0</v>
      </c>
      <c r="DW73" s="52" t="str">
        <f t="shared" si="41"/>
        <v>Timo Vilim – Gobec</v>
      </c>
      <c r="DX73" s="53">
        <f t="shared" si="42"/>
        <v>680</v>
      </c>
      <c r="DY73" s="47" t="s">
        <v>0</v>
      </c>
      <c r="DZ73" s="58">
        <f t="shared" si="89"/>
        <v>680</v>
      </c>
      <c r="EA73" s="53" cm="1">
        <f t="array" ref="EA73">IF(DZ73&lt;&gt;"",INDEX(regNatjecatelj_id,DZ73,0),IF(BD73&lt;&gt;"",BD73,""))</f>
        <v>1297</v>
      </c>
      <c r="EB73" s="47" t="s">
        <v>0</v>
      </c>
      <c r="EC73" s="58" t="str">
        <f t="shared" si="43"/>
        <v>imepre</v>
      </c>
      <c r="ED73" s="73" t="str">
        <f t="shared" si="44"/>
        <v>klu</v>
      </c>
      <c r="EE73" s="73" t="str">
        <f t="shared" si="45"/>
        <v>kat</v>
      </c>
      <c r="EF73" s="73" t="str">
        <f t="shared" si="46"/>
        <v/>
      </c>
      <c r="EG73" s="66" t="str">
        <f t="shared" si="47"/>
        <v>imepre-klu-kat</v>
      </c>
      <c r="EH73" s="47" t="s">
        <v>0</v>
      </c>
      <c r="EI73" s="58">
        <f>IF(AL73="","",MAX(EI$12:EI72)+1)</f>
        <v>243</v>
      </c>
      <c r="EJ73" s="73">
        <f t="shared" si="48"/>
        <v>28</v>
      </c>
      <c r="EK73" s="73">
        <f t="shared" si="90"/>
        <v>1297</v>
      </c>
      <c r="EL73" s="73">
        <f t="shared" si="49"/>
        <v>2703</v>
      </c>
      <c r="EM73" s="73">
        <f t="shared" si="50"/>
        <v>1</v>
      </c>
      <c r="EN73" s="73">
        <f t="shared" si="91"/>
        <v>1</v>
      </c>
      <c r="EO73" s="73">
        <f t="shared" si="92"/>
        <v>1</v>
      </c>
      <c r="EP73" s="73" t="str">
        <f t="shared" si="53"/>
        <v>0</v>
      </c>
      <c r="EQ73" s="73" t="str">
        <f t="shared" si="54"/>
        <v/>
      </c>
      <c r="ER73" s="73" t="str">
        <f t="shared" si="55"/>
        <v/>
      </c>
      <c r="ES73" s="53" t="str">
        <f t="shared" si="56"/>
        <v/>
      </c>
      <c r="ET73" s="47" t="s">
        <v>0</v>
      </c>
      <c r="EU73" s="19" t="str">
        <f t="shared" si="93"/>
        <v>INSERT INTO rezultat(id,stazakategorija_id,imeprezime_id,vrijeme_sec,status_id,registracija,uparivanje_id,originalstatus_id,imeprezimealias_id,klubalias_id,kategorijaalias_id) VALUES (243,28,1297,2703,1,1,1,0,Null,Null,Null);</v>
      </c>
      <c r="EV73" s="47" t="s">
        <v>0</v>
      </c>
      <c r="EW73" s="19" t="str">
        <f t="shared" si="94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3" s="47" t="s">
        <v>0</v>
      </c>
      <c r="EY73" s="180" t="str">
        <f t="shared" si="58"/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3" s="47" t="s">
        <v>0</v>
      </c>
    </row>
    <row r="74" spans="1:156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6" t="str">
        <f t="shared" si="59"/>
        <v>ok</v>
      </c>
      <c r="P74" s="47"/>
      <c r="Q74" s="52" t="str">
        <f t="shared" si="60"/>
        <v>M21B</v>
      </c>
      <c r="R74" s="73">
        <f>IF(Q74="","",IF(COUNTIF(Q$12:Q73,Q74)=0,R73+1,R73))</f>
        <v>6</v>
      </c>
      <c r="S74" s="73">
        <f t="shared" si="61"/>
        <v>108</v>
      </c>
      <c r="T74" s="73">
        <f t="shared" si="1"/>
        <v>19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62"/>
        <v>CRO</v>
      </c>
      <c r="AA74" s="73">
        <f t="shared" si="5"/>
        <v>1</v>
      </c>
      <c r="AB74" s="31" t="str">
        <f t="shared" si="63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64"/>
        <v/>
      </c>
      <c r="AH74" s="47" t="s">
        <v>0</v>
      </c>
      <c r="AI74" s="143" t="str">
        <f t="shared" si="65"/>
        <v>CRO</v>
      </c>
      <c r="AJ74" s="47"/>
      <c r="AK74" s="52" t="str">
        <f t="shared" si="66"/>
        <v>Matija</v>
      </c>
      <c r="AL74" s="31" t="str">
        <f t="shared" si="67"/>
        <v>Kučinac</v>
      </c>
      <c r="AM74" s="73">
        <f t="shared" si="68"/>
        <v>1489</v>
      </c>
      <c r="AN74" s="73" t="str">
        <f t="shared" si="69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70"/>
        <v/>
      </c>
      <c r="AS74" s="47" t="s">
        <v>0</v>
      </c>
      <c r="AT74" s="19" t="str">
        <f t="shared" si="71"/>
        <v/>
      </c>
      <c r="AU74" s="47" t="s">
        <v>0</v>
      </c>
      <c r="AV74" s="103"/>
      <c r="AW74" s="105"/>
      <c r="AX74" s="47" t="s">
        <v>0</v>
      </c>
      <c r="AY74" s="259" t="str">
        <f t="shared" si="100"/>
        <v/>
      </c>
      <c r="AZ74" s="47" t="s">
        <v>0</v>
      </c>
      <c r="BA74" s="52" t="str">
        <f t="shared" si="11"/>
        <v/>
      </c>
      <c r="BB74" s="73" t="str">
        <f>IF(AV74&amp;AW74="","",MAX(BB$12:BB73)+1)</f>
        <v/>
      </c>
      <c r="BC74" s="271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>IF(O74="","",IF(BC74="",AO74,IF(BC74="NEMA",AV74,INDEX(regNatjecatelj_ime,MATCH(BC74,regNatjecatelj_id,0)))))</f>
        <v>Matija</v>
      </c>
      <c r="BG74" s="31" t="str">
        <f>IF(O74="","",IF(BC74="",AP74,IF(BC74="NEMA",AW74,INDEX(regNatjecatelj_prezime,MATCH(BC74,regNatjecatelj_id,0)))))</f>
        <v>Kučinac</v>
      </c>
      <c r="BH74" s="73" t="str">
        <f t="shared" si="72"/>
        <v/>
      </c>
      <c r="BI74" s="53">
        <f t="shared" si="73"/>
        <v>1489</v>
      </c>
      <c r="BJ74" s="47" t="s">
        <v>0</v>
      </c>
      <c r="BK74" s="52" t="str">
        <f t="shared" si="13"/>
        <v>Vihor</v>
      </c>
      <c r="BL74" s="31" t="str">
        <f t="shared" si="14"/>
        <v>OK Vihor</v>
      </c>
      <c r="BM74" s="73" t="str">
        <f t="shared" si="15"/>
        <v/>
      </c>
      <c r="BN74" s="31" t="str" cm="1">
        <f t="array" ref="BN74">IF(BM74="",""&amp;BL74,IF(BM74="NEMA",BL74,INDEX(regKlub_naziv,MATCH(INDEX(regKlub_alias_klubId,BM74),regKlub_id,0))))</f>
        <v>OK Vihor</v>
      </c>
      <c r="BO74" s="31" t="str" cm="1">
        <f t="array" ref="BO74">IFERROR(""&amp;INDEX(regNatjecatelj_klub,DX74),"")</f>
        <v>OK Vihor</v>
      </c>
      <c r="BP74" s="88" t="str">
        <f t="shared" si="74"/>
        <v/>
      </c>
      <c r="BQ74" s="66" t="str">
        <f t="shared" si="75"/>
        <v>OK Vihor</v>
      </c>
      <c r="BR74" s="47" t="s">
        <v>0</v>
      </c>
      <c r="BS74" s="52" t="str">
        <f>IF(X74&lt;&gt;"NEMA","",IF(IFERROR(MATCH(W74,W$12:W73,0),0)&lt;&gt;0,"",W74))</f>
        <v/>
      </c>
      <c r="BT74" s="73" t="str">
        <f t="shared" si="76"/>
        <v/>
      </c>
      <c r="BU74" s="31" t="str">
        <f>IF(OR(BT74="",BT74&lt;&gt;"NEMA"),"",MAX(BU$12:BU73)+1)</f>
        <v/>
      </c>
      <c r="BV74" s="66" t="str">
        <f t="shared" si="77"/>
        <v/>
      </c>
      <c r="BW74" s="47" t="s">
        <v>0</v>
      </c>
      <c r="BX74" s="19" t="str">
        <f t="shared" si="78"/>
        <v/>
      </c>
      <c r="BY74" s="47" t="s">
        <v>0</v>
      </c>
      <c r="BZ74" s="82" t="str">
        <f>IF(BM74&lt;&gt;"NEMA","",IF(IFERROR(MATCH(BL74,BL$12:BL73,0),0)&lt;&gt;0,"",BL74))</f>
        <v/>
      </c>
      <c r="CA74" s="47" t="s">
        <v>0</v>
      </c>
      <c r="CB74" s="125"/>
      <c r="CC74" s="47" t="s">
        <v>0</v>
      </c>
      <c r="CD74" s="58" t="str">
        <f t="shared" si="79"/>
        <v/>
      </c>
      <c r="CE74" s="31" t="str">
        <f t="shared" si="80"/>
        <v/>
      </c>
      <c r="CF74" s="31" t="str">
        <f>IF(CE74="","",MAX(CF$12:CF73)+1)</f>
        <v/>
      </c>
      <c r="CG74" s="31" t="str">
        <f t="shared" si="20"/>
        <v/>
      </c>
      <c r="CH74" s="31" t="str">
        <f t="shared" si="81"/>
        <v/>
      </c>
      <c r="CI74" s="31" t="str">
        <f>IF(CB74="","",MAX(CI$12:CI73)+1)</f>
        <v/>
      </c>
      <c r="CJ74" s="31" t="str">
        <f t="shared" si="82"/>
        <v/>
      </c>
      <c r="CK74" s="66" t="str">
        <f t="shared" si="83"/>
        <v/>
      </c>
      <c r="CL74" s="47" t="s">
        <v>0</v>
      </c>
      <c r="CM74" s="73" t="str">
        <f t="shared" si="23"/>
        <v/>
      </c>
      <c r="CN74" s="47"/>
      <c r="CO74" s="19" t="str">
        <f t="shared" si="84"/>
        <v/>
      </c>
      <c r="CP74" s="47" t="s">
        <v>0</v>
      </c>
      <c r="CQ74" s="143" t="str">
        <f t="shared" si="85"/>
        <v>OK Vihor</v>
      </c>
      <c r="CR74" s="47" t="s">
        <v>0</v>
      </c>
      <c r="CS74" s="58" t="str">
        <f t="shared" si="107"/>
        <v>45:11</v>
      </c>
      <c r="CT74" s="73" t="str">
        <f t="shared" si="108"/>
        <v>0</v>
      </c>
      <c r="CU74" s="229" t="str">
        <f t="shared" si="28"/>
        <v/>
      </c>
      <c r="CV74" s="230">
        <f t="shared" si="110"/>
        <v>2711</v>
      </c>
      <c r="CW74" s="163">
        <f t="shared" si="30"/>
        <v>1</v>
      </c>
      <c r="CX74" s="47" t="s">
        <v>0</v>
      </c>
      <c r="CY74" s="222" t="str">
        <f t="shared" si="87"/>
        <v xml:space="preserve">
</v>
      </c>
      <c r="CZ74" s="223">
        <f t="shared" si="88"/>
        <v>6</v>
      </c>
      <c r="DA74" s="47" t="s">
        <v>0</v>
      </c>
      <c r="DB74" s="47"/>
      <c r="DC74" s="47"/>
      <c r="DD74" s="47"/>
      <c r="DE74" s="47" t="s">
        <v>0</v>
      </c>
      <c r="DF74" s="53" t="str">
        <f t="shared" si="101"/>
        <v/>
      </c>
      <c r="DG74" t="s">
        <v>0</v>
      </c>
      <c r="DH74" s="128" t="str">
        <f t="shared" si="102"/>
        <v>M</v>
      </c>
      <c r="DI74" t="s">
        <v>0</v>
      </c>
      <c r="DJ74" s="52" t="str">
        <f t="shared" si="103"/>
        <v/>
      </c>
      <c r="DK74" s="66" t="str">
        <f t="shared" si="104"/>
        <v/>
      </c>
      <c r="DL74" t="s">
        <v>0</v>
      </c>
      <c r="DM74" s="19" t="str">
        <f t="shared" si="105"/>
        <v/>
      </c>
      <c r="DN74" s="47" t="s">
        <v>0</v>
      </c>
      <c r="DO74" s="19" t="str">
        <f t="shared" si="106"/>
        <v/>
      </c>
      <c r="DP74" s="47" t="s">
        <v>0</v>
      </c>
      <c r="DQ74" s="52" t="str">
        <f t="shared" si="37"/>
        <v>Matija – Kučinac – OK Vihor – M21B</v>
      </c>
      <c r="DR74" s="53">
        <f t="shared" si="38"/>
        <v>761</v>
      </c>
      <c r="DS74" s="47" t="s">
        <v>0</v>
      </c>
      <c r="DT74" s="52" t="str">
        <f t="shared" si="39"/>
        <v>Matija – Kučinac – OK Vihor</v>
      </c>
      <c r="DU74" s="53">
        <f t="shared" si="40"/>
        <v>761</v>
      </c>
      <c r="DV74" s="47" t="s">
        <v>0</v>
      </c>
      <c r="DW74" s="52" t="str">
        <f t="shared" si="41"/>
        <v>Matija – Kučinac</v>
      </c>
      <c r="DX74" s="53">
        <f t="shared" si="42"/>
        <v>761</v>
      </c>
      <c r="DY74" s="47" t="s">
        <v>0</v>
      </c>
      <c r="DZ74" s="58">
        <f t="shared" si="89"/>
        <v>761</v>
      </c>
      <c r="EA74" s="53" cm="1">
        <f t="array" ref="EA74">IF(DZ74&lt;&gt;"",INDEX(regNatjecatelj_id,DZ74,0),IF(BD74&lt;&gt;"",BD74,""))</f>
        <v>1489</v>
      </c>
      <c r="EB74" s="47" t="s">
        <v>0</v>
      </c>
      <c r="EC74" s="58" t="str">
        <f t="shared" si="43"/>
        <v>imepre</v>
      </c>
      <c r="ED74" s="73" t="str">
        <f t="shared" si="44"/>
        <v>klu</v>
      </c>
      <c r="EE74" s="73" t="str">
        <f t="shared" si="45"/>
        <v>kat</v>
      </c>
      <c r="EF74" s="73" t="str">
        <f t="shared" si="46"/>
        <v/>
      </c>
      <c r="EG74" s="66" t="str">
        <f t="shared" si="47"/>
        <v>imepre-klu-kat</v>
      </c>
      <c r="EH74" s="47" t="s">
        <v>0</v>
      </c>
      <c r="EI74" s="58">
        <f>IF(AL74="","",MAX(EI$12:EI73)+1)</f>
        <v>244</v>
      </c>
      <c r="EJ74" s="73">
        <f t="shared" si="48"/>
        <v>28</v>
      </c>
      <c r="EK74" s="73">
        <f t="shared" si="90"/>
        <v>1489</v>
      </c>
      <c r="EL74" s="73">
        <f t="shared" si="49"/>
        <v>2711</v>
      </c>
      <c r="EM74" s="73">
        <f t="shared" si="50"/>
        <v>1</v>
      </c>
      <c r="EN74" s="73">
        <f t="shared" si="91"/>
        <v>1</v>
      </c>
      <c r="EO74" s="73">
        <f t="shared" si="92"/>
        <v>1</v>
      </c>
      <c r="EP74" s="73" t="str">
        <f t="shared" si="53"/>
        <v>0</v>
      </c>
      <c r="EQ74" s="73" t="str">
        <f t="shared" si="54"/>
        <v/>
      </c>
      <c r="ER74" s="73" t="str">
        <f t="shared" si="55"/>
        <v/>
      </c>
      <c r="ES74" s="53" t="str">
        <f t="shared" si="56"/>
        <v/>
      </c>
      <c r="ET74" s="47" t="s">
        <v>0</v>
      </c>
      <c r="EU74" s="19" t="str">
        <f t="shared" si="93"/>
        <v>INSERT INTO rezultat(id,stazakategorija_id,imeprezime_id,vrijeme_sec,status_id,registracija,uparivanje_id,originalstatus_id,imeprezimealias_id,klubalias_id,kategorijaalias_id) VALUES (244,28,1489,2711,1,1,1,0,Null,Null,Null);</v>
      </c>
      <c r="EV74" s="47" t="s">
        <v>0</v>
      </c>
      <c r="EW74" s="19" t="str">
        <f t="shared" si="94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4" s="47" t="s">
        <v>0</v>
      </c>
      <c r="EY74" s="180" t="str">
        <f t="shared" si="58"/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4" s="47" t="s">
        <v>0</v>
      </c>
    </row>
    <row r="75" spans="1:156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6" t="str">
        <f t="shared" si="59"/>
        <v>ok</v>
      </c>
      <c r="P75" s="47"/>
      <c r="Q75" s="52" t="str">
        <f t="shared" si="60"/>
        <v>M21B</v>
      </c>
      <c r="R75" s="73">
        <f>IF(Q75="","",IF(COUNTIF(Q$12:Q74,Q75)=0,R74+1,R74))</f>
        <v>6</v>
      </c>
      <c r="S75" s="73">
        <f t="shared" si="61"/>
        <v>108</v>
      </c>
      <c r="T75" s="73">
        <f t="shared" si="1"/>
        <v>19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62"/>
        <v>CRO</v>
      </c>
      <c r="AA75" s="73">
        <f t="shared" si="5"/>
        <v>1</v>
      </c>
      <c r="AB75" s="31" t="str">
        <f t="shared" si="63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64"/>
        <v/>
      </c>
      <c r="AH75" s="47" t="s">
        <v>0</v>
      </c>
      <c r="AI75" s="143" t="str">
        <f t="shared" si="65"/>
        <v>CRO</v>
      </c>
      <c r="AJ75" s="47"/>
      <c r="AK75" s="52" t="str">
        <f t="shared" si="66"/>
        <v>Dominik</v>
      </c>
      <c r="AL75" s="31" t="str">
        <f t="shared" si="67"/>
        <v>Klasić</v>
      </c>
      <c r="AM75" s="73">
        <f t="shared" si="68"/>
        <v>1176</v>
      </c>
      <c r="AN75" s="73" t="str">
        <f t="shared" si="69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70"/>
        <v/>
      </c>
      <c r="AS75" s="47" t="s">
        <v>0</v>
      </c>
      <c r="AT75" s="19" t="str">
        <f t="shared" si="71"/>
        <v/>
      </c>
      <c r="AU75" s="47" t="s">
        <v>0</v>
      </c>
      <c r="AV75" s="103"/>
      <c r="AW75" s="105"/>
      <c r="AX75" s="47" t="s">
        <v>0</v>
      </c>
      <c r="AY75" s="259" t="str">
        <f t="shared" si="100"/>
        <v/>
      </c>
      <c r="AZ75" s="47" t="s">
        <v>0</v>
      </c>
      <c r="BA75" s="52" t="str">
        <f t="shared" si="11"/>
        <v/>
      </c>
      <c r="BB75" s="73" t="str">
        <f>IF(AV75&amp;AW75="","",MAX(BB$12:BB74)+1)</f>
        <v/>
      </c>
      <c r="BC75" s="271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>IF(O75="","",IF(BC75="",AO75,IF(BC75="NEMA",AV75,INDEX(regNatjecatelj_ime,MATCH(BC75,regNatjecatelj_id,0)))))</f>
        <v>Dominik</v>
      </c>
      <c r="BG75" s="31" t="str">
        <f>IF(O75="","",IF(BC75="",AP75,IF(BC75="NEMA",AW75,INDEX(regNatjecatelj_prezime,MATCH(BC75,regNatjecatelj_id,0)))))</f>
        <v>Klasić</v>
      </c>
      <c r="BH75" s="73" t="str">
        <f t="shared" si="72"/>
        <v/>
      </c>
      <c r="BI75" s="53">
        <f t="shared" si="73"/>
        <v>1176</v>
      </c>
      <c r="BJ75" s="47" t="s">
        <v>0</v>
      </c>
      <c r="BK75" s="52" t="str">
        <f t="shared" si="13"/>
        <v>Maksimir</v>
      </c>
      <c r="BL75" s="31" t="str">
        <f t="shared" si="14"/>
        <v>OK Maksimir</v>
      </c>
      <c r="BM75" s="73" t="str">
        <f t="shared" si="15"/>
        <v/>
      </c>
      <c r="BN75" s="31" t="str" cm="1">
        <f t="array" ref="BN75">IF(BM75="",""&amp;BL75,IF(BM75="NEMA",BL75,INDEX(regKlub_naziv,MATCH(INDEX(regKlub_alias_klubId,BM75),regKlub_id,0))))</f>
        <v>OK Maksimir</v>
      </c>
      <c r="BO75" s="31" t="str" cm="1">
        <f t="array" ref="BO75">IFERROR(""&amp;INDEX(regNatjecatelj_klub,DX75),"")</f>
        <v>OK Maksimir</v>
      </c>
      <c r="BP75" s="88" t="str">
        <f t="shared" si="74"/>
        <v/>
      </c>
      <c r="BQ75" s="66" t="str">
        <f t="shared" si="75"/>
        <v>OK Maksimir</v>
      </c>
      <c r="BR75" s="47" t="s">
        <v>0</v>
      </c>
      <c r="BS75" s="52" t="str">
        <f>IF(X75&lt;&gt;"NEMA","",IF(IFERROR(MATCH(W75,W$12:W74,0),0)&lt;&gt;0,"",W75))</f>
        <v/>
      </c>
      <c r="BT75" s="73" t="str">
        <f t="shared" si="76"/>
        <v/>
      </c>
      <c r="BU75" s="31" t="str">
        <f>IF(OR(BT75="",BT75&lt;&gt;"NEMA"),"",MAX(BU$12:BU74)+1)</f>
        <v/>
      </c>
      <c r="BV75" s="66" t="str">
        <f t="shared" si="77"/>
        <v/>
      </c>
      <c r="BW75" s="47" t="s">
        <v>0</v>
      </c>
      <c r="BX75" s="19" t="str">
        <f t="shared" si="78"/>
        <v/>
      </c>
      <c r="BY75" s="47" t="s">
        <v>0</v>
      </c>
      <c r="BZ75" s="82" t="str">
        <f>IF(BM75&lt;&gt;"NEMA","",IF(IFERROR(MATCH(BL75,BL$12:BL74,0),0)&lt;&gt;0,"",BL75))</f>
        <v/>
      </c>
      <c r="CA75" s="47" t="s">
        <v>0</v>
      </c>
      <c r="CB75" s="125"/>
      <c r="CC75" s="47" t="s">
        <v>0</v>
      </c>
      <c r="CD75" s="58" t="str">
        <f t="shared" si="79"/>
        <v/>
      </c>
      <c r="CE75" s="31" t="str">
        <f t="shared" si="80"/>
        <v/>
      </c>
      <c r="CF75" s="31" t="str">
        <f>IF(CE75="","",MAX(CF$12:CF74)+1)</f>
        <v/>
      </c>
      <c r="CG75" s="31" t="str">
        <f t="shared" si="20"/>
        <v/>
      </c>
      <c r="CH75" s="31" t="str">
        <f t="shared" si="81"/>
        <v/>
      </c>
      <c r="CI75" s="31" t="str">
        <f>IF(CB75="","",MAX(CI$12:CI74)+1)</f>
        <v/>
      </c>
      <c r="CJ75" s="31" t="str">
        <f t="shared" si="82"/>
        <v/>
      </c>
      <c r="CK75" s="66" t="str">
        <f t="shared" si="83"/>
        <v/>
      </c>
      <c r="CL75" s="47" t="s">
        <v>0</v>
      </c>
      <c r="CM75" s="73" t="str">
        <f t="shared" si="23"/>
        <v/>
      </c>
      <c r="CN75" s="47"/>
      <c r="CO75" s="19" t="str">
        <f t="shared" si="84"/>
        <v/>
      </c>
      <c r="CP75" s="47" t="s">
        <v>0</v>
      </c>
      <c r="CQ75" s="143" t="str">
        <f t="shared" si="85"/>
        <v>OK Maksimir</v>
      </c>
      <c r="CR75" s="47" t="s">
        <v>0</v>
      </c>
      <c r="CS75" s="58" t="str">
        <f t="shared" si="107"/>
        <v>48:04</v>
      </c>
      <c r="CT75" s="73" t="str">
        <f t="shared" si="108"/>
        <v>0</v>
      </c>
      <c r="CU75" s="229" t="str">
        <f t="shared" si="28"/>
        <v/>
      </c>
      <c r="CV75" s="230">
        <f t="shared" si="110"/>
        <v>2884</v>
      </c>
      <c r="CW75" s="163">
        <f t="shared" si="30"/>
        <v>1</v>
      </c>
      <c r="CX75" s="47" t="s">
        <v>0</v>
      </c>
      <c r="CY75" s="222" t="str">
        <f t="shared" si="87"/>
        <v xml:space="preserve">
</v>
      </c>
      <c r="CZ75" s="223">
        <f t="shared" si="88"/>
        <v>6</v>
      </c>
      <c r="DA75" s="47" t="s">
        <v>0</v>
      </c>
      <c r="DB75" s="47"/>
      <c r="DC75" s="47"/>
      <c r="DD75" s="47"/>
      <c r="DE75" s="47" t="s">
        <v>0</v>
      </c>
      <c r="DF75" s="53" t="str">
        <f t="shared" si="101"/>
        <v/>
      </c>
      <c r="DG75" t="s">
        <v>0</v>
      </c>
      <c r="DH75" s="128" t="str">
        <f t="shared" si="102"/>
        <v>M</v>
      </c>
      <c r="DI75" t="s">
        <v>0</v>
      </c>
      <c r="DJ75" s="52" t="str">
        <f t="shared" si="103"/>
        <v/>
      </c>
      <c r="DK75" s="66" t="str">
        <f t="shared" si="104"/>
        <v/>
      </c>
      <c r="DL75" t="s">
        <v>0</v>
      </c>
      <c r="DM75" s="19" t="str">
        <f t="shared" si="105"/>
        <v/>
      </c>
      <c r="DN75" s="47" t="s">
        <v>0</v>
      </c>
      <c r="DO75" s="19" t="str">
        <f t="shared" si="106"/>
        <v/>
      </c>
      <c r="DP75" s="47" t="s">
        <v>0</v>
      </c>
      <c r="DQ75" s="52" t="str">
        <f t="shared" si="37"/>
        <v>Dominik – Klasić – OK Maksimir – M21B</v>
      </c>
      <c r="DR75" s="53">
        <f t="shared" si="38"/>
        <v>361</v>
      </c>
      <c r="DS75" s="47" t="s">
        <v>0</v>
      </c>
      <c r="DT75" s="52" t="str">
        <f t="shared" si="39"/>
        <v>Dominik – Klasić – OK Maksimir</v>
      </c>
      <c r="DU75" s="53">
        <f t="shared" si="40"/>
        <v>361</v>
      </c>
      <c r="DV75" s="47" t="s">
        <v>0</v>
      </c>
      <c r="DW75" s="52" t="str">
        <f t="shared" si="41"/>
        <v>Dominik – Klasić</v>
      </c>
      <c r="DX75" s="53">
        <f t="shared" si="42"/>
        <v>361</v>
      </c>
      <c r="DY75" s="47" t="s">
        <v>0</v>
      </c>
      <c r="DZ75" s="58">
        <f t="shared" si="89"/>
        <v>361</v>
      </c>
      <c r="EA75" s="53" cm="1">
        <f t="array" ref="EA75">IF(DZ75&lt;&gt;"",INDEX(regNatjecatelj_id,DZ75,0),IF(BD75&lt;&gt;"",BD75,""))</f>
        <v>1176</v>
      </c>
      <c r="EB75" s="47" t="s">
        <v>0</v>
      </c>
      <c r="EC75" s="58" t="str">
        <f t="shared" si="43"/>
        <v>imepre</v>
      </c>
      <c r="ED75" s="73" t="str">
        <f t="shared" si="44"/>
        <v>klu</v>
      </c>
      <c r="EE75" s="73" t="str">
        <f t="shared" si="45"/>
        <v>kat</v>
      </c>
      <c r="EF75" s="73" t="str">
        <f t="shared" si="46"/>
        <v/>
      </c>
      <c r="EG75" s="66" t="str">
        <f t="shared" si="47"/>
        <v>imepre-klu-kat</v>
      </c>
      <c r="EH75" s="47" t="s">
        <v>0</v>
      </c>
      <c r="EI75" s="58">
        <f>IF(AL75="","",MAX(EI$12:EI74)+1)</f>
        <v>245</v>
      </c>
      <c r="EJ75" s="73">
        <f t="shared" si="48"/>
        <v>28</v>
      </c>
      <c r="EK75" s="73">
        <f t="shared" si="90"/>
        <v>1176</v>
      </c>
      <c r="EL75" s="73">
        <f t="shared" si="49"/>
        <v>2884</v>
      </c>
      <c r="EM75" s="73">
        <f t="shared" si="50"/>
        <v>1</v>
      </c>
      <c r="EN75" s="73">
        <f t="shared" si="91"/>
        <v>1</v>
      </c>
      <c r="EO75" s="73">
        <f t="shared" si="92"/>
        <v>1</v>
      </c>
      <c r="EP75" s="73" t="str">
        <f t="shared" si="53"/>
        <v>0</v>
      </c>
      <c r="EQ75" s="73" t="str">
        <f t="shared" si="54"/>
        <v/>
      </c>
      <c r="ER75" s="73" t="str">
        <f t="shared" si="55"/>
        <v/>
      </c>
      <c r="ES75" s="53" t="str">
        <f t="shared" si="56"/>
        <v/>
      </c>
      <c r="ET75" s="47" t="s">
        <v>0</v>
      </c>
      <c r="EU75" s="19" t="str">
        <f t="shared" si="93"/>
        <v>INSERT INTO rezultat(id,stazakategorija_id,imeprezime_id,vrijeme_sec,status_id,registracija,uparivanje_id,originalstatus_id,imeprezimealias_id,klubalias_id,kategorijaalias_id) VALUES (245,28,1176,2884,1,1,1,0,Null,Null,Null);</v>
      </c>
      <c r="EV75" s="47" t="s">
        <v>0</v>
      </c>
      <c r="EW75" s="19" t="str">
        <f t="shared" si="94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5" s="47" t="s">
        <v>0</v>
      </c>
      <c r="EY75" s="180" t="str">
        <f t="shared" si="58"/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5" s="47" t="s">
        <v>0</v>
      </c>
    </row>
    <row r="76" spans="1:156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6" t="str">
        <f t="shared" si="59"/>
        <v>ok</v>
      </c>
      <c r="P76" s="47"/>
      <c r="Q76" s="52" t="str">
        <f t="shared" si="60"/>
        <v>M21B</v>
      </c>
      <c r="R76" s="73">
        <f>IF(Q76="","",IF(COUNTIF(Q$12:Q75,Q76)=0,R75+1,R75))</f>
        <v>6</v>
      </c>
      <c r="S76" s="73">
        <f t="shared" si="61"/>
        <v>108</v>
      </c>
      <c r="T76" s="73">
        <f t="shared" si="1"/>
        <v>19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62"/>
        <v>CRO</v>
      </c>
      <c r="AA76" s="73">
        <f t="shared" si="5"/>
        <v>1</v>
      </c>
      <c r="AB76" s="31" t="str">
        <f t="shared" si="63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64"/>
        <v/>
      </c>
      <c r="AH76" s="47" t="s">
        <v>0</v>
      </c>
      <c r="AI76" s="143" t="str">
        <f t="shared" si="65"/>
        <v>CRO</v>
      </c>
      <c r="AJ76" s="47"/>
      <c r="AK76" s="52" t="str">
        <f t="shared" si="66"/>
        <v>Predrag</v>
      </c>
      <c r="AL76" s="31" t="str">
        <f t="shared" si="67"/>
        <v>Mađarić</v>
      </c>
      <c r="AM76" s="73">
        <f t="shared" si="68"/>
        <v>1936</v>
      </c>
      <c r="AN76" s="73" t="str">
        <f t="shared" si="69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70"/>
        <v/>
      </c>
      <c r="AS76" s="47" t="s">
        <v>0</v>
      </c>
      <c r="AT76" s="19" t="str">
        <f t="shared" si="71"/>
        <v/>
      </c>
      <c r="AU76" s="47" t="s">
        <v>0</v>
      </c>
      <c r="AV76" s="103"/>
      <c r="AW76" s="105"/>
      <c r="AX76" s="47" t="s">
        <v>0</v>
      </c>
      <c r="AY76" s="259" t="str">
        <f t="shared" si="100"/>
        <v/>
      </c>
      <c r="AZ76" s="47" t="s">
        <v>0</v>
      </c>
      <c r="BA76" s="52" t="str">
        <f t="shared" si="11"/>
        <v/>
      </c>
      <c r="BB76" s="73" t="str">
        <f>IF(AV76&amp;AW76="","",MAX(BB$12:BB75)+1)</f>
        <v/>
      </c>
      <c r="BC76" s="271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>IF(O76="","",IF(BC76="",AO76,IF(BC76="NEMA",AV76,INDEX(regNatjecatelj_ime,MATCH(BC76,regNatjecatelj_id,0)))))</f>
        <v>Predrag</v>
      </c>
      <c r="BG76" s="31" t="str">
        <f>IF(O76="","",IF(BC76="",AP76,IF(BC76="NEMA",AW76,INDEX(regNatjecatelj_prezime,MATCH(BC76,regNatjecatelj_id,0)))))</f>
        <v>Mađarić</v>
      </c>
      <c r="BH76" s="73" t="str">
        <f t="shared" si="72"/>
        <v/>
      </c>
      <c r="BI76" s="53">
        <f t="shared" si="73"/>
        <v>1936</v>
      </c>
      <c r="BJ76" s="47" t="s">
        <v>0</v>
      </c>
      <c r="BK76" s="52" t="str">
        <f t="shared" si="13"/>
        <v>OK Varaždin</v>
      </c>
      <c r="BL76" s="31" t="str">
        <f t="shared" si="14"/>
        <v>OK Varaždin</v>
      </c>
      <c r="BM76" s="73" t="str">
        <f t="shared" si="15"/>
        <v/>
      </c>
      <c r="BN76" s="31" t="str" cm="1">
        <f t="array" ref="BN76">IF(BM76="",""&amp;BL76,IF(BM76="NEMA",BL76,INDEX(regKlub_naziv,MATCH(INDEX(regKlub_alias_klubId,BM76),regKlub_id,0))))</f>
        <v>OK Varaždin</v>
      </c>
      <c r="BO76" s="31" t="str" cm="1">
        <f t="array" ref="BO76">IFERROR(""&amp;INDEX(regNatjecatelj_klub,DX76),"")</f>
        <v>OK Varaždin</v>
      </c>
      <c r="BP76" s="88" t="str">
        <f t="shared" si="74"/>
        <v/>
      </c>
      <c r="BQ76" s="66" t="str">
        <f t="shared" si="75"/>
        <v>OK Varaždin</v>
      </c>
      <c r="BR76" s="47" t="s">
        <v>0</v>
      </c>
      <c r="BS76" s="52" t="str">
        <f>IF(X76&lt;&gt;"NEMA","",IF(IFERROR(MATCH(W76,W$12:W75,0),0)&lt;&gt;0,"",W76))</f>
        <v/>
      </c>
      <c r="BT76" s="73" t="str">
        <f t="shared" si="76"/>
        <v/>
      </c>
      <c r="BU76" s="31" t="str">
        <f>IF(OR(BT76="",BT76&lt;&gt;"NEMA"),"",MAX(BU$12:BU75)+1)</f>
        <v/>
      </c>
      <c r="BV76" s="66" t="str">
        <f t="shared" si="77"/>
        <v/>
      </c>
      <c r="BW76" s="47" t="s">
        <v>0</v>
      </c>
      <c r="BX76" s="19" t="str">
        <f t="shared" si="78"/>
        <v/>
      </c>
      <c r="BY76" s="47" t="s">
        <v>0</v>
      </c>
      <c r="BZ76" s="82" t="str">
        <f>IF(BM76&lt;&gt;"NEMA","",IF(IFERROR(MATCH(BL76,BL$12:BL75,0),0)&lt;&gt;0,"",BL76))</f>
        <v/>
      </c>
      <c r="CA76" s="47" t="s">
        <v>0</v>
      </c>
      <c r="CB76" s="125"/>
      <c r="CC76" s="47" t="s">
        <v>0</v>
      </c>
      <c r="CD76" s="58" t="str">
        <f t="shared" si="79"/>
        <v/>
      </c>
      <c r="CE76" s="31" t="str">
        <f t="shared" si="80"/>
        <v/>
      </c>
      <c r="CF76" s="31" t="str">
        <f>IF(CE76="","",MAX(CF$12:CF75)+1)</f>
        <v/>
      </c>
      <c r="CG76" s="31" t="str">
        <f t="shared" si="20"/>
        <v/>
      </c>
      <c r="CH76" s="31" t="str">
        <f t="shared" si="81"/>
        <v/>
      </c>
      <c r="CI76" s="31" t="str">
        <f>IF(CB76="","",MAX(CI$12:CI75)+1)</f>
        <v/>
      </c>
      <c r="CJ76" s="31" t="str">
        <f t="shared" si="82"/>
        <v/>
      </c>
      <c r="CK76" s="66" t="str">
        <f t="shared" si="83"/>
        <v/>
      </c>
      <c r="CL76" s="47" t="s">
        <v>0</v>
      </c>
      <c r="CM76" s="73" t="str">
        <f t="shared" si="23"/>
        <v/>
      </c>
      <c r="CN76" s="47"/>
      <c r="CO76" s="19" t="str">
        <f t="shared" si="84"/>
        <v/>
      </c>
      <c r="CP76" s="47" t="s">
        <v>0</v>
      </c>
      <c r="CQ76" s="143" t="str">
        <f t="shared" si="85"/>
        <v>OK Varaždin</v>
      </c>
      <c r="CR76" s="47" t="s">
        <v>0</v>
      </c>
      <c r="CS76" s="58" t="str">
        <f t="shared" si="107"/>
        <v>50:25</v>
      </c>
      <c r="CT76" s="73" t="str">
        <f t="shared" si="108"/>
        <v>0</v>
      </c>
      <c r="CU76" s="229" t="str">
        <f t="shared" si="28"/>
        <v/>
      </c>
      <c r="CV76" s="230">
        <f t="shared" si="110"/>
        <v>3025</v>
      </c>
      <c r="CW76" s="163">
        <f t="shared" si="30"/>
        <v>1</v>
      </c>
      <c r="CX76" s="47" t="s">
        <v>0</v>
      </c>
      <c r="CY76" s="222" t="str">
        <f t="shared" si="87"/>
        <v xml:space="preserve">
</v>
      </c>
      <c r="CZ76" s="223">
        <f t="shared" si="88"/>
        <v>6</v>
      </c>
      <c r="DA76" s="47" t="s">
        <v>0</v>
      </c>
      <c r="DB76" s="47"/>
      <c r="DC76" s="47"/>
      <c r="DD76" s="47"/>
      <c r="DE76" s="47" t="s">
        <v>0</v>
      </c>
      <c r="DF76" s="53" t="str">
        <f t="shared" si="101"/>
        <v/>
      </c>
      <c r="DG76" t="s">
        <v>0</v>
      </c>
      <c r="DH76" s="128" t="str">
        <f t="shared" si="102"/>
        <v>M</v>
      </c>
      <c r="DI76" t="s">
        <v>0</v>
      </c>
      <c r="DJ76" s="52" t="str">
        <f t="shared" si="103"/>
        <v/>
      </c>
      <c r="DK76" s="66" t="str">
        <f t="shared" si="104"/>
        <v/>
      </c>
      <c r="DL76" t="s">
        <v>0</v>
      </c>
      <c r="DM76" s="19" t="str">
        <f t="shared" si="105"/>
        <v/>
      </c>
      <c r="DN76" s="47" t="s">
        <v>0</v>
      </c>
      <c r="DO76" s="19" t="str">
        <f t="shared" si="106"/>
        <v/>
      </c>
      <c r="DP76" s="47" t="s">
        <v>0</v>
      </c>
      <c r="DQ76" s="52" t="str">
        <f t="shared" si="37"/>
        <v>Predrag – Mađarić – OK Varaždin – M21B</v>
      </c>
      <c r="DR76" s="53">
        <f t="shared" si="38"/>
        <v>557</v>
      </c>
      <c r="DS76" s="47" t="s">
        <v>0</v>
      </c>
      <c r="DT76" s="52" t="str">
        <f t="shared" si="39"/>
        <v>Predrag – Mađarić – OK Varaždin</v>
      </c>
      <c r="DU76" s="53">
        <f t="shared" si="40"/>
        <v>557</v>
      </c>
      <c r="DV76" s="47" t="s">
        <v>0</v>
      </c>
      <c r="DW76" s="52" t="str">
        <f t="shared" si="41"/>
        <v>Predrag – Mađarić</v>
      </c>
      <c r="DX76" s="53">
        <f t="shared" si="42"/>
        <v>557</v>
      </c>
      <c r="DY76" s="47" t="s">
        <v>0</v>
      </c>
      <c r="DZ76" s="58">
        <f t="shared" si="89"/>
        <v>557</v>
      </c>
      <c r="EA76" s="53" cm="1">
        <f t="array" ref="EA76">IF(DZ76&lt;&gt;"",INDEX(regNatjecatelj_id,DZ76,0),IF(BD76&lt;&gt;"",BD76,""))</f>
        <v>1936</v>
      </c>
      <c r="EB76" s="47" t="s">
        <v>0</v>
      </c>
      <c r="EC76" s="58" t="str">
        <f t="shared" si="43"/>
        <v>imepre</v>
      </c>
      <c r="ED76" s="73" t="str">
        <f t="shared" si="44"/>
        <v>klu</v>
      </c>
      <c r="EE76" s="73" t="str">
        <f t="shared" si="45"/>
        <v>kat</v>
      </c>
      <c r="EF76" s="73" t="str">
        <f t="shared" si="46"/>
        <v/>
      </c>
      <c r="EG76" s="66" t="str">
        <f t="shared" si="47"/>
        <v>imepre-klu-kat</v>
      </c>
      <c r="EH76" s="47" t="s">
        <v>0</v>
      </c>
      <c r="EI76" s="58">
        <f>IF(AL76="","",MAX(EI$12:EI75)+1)</f>
        <v>246</v>
      </c>
      <c r="EJ76" s="73">
        <f t="shared" si="48"/>
        <v>28</v>
      </c>
      <c r="EK76" s="73">
        <f t="shared" si="90"/>
        <v>1936</v>
      </c>
      <c r="EL76" s="73">
        <f t="shared" si="49"/>
        <v>3025</v>
      </c>
      <c r="EM76" s="73">
        <f t="shared" si="50"/>
        <v>1</v>
      </c>
      <c r="EN76" s="73">
        <f t="shared" si="91"/>
        <v>1</v>
      </c>
      <c r="EO76" s="73">
        <f t="shared" si="92"/>
        <v>1</v>
      </c>
      <c r="EP76" s="73" t="str">
        <f t="shared" si="53"/>
        <v>0</v>
      </c>
      <c r="EQ76" s="73" t="str">
        <f t="shared" si="54"/>
        <v/>
      </c>
      <c r="ER76" s="73" t="str">
        <f t="shared" si="55"/>
        <v/>
      </c>
      <c r="ES76" s="53" t="str">
        <f t="shared" si="56"/>
        <v/>
      </c>
      <c r="ET76" s="47" t="s">
        <v>0</v>
      </c>
      <c r="EU76" s="19" t="str">
        <f t="shared" si="93"/>
        <v>INSERT INTO rezultat(id,stazakategorija_id,imeprezime_id,vrijeme_sec,status_id,registracija,uparivanje_id,originalstatus_id,imeprezimealias_id,klubalias_id,kategorijaalias_id) VALUES (246,28,1936,3025,1,1,1,0,Null,Null,Null);</v>
      </c>
      <c r="EV76" s="47" t="s">
        <v>0</v>
      </c>
      <c r="EW76" s="19" t="str">
        <f t="shared" si="94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6" s="47" t="s">
        <v>0</v>
      </c>
      <c r="EY76" s="180" t="str">
        <f t="shared" si="58"/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6" s="47" t="s">
        <v>0</v>
      </c>
    </row>
    <row r="77" spans="1:156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6" t="str">
        <f t="shared" si="59"/>
        <v>ok</v>
      </c>
      <c r="P77" s="47"/>
      <c r="Q77" s="52" t="str">
        <f t="shared" si="60"/>
        <v>M21B</v>
      </c>
      <c r="R77" s="73">
        <f>IF(Q77="","",IF(COUNTIF(Q$12:Q76,Q77)=0,R76+1,R76))</f>
        <v>6</v>
      </c>
      <c r="S77" s="73">
        <f t="shared" si="61"/>
        <v>108</v>
      </c>
      <c r="T77" s="73">
        <f t="shared" ref="T77:T140" si="111">IF(Q77="","",IFERROR(INDEX(natStaza_id,MATCH(Q77,natStaza_kategorija,0)),""))</f>
        <v>19</v>
      </c>
      <c r="U77" s="66" t="str">
        <f t="shared" ref="U77:U140" si="112">IF(T77="","",INDEX(natStaza_naziv,MATCH(T77,natStaza_id,0)))</f>
        <v>M21B – M16</v>
      </c>
      <c r="V77" s="47" t="s">
        <v>0</v>
      </c>
      <c r="W77" s="222" t="str">
        <f t="shared" ref="W77:W140" si="113">IF(O77="","",INDEX(regKategorija_oznaka,MATCH(S77,regKategorija_id,0)))</f>
        <v>M21B</v>
      </c>
      <c r="X77" s="223">
        <f t="shared" ref="X77:X140" si="114">IF(W77="","",INDEX(natKategorija_stazaKatId,MATCH(S77,natKategorija_katRegId,0)))</f>
        <v>28</v>
      </c>
      <c r="Y77" s="47" t="s">
        <v>0</v>
      </c>
      <c r="Z77" s="52" t="str">
        <f t="shared" si="62"/>
        <v>CRO</v>
      </c>
      <c r="AA77" s="73">
        <f t="shared" ref="AA77:AA140" si="115">IF(Z77="","",IFERROR(INDEX(regDrzava_id,MATCH(Z77,regDrzava_oznaka,0)),"NEMA"))</f>
        <v>1</v>
      </c>
      <c r="AB77" s="31" t="str">
        <f t="shared" si="63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64"/>
        <v/>
      </c>
      <c r="AH77" s="47" t="s">
        <v>0</v>
      </c>
      <c r="AI77" s="143" t="str">
        <f t="shared" si="65"/>
        <v>CRO</v>
      </c>
      <c r="AJ77" s="47"/>
      <c r="AK77" s="52" t="str">
        <f t="shared" si="66"/>
        <v>Branimir</v>
      </c>
      <c r="AL77" s="31" t="str">
        <f t="shared" si="67"/>
        <v>Putniković</v>
      </c>
      <c r="AM77" s="73">
        <f t="shared" si="68"/>
        <v>1350</v>
      </c>
      <c r="AN77" s="73" t="str">
        <f t="shared" si="69"/>
        <v/>
      </c>
      <c r="AO77" s="31" t="str">
        <f t="shared" ref="AO77:AO140" si="116">IF(O77="","",IF(OR(AN77="",AN77="NEMA"),AK77,INDEX(regNatjecatelj_ime,MATCH(AN77,regNatjecatelj_id,0))))</f>
        <v>Branimir</v>
      </c>
      <c r="AP77" s="66" t="str">
        <f t="shared" ref="AP77:AP140" si="117">IF(O77="","",IF(OR(AN77="",AN77="NEMA"),AL77,INDEX(regNatjecatelj_prezime,MATCH(AN77,regNatjecatelj_id,0))))</f>
        <v>Putniković</v>
      </c>
      <c r="AQ77" s="47" t="s">
        <v>0</v>
      </c>
      <c r="AR77" s="82" t="str">
        <f t="shared" si="70"/>
        <v/>
      </c>
      <c r="AS77" s="47" t="s">
        <v>0</v>
      </c>
      <c r="AT77" s="19" t="str">
        <f t="shared" si="71"/>
        <v/>
      </c>
      <c r="AU77" s="47" t="s">
        <v>0</v>
      </c>
      <c r="AV77" s="103"/>
      <c r="AW77" s="105"/>
      <c r="AX77" s="47" t="s">
        <v>0</v>
      </c>
      <c r="AY77" s="259" t="str">
        <f t="shared" si="100"/>
        <v/>
      </c>
      <c r="AZ77" s="47" t="s">
        <v>0</v>
      </c>
      <c r="BA77" s="52" t="str">
        <f t="shared" ref="BA77:BA140" si="118">IF(AV77&amp;AW77="","",AR77)</f>
        <v/>
      </c>
      <c r="BB77" s="73" t="str">
        <f>IF(AV77&amp;AW77="","",MAX(BB$12:BB76)+1)</f>
        <v/>
      </c>
      <c r="BC77" s="271" t="str">
        <f t="shared" ref="BC77:BC140" si="119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>IF(O77="","",IF(BC77="",AO77,IF(BC77="NEMA",AV77,INDEX(regNatjecatelj_ime,MATCH(BC77,regNatjecatelj_id,0)))))</f>
        <v>Branimir</v>
      </c>
      <c r="BG77" s="31" t="str">
        <f>IF(O77="","",IF(BC77="",AP77,IF(BC77="NEMA",AW77,INDEX(regNatjecatelj_prezime,MATCH(BC77,regNatjecatelj_id,0)))))</f>
        <v>Putniković</v>
      </c>
      <c r="BH77" s="73" t="str">
        <f t="shared" si="72"/>
        <v/>
      </c>
      <c r="BI77" s="53">
        <f t="shared" si="73"/>
        <v>1350</v>
      </c>
      <c r="BJ77" s="47" t="s">
        <v>0</v>
      </c>
      <c r="BK77" s="52" t="str">
        <f t="shared" ref="BK77:BK140" si="120">IF(O77="","",J77)</f>
        <v>KAP</v>
      </c>
      <c r="BL77" s="31" t="str">
        <f t="shared" ref="BL77:BL140" si="121">IF(O77="","",K77)</f>
        <v>OK Kapela</v>
      </c>
      <c r="BM77" s="73" t="str">
        <f t="shared" ref="BM77:BM140" si="122">IF(BL77="","",IF(IFERROR(MATCH(BL77,regKlub_naziv,0),"")&lt;&gt;"","",IFERROR(MATCH(BL77,regKlub_alias_alias,0),"NEMA")))</f>
        <v/>
      </c>
      <c r="BN77" s="31" t="str" cm="1">
        <f t="array" ref="BN77">IF(BM77="",""&amp;BL77,IF(BM77="NEMA",BL77,INDEX(regKlub_naziv,MATCH(INDEX(regKlub_alias_klubId,BM77),regKlub_id,0))))</f>
        <v>OK Kapela</v>
      </c>
      <c r="BO77" s="31" t="str" cm="1">
        <f t="array" ref="BO77">IFERROR(""&amp;INDEX(regNatjecatelj_klub,DX77),"")</f>
        <v>OK Kapela</v>
      </c>
      <c r="BP77" s="88" t="str">
        <f t="shared" si="74"/>
        <v/>
      </c>
      <c r="BQ77" s="66" t="str">
        <f t="shared" si="75"/>
        <v>OK Kapela</v>
      </c>
      <c r="BR77" s="47" t="s">
        <v>0</v>
      </c>
      <c r="BS77" s="52" t="str">
        <f>IF(X77&lt;&gt;"NEMA","",IF(IFERROR(MATCH(W77,W$12:W76,0),0)&lt;&gt;0,"",W77))</f>
        <v/>
      </c>
      <c r="BT77" s="73" t="str">
        <f t="shared" si="76"/>
        <v/>
      </c>
      <c r="BU77" s="31" t="str">
        <f>IF(OR(BT77="",BT77&lt;&gt;"NEMA"),"",MAX(BU$12:BU76)+1)</f>
        <v/>
      </c>
      <c r="BV77" s="66" t="str">
        <f t="shared" si="77"/>
        <v/>
      </c>
      <c r="BW77" s="47" t="s">
        <v>0</v>
      </c>
      <c r="BX77" s="19" t="str">
        <f t="shared" si="78"/>
        <v/>
      </c>
      <c r="BY77" s="47" t="s">
        <v>0</v>
      </c>
      <c r="BZ77" s="82" t="str">
        <f>IF(BM77&lt;&gt;"NEMA","",IF(IFERROR(MATCH(BL77,BL$12:BL76,0),0)&lt;&gt;0,"",BL77))</f>
        <v/>
      </c>
      <c r="CA77" s="47" t="s">
        <v>0</v>
      </c>
      <c r="CB77" s="125"/>
      <c r="CC77" s="47" t="s">
        <v>0</v>
      </c>
      <c r="CD77" s="58" t="str">
        <f t="shared" si="79"/>
        <v/>
      </c>
      <c r="CE77" s="31" t="str">
        <f t="shared" si="80"/>
        <v/>
      </c>
      <c r="CF77" s="31" t="str">
        <f>IF(CE77="","",MAX(CF$12:CF76)+1)</f>
        <v/>
      </c>
      <c r="CG77" s="31" t="str">
        <f t="shared" ref="CG77:CG140" si="123">IF(CE77="","",IF(AA77="","",IF(AA77="NEMA",AC77,AA77)))</f>
        <v/>
      </c>
      <c r="CH77" s="31" t="str">
        <f t="shared" si="81"/>
        <v/>
      </c>
      <c r="CI77" s="31" t="str">
        <f>IF(CB77="","",MAX(CI$12:CI76)+1)</f>
        <v/>
      </c>
      <c r="CJ77" s="31" t="str">
        <f t="shared" si="82"/>
        <v/>
      </c>
      <c r="CK77" s="66" t="str">
        <f t="shared" si="83"/>
        <v/>
      </c>
      <c r="CL77" s="47" t="s">
        <v>0</v>
      </c>
      <c r="CM77" s="73" t="str">
        <f t="shared" ref="CM77:CM140" si="124">IF(BM77="","",IF(BM77&lt;&gt;"NEMA","",IFERROR(INDEX(nat_klubAliasId,MATCH(BL77,nat_noviKluboviAliasi,0)),"")))</f>
        <v/>
      </c>
      <c r="CN77" s="47"/>
      <c r="CO77" s="19" t="str">
        <f t="shared" si="84"/>
        <v/>
      </c>
      <c r="CP77" s="47" t="s">
        <v>0</v>
      </c>
      <c r="CQ77" s="143" t="str">
        <f t="shared" si="85"/>
        <v>OK Kapela</v>
      </c>
      <c r="CR77" s="47" t="s">
        <v>0</v>
      </c>
      <c r="CS77" s="58" t="str">
        <f t="shared" si="107"/>
        <v>51:30</v>
      </c>
      <c r="CT77" s="73" t="str">
        <f t="shared" si="108"/>
        <v>0</v>
      </c>
      <c r="CU77" s="229" t="str">
        <f t="shared" ref="CU77:CU140" si="125">IF(CS77="",IF(OR(AL77="",CT77&lt;&gt;"0"),"","GREŠKA"),IF(AND(65535&gt;=VALUE(LEFT(CS77,SEARCH(":",CS77)-1))*60+VALUE(RIGHT(CS77,2)),OR(CT77="0",CT77="1",CT77="2",CT77="3",CT77="4")),"","GREŠKA"))</f>
        <v/>
      </c>
      <c r="CV77" s="230">
        <f t="shared" si="110"/>
        <v>3090</v>
      </c>
      <c r="CW77" s="163">
        <f t="shared" ref="CW77:CW140" si="126">IF(DW77="","",IF(AND(CT77="0",N(CV77)&gt;data_max_minuta*60),2,INDEX(regStatusRezultat_id,MATCH(VALUE(CT77),regStatusRezultat_oEvent,0))))</f>
        <v>1</v>
      </c>
      <c r="CX77" s="47" t="s">
        <v>0</v>
      </c>
      <c r="CY77" s="222" t="str">
        <f t="shared" si="87"/>
        <v xml:space="preserve">
</v>
      </c>
      <c r="CZ77" s="223">
        <f t="shared" si="88"/>
        <v>6</v>
      </c>
      <c r="DA77" s="47" t="s">
        <v>0</v>
      </c>
      <c r="DB77" s="47"/>
      <c r="DC77" s="47"/>
      <c r="DD77" s="47"/>
      <c r="DE77" s="47" t="s">
        <v>0</v>
      </c>
      <c r="DF77" s="53" t="str">
        <f t="shared" si="101"/>
        <v/>
      </c>
      <c r="DG77" t="s">
        <v>0</v>
      </c>
      <c r="DH77" s="128" t="str">
        <f t="shared" si="102"/>
        <v>M</v>
      </c>
      <c r="DI77" t="s">
        <v>0</v>
      </c>
      <c r="DJ77" s="52" t="str">
        <f t="shared" si="103"/>
        <v/>
      </c>
      <c r="DK77" s="66" t="str">
        <f t="shared" si="104"/>
        <v/>
      </c>
      <c r="DL77" t="s">
        <v>0</v>
      </c>
      <c r="DM77" s="19" t="str">
        <f t="shared" si="105"/>
        <v/>
      </c>
      <c r="DN77" s="47" t="s">
        <v>0</v>
      </c>
      <c r="DO77" s="19" t="str">
        <f t="shared" si="106"/>
        <v/>
      </c>
      <c r="DP77" s="47" t="s">
        <v>0</v>
      </c>
      <c r="DQ77" s="52" t="str">
        <f t="shared" ref="DQ77:DQ140" si="127">IF(AL77="","",DT77 &amp; IF(Q77="",""," – " &amp; Q77))</f>
        <v>Branimir – Putniković – OK Kapela – M21B</v>
      </c>
      <c r="DR77" s="53">
        <f t="shared" ref="DR77:DR140" si="128">IF(DQ77="","",IFERROR(MATCH(DQ77,regNatjecatelj_imePrezimeKlubKategorija,0),"NEMA"))</f>
        <v>300</v>
      </c>
      <c r="DS77" s="47" t="s">
        <v>0</v>
      </c>
      <c r="DT77" s="52" t="str">
        <f t="shared" ref="DT77:DT140" si="129">IF(AL77="","",DW77 &amp; IF(CQ77="",""," – " &amp; CQ77))</f>
        <v>Branimir – Putniković – OK Kapela</v>
      </c>
      <c r="DU77" s="53">
        <f t="shared" ref="DU77:DU140" si="130">IF(DT77="","",IFERROR(MATCH(DT77,regNatjecatelj_imePrezimeKlub,0),"NEMA"))</f>
        <v>300</v>
      </c>
      <c r="DV77" s="47" t="s">
        <v>0</v>
      </c>
      <c r="DW77" s="52" t="str">
        <f t="shared" ref="DW77:DW140" si="131">IF(BG77="","",BF77&amp;" – "&amp;BG77)</f>
        <v>Branimir – Putniković</v>
      </c>
      <c r="DX77" s="53">
        <f t="shared" ref="DX77:DX140" si="132">IF(DW77="","",IFERROR(MATCH(DW77,regNatjecatelj_imePrezime,0),"NEMA"))</f>
        <v>300</v>
      </c>
      <c r="DY77" s="47" t="s">
        <v>0</v>
      </c>
      <c r="DZ77" s="58">
        <f t="shared" si="89"/>
        <v>300</v>
      </c>
      <c r="EA77" s="53" cm="1">
        <f t="array" ref="EA77">IF(DZ77&lt;&gt;"",INDEX(regNatjecatelj_id,DZ77,0),IF(BD77&lt;&gt;"",BD77,""))</f>
        <v>1350</v>
      </c>
      <c r="EB77" s="47" t="s">
        <v>0</v>
      </c>
      <c r="EC77" s="58" t="str">
        <f t="shared" ref="EC77:EC140" si="133">IF(AL77="","",IF(BD77&lt;&gt;"","novo",IF(AN77="","imepre","imepre(ali)")))</f>
        <v>imepre</v>
      </c>
      <c r="ED77" s="73" t="str">
        <f t="shared" ref="ED77:ED140" si="134">IF(AL77="","",IF(BL77="",IF(IFERROR(INDEX(regNatjecatelj_klub,MATCH(EA77,regNatjecatelj_id,0)),"NEMA")="","klu",""),IF(OR(AND(BM77&lt;&gt;"",BM77&lt;&gt;"NEMA"),CJ77&lt;&gt;""),"klu(ali)",IF(AND(BO77&lt;&gt;"",BO77&lt;&gt;BN77),"(raz-klu)","klu"))))</f>
        <v>klu</v>
      </c>
      <c r="EE77" s="73" t="str">
        <f t="shared" ref="EE77:EE140" si="135">IF(AL77="","","kat"&amp;IF(AND(W77&lt;&gt;Q77,Q77&lt;&gt;"Open"),"(ali)",""))</f>
        <v>kat</v>
      </c>
      <c r="EF77" s="73" t="str">
        <f t="shared" ref="EF77:EF140" si="136">IF(OR(CU77&lt;&gt;"",CW77=2),"ot","")</f>
        <v/>
      </c>
      <c r="EG77" s="66" t="str">
        <f t="shared" ref="EG77:EG140" si="137">IF(AL77="","",EC77&amp;IF(EC77="novo","","-"&amp;ED77&amp;"-"&amp;EE77)&amp;IF(EF77="","","-"&amp;EF77))</f>
        <v>imepre-klu-kat</v>
      </c>
      <c r="EH77" s="47" t="s">
        <v>0</v>
      </c>
      <c r="EI77" s="58">
        <f>IF(AL77="","",MAX(EI$12:EI76)+1)</f>
        <v>247</v>
      </c>
      <c r="EJ77" s="73">
        <f t="shared" ref="EJ77:EJ140" si="138">IF(AO77="","",X77)</f>
        <v>28</v>
      </c>
      <c r="EK77" s="73">
        <f t="shared" si="90"/>
        <v>1350</v>
      </c>
      <c r="EL77" s="73">
        <f t="shared" ref="EL77:EL140" si="139">IF(CV77="","",CV77)</f>
        <v>3090</v>
      </c>
      <c r="EM77" s="73">
        <f t="shared" ref="EM77:EM140" si="140">IF(CW77="","",IF(AND(EL77="",CW77=1),6,CW77))</f>
        <v>1</v>
      </c>
      <c r="EN77" s="73">
        <f t="shared" si="91"/>
        <v>1</v>
      </c>
      <c r="EO77" s="73">
        <f t="shared" si="92"/>
        <v>1</v>
      </c>
      <c r="EP77" s="73" t="str">
        <f t="shared" ref="EP77:EP140" si="141">IF(CW77="","",CT77)</f>
        <v>0</v>
      </c>
      <c r="EQ77" s="73" t="str">
        <f t="shared" ref="EQ77:EQ140" si="142">IF(OR(AN77="",AN77="NEMA"),BB77,AN77)</f>
        <v/>
      </c>
      <c r="ER77" s="73" t="str">
        <f t="shared" ref="ER77:ER140" si="143">IF(AND(BM77&lt;&gt;"",BM77&lt;&gt;"NEMA"),BM77,IF(CM77&lt;&gt;"",CM77,IF(AND(BT77&lt;&gt;"",BT77&lt;&gt;"NEMA"),BT77,IF(BU77&lt;&gt;"",BU77,""))))</f>
        <v/>
      </c>
      <c r="ES77" s="53" t="str">
        <f t="shared" ref="ES77:ES140" si="144">IF(INDEX(natKategorija_alias_Id,MATCH(S77,natKategorija_katRegId,0))="","",INDEX(natKategorija_alias_Id,MATCH(S77,natKategorija_katRegId,0)))</f>
        <v/>
      </c>
      <c r="ET77" s="47" t="s">
        <v>0</v>
      </c>
      <c r="EU77" s="19" t="str">
        <f t="shared" si="93"/>
        <v>INSERT INTO rezultat(id,stazakategorija_id,imeprezime_id,vrijeme_sec,status_id,registracija,uparivanje_id,originalstatus_id,imeprezimealias_id,klubalias_id,kategorijaalias_id) VALUES (247,28,1350,3090,1,1,1,0,Null,Null,Null);</v>
      </c>
      <c r="EV77" s="47" t="s">
        <v>0</v>
      </c>
      <c r="EW77" s="19" t="str">
        <f t="shared" si="94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7" s="47" t="s">
        <v>0</v>
      </c>
      <c r="EY77" s="180" t="str">
        <f t="shared" ref="EY77:EY140" si="145">AG77&amp;IF(BX77="","","
")&amp;BX77&amp;IF(CO77="","","
")&amp;CO77&amp;IF(DM77="","","
")&amp;DM77&amp;IF(DO77="","","
")&amp;DO77&amp;IF(EU77="","","
")&amp;EU77&amp;IF(EW77="","","
")&amp;EW77</f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7" s="47" t="s">
        <v>0</v>
      </c>
    </row>
    <row r="78" spans="1:156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6" t="str">
        <f t="shared" ref="O78:O141" si="146">IF(E78="","","ok")</f>
        <v>ok</v>
      </c>
      <c r="P78" s="47"/>
      <c r="Q78" s="52" t="str">
        <f t="shared" ref="Q78:Q141" si="147">IF(B78="","",B78)</f>
        <v>M21B</v>
      </c>
      <c r="R78" s="73">
        <f>IF(Q78="","",IF(COUNTIF(Q$12:Q77,Q78)=0,R77+1,R77))</f>
        <v>6</v>
      </c>
      <c r="S78" s="73">
        <f t="shared" ref="S78:S141" si="148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111"/>
        <v>19</v>
      </c>
      <c r="U78" s="66" t="str">
        <f t="shared" si="112"/>
        <v>M21B – M16</v>
      </c>
      <c r="V78" s="47" t="s">
        <v>0</v>
      </c>
      <c r="W78" s="222" t="str">
        <f t="shared" si="113"/>
        <v>M21B</v>
      </c>
      <c r="X78" s="223">
        <f t="shared" si="114"/>
        <v>28</v>
      </c>
      <c r="Y78" s="47" t="s">
        <v>0</v>
      </c>
      <c r="Z78" s="52" t="str">
        <f t="shared" ref="Z78:Z141" si="149">IF(O78="","",M78)</f>
        <v>CRO</v>
      </c>
      <c r="AA78" s="73">
        <f t="shared" si="115"/>
        <v>1</v>
      </c>
      <c r="AB78" s="31" t="str">
        <f t="shared" ref="AB78:AB141" si="150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51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52">IF(AA78="","",IF(AA78="NEMA",AB78,Z78))</f>
        <v>CRO</v>
      </c>
      <c r="AJ78" s="47"/>
      <c r="AK78" s="52" t="str">
        <f t="shared" ref="AK78:AK141" si="153">IF(O78="","",D78)</f>
        <v>Zlatan</v>
      </c>
      <c r="AL78" s="31" t="str">
        <f t="shared" ref="AL78:AL141" si="154">IF(O78="","",E78)</f>
        <v>Kos</v>
      </c>
      <c r="AM78" s="73">
        <f t="shared" ref="AM78:AM141" si="155">IF(AL78="","",IFERROR(INDEX(regNatjecatelj_id,MATCH(AK78&amp;" – "&amp;AL78,regNatjecatelj_imePrezime,0)),"NEMA"))</f>
        <v>1930</v>
      </c>
      <c r="AN78" s="73" t="str">
        <f t="shared" ref="AN78:AN141" si="156">IF(AM78&lt;&gt;"NEMA","",IFERROR(INDEX(regNatjecatelj_alias_natjecateljId,MATCH(AK78&amp;" "&amp;AL78,regNatjecatelj_alias_alias,0)),"NEMA"))</f>
        <v/>
      </c>
      <c r="AO78" s="31" t="str">
        <f t="shared" si="116"/>
        <v>Zlatan</v>
      </c>
      <c r="AP78" s="66" t="str">
        <f t="shared" si="117"/>
        <v>Kos</v>
      </c>
      <c r="AQ78" s="47" t="s">
        <v>0</v>
      </c>
      <c r="AR78" s="82" t="str">
        <f t="shared" ref="AR78:AR141" si="157">IF(OR(O78="",AN78&lt;&gt;"NEMA"),"",AK78&amp;" "&amp;AL78)</f>
        <v/>
      </c>
      <c r="AS78" s="47" t="s">
        <v>0</v>
      </c>
      <c r="AT78" s="19" t="str">
        <f t="shared" ref="AT78:AT141" si="158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9" t="str">
        <f t="shared" si="100"/>
        <v/>
      </c>
      <c r="AZ78" s="47" t="s">
        <v>0</v>
      </c>
      <c r="BA78" s="52" t="str">
        <f t="shared" si="118"/>
        <v/>
      </c>
      <c r="BB78" s="73" t="str">
        <f>IF(AV78&amp;AW78="","",MAX(BB$12:BB77)+1)</f>
        <v/>
      </c>
      <c r="BC78" s="271" t="str">
        <f t="shared" si="119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>IF(O78="","",IF(BC78="",AO78,IF(BC78="NEMA",AV78,INDEX(regNatjecatelj_ime,MATCH(BC78,regNatjecatelj_id,0)))))</f>
        <v>Zlatan</v>
      </c>
      <c r="BG78" s="31" t="str">
        <f>IF(O78="","",IF(BC78="",AP78,IF(BC78="NEMA",AW78,INDEX(regNatjecatelj_prezime,MATCH(BC78,regNatjecatelj_id,0)))))</f>
        <v>Kos</v>
      </c>
      <c r="BH78" s="73" t="str">
        <f t="shared" ref="BH78:BH141" si="159">IF(AND(AN78&lt;&gt;"",AN78&lt;&gt;"NEMA"),AN78,IF(BB78&lt;&gt;"",BB78,""))</f>
        <v/>
      </c>
      <c r="BI78" s="53">
        <f t="shared" ref="BI78:BI141" si="160">IF(AND(AM78&lt;&gt;"",AM78&lt;&gt;"NEMA"),AM78,IF(BC78&lt;&gt;"",BC78,IF(BD78&lt;&gt;"",BD78,"")))</f>
        <v>1930</v>
      </c>
      <c r="BJ78" s="47" t="s">
        <v>0</v>
      </c>
      <c r="BK78" s="52" t="str">
        <f t="shared" si="120"/>
        <v>Vihor</v>
      </c>
      <c r="BL78" s="31" t="str">
        <f t="shared" si="121"/>
        <v>OK Vihor</v>
      </c>
      <c r="BM78" s="73" t="str">
        <f t="shared" si="122"/>
        <v/>
      </c>
      <c r="BN78" s="31" t="str" cm="1">
        <f t="array" ref="BN78">IF(BM78="",""&amp;BL78,IF(BM78="NEMA",BL78,INDEX(regKlub_naziv,MATCH(INDEX(regKlub_alias_klubId,BM78),regKlub_id,0))))</f>
        <v>OK Vihor</v>
      </c>
      <c r="BO78" s="31" t="str" cm="1">
        <f t="array" ref="BO78">IFERROR(""&amp;INDEX(regNatjecatelj_klub,DX78),"")</f>
        <v>OK Vihor</v>
      </c>
      <c r="BP78" s="88" t="str">
        <f t="shared" ref="BP78:BP141" si="161">IF(BN78=BO78,"",IF(BO78="","",1))</f>
        <v/>
      </c>
      <c r="BQ78" s="66" t="str">
        <f t="shared" ref="BQ78:BQ141" si="162">IF(AND(BO78&lt;&gt;"",BO78&lt;&gt;BN78),BO78,""&amp;BN78)</f>
        <v>OK Vihor</v>
      </c>
      <c r="BR78" s="47" t="s">
        <v>0</v>
      </c>
      <c r="BS78" s="52" t="str">
        <f>IF(X78&lt;&gt;"NEMA","",IF(IFERROR(MATCH(W78,W$12:W77,0),0)&lt;&gt;0,"",W78))</f>
        <v/>
      </c>
      <c r="BT78" s="73" t="str">
        <f t="shared" ref="BT78:BT141" si="163">IF(BS78="","",IFERROR(INDEX(regKlub_alias_id,MATCH(BS78,regKlub_alias_alias,0)),"NEMA"))</f>
        <v/>
      </c>
      <c r="BU78" s="31" t="str">
        <f>IF(OR(BT78="",BT78&lt;&gt;"NEMA"),"",MAX(BU$12:BU77)+1)</f>
        <v/>
      </c>
      <c r="BV78" s="66" t="str">
        <f t="shared" ref="BV78:BV141" si="164">IF(OR(BT78="",BT78&lt;&gt;"NEMA"),"",INDEX(regKlub_id,MATCH(BS78,regKlub_naziv,0)))</f>
        <v/>
      </c>
      <c r="BW78" s="47" t="s">
        <v>0</v>
      </c>
      <c r="BX78" s="19" t="str">
        <f t="shared" ref="BX78:BX141" si="165">IF(OR(BT78="",BT78&lt;&gt;"NEMA"),"","INSERT INTO klub_alias(id,alias,klub_id) VALUES ("&amp;BU78&amp;",'"&amp;BS78&amp;"',"&amp;BV78&amp;");")</f>
        <v/>
      </c>
      <c r="BY78" s="47" t="s">
        <v>0</v>
      </c>
      <c r="BZ78" s="82" t="str">
        <f>IF(BM78&lt;&gt;"NEMA","",IF(IFERROR(MATCH(BL78,BL$12:BL77,0),0)&lt;&gt;0,"",BL78))</f>
        <v/>
      </c>
      <c r="CA78" s="47" t="s">
        <v>0</v>
      </c>
      <c r="CB78" s="125"/>
      <c r="CC78" s="47" t="s">
        <v>0</v>
      </c>
      <c r="CD78" s="58" t="str">
        <f t="shared" ref="CD78:CD141" si="166">IF(CB78="","",IFERROR(INDEX(regKlub_id,MATCH(CB78,regKlub_naziv,0)),"NEMA"))</f>
        <v/>
      </c>
      <c r="CE78" s="31" t="str">
        <f t="shared" ref="CE78:CE141" si="167">IF(BZ78="","",IF(CB78="",BZ78,""))</f>
        <v/>
      </c>
      <c r="CF78" s="31" t="str">
        <f>IF(CE78="","",MAX(CF$12:CF77)+1)</f>
        <v/>
      </c>
      <c r="CG78" s="31" t="str">
        <f t="shared" si="123"/>
        <v/>
      </c>
      <c r="CH78" s="31" t="str">
        <f t="shared" ref="CH78:CH141" si="168">IF(CE78="","","INSERT INTO klub(id,naziv,drzava_id,aktivan) VALUES ("&amp;CF78&amp;",'"&amp;CE78&amp;"',"&amp;CG78&amp;",1);")</f>
        <v/>
      </c>
      <c r="CI78" s="31" t="str">
        <f>IF(CB78="","",MAX(CI$12:CI77)+1)</f>
        <v/>
      </c>
      <c r="CJ78" s="31" t="str">
        <f t="shared" ref="CJ78:CJ141" si="169">IF(CB78="","",IF(CF78="",INDEX(regKlub_id,MATCH(CB78,regKlub_naziv,0)),CF78))</f>
        <v/>
      </c>
      <c r="CK78" s="66" t="str">
        <f t="shared" ref="CK78:CK141" si="170">IF(CB78="","","INSERT INTO klub_alias(id,alias,klub_id) VALUES ("&amp;CI78&amp;",'"&amp;BZ78&amp;"',"&amp;CJ78&amp;");")</f>
        <v/>
      </c>
      <c r="CL78" s="47" t="s">
        <v>0</v>
      </c>
      <c r="CM78" s="73" t="str">
        <f t="shared" si="124"/>
        <v/>
      </c>
      <c r="CN78" s="47"/>
      <c r="CO78" s="19" t="str">
        <f t="shared" ref="CO78:CO141" si="171">""&amp;CH78&amp;IF(AND(CH78&lt;&gt;"",CK78&lt;&gt;""),"
","")&amp;CK78</f>
        <v/>
      </c>
      <c r="CP78" s="47" t="s">
        <v>0</v>
      </c>
      <c r="CQ78" s="143" t="str">
        <f t="shared" ref="CQ78:CQ141" si="172">IF(BQ78="","",IF(CB78="",IF(IFERROR(MATCH(BQ78,nat_noviKluboviAliasi,0),0)&gt;0,INDEX(nat_kluboviAliasi,MATCH(BQ78,nat_noviKluboviAliasi,0)),BQ78),CB78))</f>
        <v>OK Vihor</v>
      </c>
      <c r="CR78" s="47" t="s">
        <v>0</v>
      </c>
      <c r="CS78" s="58" t="str">
        <f t="shared" si="107"/>
        <v>53:23</v>
      </c>
      <c r="CT78" s="73" t="str">
        <f t="shared" si="108"/>
        <v>0</v>
      </c>
      <c r="CU78" s="229" t="str">
        <f t="shared" si="125"/>
        <v/>
      </c>
      <c r="CV78" s="230">
        <f t="shared" si="110"/>
        <v>3203</v>
      </c>
      <c r="CW78" s="163">
        <f t="shared" si="126"/>
        <v>1</v>
      </c>
      <c r="CX78" s="47" t="s">
        <v>0</v>
      </c>
      <c r="CY78" s="222" t="str">
        <f t="shared" ref="CY78:CY141" si="173">IF(CU78&lt;&gt;"GREŠKA","",AK78&amp;" "&amp;AL78&amp;" – Molim u OEventu provjeriti i ispraviti rezultat – vrijeme ("&amp;IF(CS78="","nije upisano",CS78)&amp;") i classifier ("&amp;CT78&amp;").")&amp;IF(OR(CU78&lt;&gt;"GREŠKA",CW78&lt;&gt;5),"
","")&amp;IF(CW78&lt;&gt;5,"",AK78&amp;" "&amp;AL78&amp;" – Molim u provjeriti je li natjecatelj zaista diskvalificiran. Ako je koje je obrazloženje, ako nije molim u OEventu ispraviti rezultat")</f>
        <v xml:space="preserve">
</v>
      </c>
      <c r="CZ78" s="223">
        <f t="shared" ref="CZ78:CZ141" si="174">IF(DZ78="","",IF(AND(CW78="0",N(CY78)&gt;data_max_minuta*60),2,INDEX(regStatusRezultat_id,MATCH(VALUE(CW78),regStatusRezultat_oEvent,0))))</f>
        <v>6</v>
      </c>
      <c r="DA78" s="47" t="s">
        <v>0</v>
      </c>
      <c r="DB78" s="47"/>
      <c r="DC78" s="47"/>
      <c r="DD78" s="47"/>
      <c r="DE78" s="47" t="s">
        <v>0</v>
      </c>
      <c r="DF78" s="53" t="str">
        <f t="shared" si="101"/>
        <v/>
      </c>
      <c r="DG78" t="s">
        <v>0</v>
      </c>
      <c r="DH78" s="128" t="str">
        <f t="shared" si="102"/>
        <v>M</v>
      </c>
      <c r="DI78" t="s">
        <v>0</v>
      </c>
      <c r="DJ78" s="52" t="str">
        <f t="shared" si="103"/>
        <v/>
      </c>
      <c r="DK78" s="66" t="str">
        <f t="shared" si="104"/>
        <v/>
      </c>
      <c r="DL78" t="s">
        <v>0</v>
      </c>
      <c r="DM78" s="19" t="str">
        <f t="shared" si="105"/>
        <v/>
      </c>
      <c r="DN78" s="47" t="s">
        <v>0</v>
      </c>
      <c r="DO78" s="19" t="str">
        <f t="shared" si="106"/>
        <v/>
      </c>
      <c r="DP78" s="47" t="s">
        <v>0</v>
      </c>
      <c r="DQ78" s="52" t="str">
        <f t="shared" si="127"/>
        <v>Zlatan – Kos – OK Vihor – M21B</v>
      </c>
      <c r="DR78" s="53">
        <f t="shared" si="128"/>
        <v>749</v>
      </c>
      <c r="DS78" s="47" t="s">
        <v>0</v>
      </c>
      <c r="DT78" s="52" t="str">
        <f t="shared" si="129"/>
        <v>Zlatan – Kos – OK Vihor</v>
      </c>
      <c r="DU78" s="53">
        <f t="shared" si="130"/>
        <v>749</v>
      </c>
      <c r="DV78" s="47" t="s">
        <v>0</v>
      </c>
      <c r="DW78" s="52" t="str">
        <f t="shared" si="131"/>
        <v>Zlatan – Kos</v>
      </c>
      <c r="DX78" s="53">
        <f t="shared" si="132"/>
        <v>749</v>
      </c>
      <c r="DY78" s="47" t="s">
        <v>0</v>
      </c>
      <c r="DZ78" s="58">
        <f t="shared" ref="DZ78:DZ141" si="175">IF(DR78="","",IF(DR78&lt;&gt;"NEMA",DR78,IF(DU78&lt;&gt;"NEMA",DU78,IF(DX78&lt;&gt;"NEMA",DX78,""))))</f>
        <v>749</v>
      </c>
      <c r="EA78" s="53" cm="1">
        <f t="array" ref="EA78">IF(DZ78&lt;&gt;"",INDEX(regNatjecatelj_id,DZ78,0),IF(BD78&lt;&gt;"",BD78,""))</f>
        <v>1930</v>
      </c>
      <c r="EB78" s="47" t="s">
        <v>0</v>
      </c>
      <c r="EC78" s="58" t="str">
        <f t="shared" si="133"/>
        <v>imepre</v>
      </c>
      <c r="ED78" s="73" t="str">
        <f t="shared" si="134"/>
        <v>klu</v>
      </c>
      <c r="EE78" s="73" t="str">
        <f t="shared" si="135"/>
        <v>kat</v>
      </c>
      <c r="EF78" s="73" t="str">
        <f t="shared" si="136"/>
        <v/>
      </c>
      <c r="EG78" s="66" t="str">
        <f t="shared" si="137"/>
        <v>imepre-klu-kat</v>
      </c>
      <c r="EH78" s="47" t="s">
        <v>0</v>
      </c>
      <c r="EI78" s="58">
        <f>IF(AL78="","",MAX(EI$12:EI77)+1)</f>
        <v>248</v>
      </c>
      <c r="EJ78" s="73">
        <f t="shared" si="138"/>
        <v>28</v>
      </c>
      <c r="EK78" s="73">
        <f t="shared" ref="EK78:EK141" si="176">IF(EA78="","",EA78)</f>
        <v>1930</v>
      </c>
      <c r="EL78" s="73">
        <f t="shared" si="139"/>
        <v>3203</v>
      </c>
      <c r="EM78" s="73">
        <f t="shared" si="140"/>
        <v>1</v>
      </c>
      <c r="EN78" s="73">
        <f t="shared" ref="EN78:EN141" si="177">IF(DW78="","",IF(data_trka_je_rangirana=0,0,IF(OR(DR78="",DR78="NEMA"),0,1)))</f>
        <v>1</v>
      </c>
      <c r="EO78" s="73">
        <f t="shared" ref="EO78:EO141" si="178">IF(EI78="","",INDEX(regUparivanje_id,MATCH(EG78,regUparivanje_oznaka,0)))</f>
        <v>1</v>
      </c>
      <c r="EP78" s="73" t="str">
        <f t="shared" si="141"/>
        <v>0</v>
      </c>
      <c r="EQ78" s="73" t="str">
        <f t="shared" si="142"/>
        <v/>
      </c>
      <c r="ER78" s="73" t="str">
        <f t="shared" si="143"/>
        <v/>
      </c>
      <c r="ES78" s="53" t="str">
        <f t="shared" si="144"/>
        <v/>
      </c>
      <c r="ET78" s="47" t="s">
        <v>0</v>
      </c>
      <c r="EU78" s="19" t="str">
        <f t="shared" ref="EU78:EU141" si="179">IF(EJ78="","","INSERT INTO rezultat(id,stazakategorija_id,imeprezime_id,vrijeme_sec,status_id,registracija,uparivanje_id,originalstatus_id,imeprezimealias_id,klubalias_id,kategorijaalias_id) VALUES ("&amp;EI78&amp;","&amp;EJ78&amp;","&amp;EK78&amp;","&amp;IF(EL78="","Null",EL78)&amp;","&amp;EM78&amp;","&amp;EN78&amp;","&amp;EO78&amp;","&amp;EP78&amp;","&amp;IF(EQ78="","Null",EQ78)&amp;","&amp;IF(ER78="","Null",ER78)&amp;","&amp;IF(ES78="","Null",ES78)&amp;");")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V78" s="47" t="s">
        <v>0</v>
      </c>
      <c r="EW78" s="19" t="str">
        <f t="shared" ref="EW78:EW141" si="180">IF(EJ78="","",IF(EN78=1,"UPDATE
	registar
SET
	potvrda = 1
WHERE
	imeprezime_id="&amp;EK78&amp;"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8" s="47" t="s">
        <v>0</v>
      </c>
      <c r="EY78" s="180" t="str">
        <f t="shared" si="145"/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78" s="47" t="s">
        <v>0</v>
      </c>
    </row>
    <row r="79" spans="1:156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6" t="str">
        <f t="shared" si="146"/>
        <v>ok</v>
      </c>
      <c r="P79" s="47"/>
      <c r="Q79" s="52" t="str">
        <f t="shared" si="147"/>
        <v>M21B</v>
      </c>
      <c r="R79" s="73">
        <f>IF(Q79="","",IF(COUNTIF(Q$12:Q78,Q79)=0,R78+1,R78))</f>
        <v>6</v>
      </c>
      <c r="S79" s="73">
        <f t="shared" si="148"/>
        <v>108</v>
      </c>
      <c r="T79" s="73">
        <f t="shared" si="111"/>
        <v>19</v>
      </c>
      <c r="U79" s="66" t="str">
        <f t="shared" si="112"/>
        <v>M21B – M16</v>
      </c>
      <c r="V79" s="47" t="s">
        <v>0</v>
      </c>
      <c r="W79" s="222" t="str">
        <f t="shared" si="113"/>
        <v>M21B</v>
      </c>
      <c r="X79" s="223">
        <f t="shared" si="114"/>
        <v>28</v>
      </c>
      <c r="Y79" s="47" t="s">
        <v>0</v>
      </c>
      <c r="Z79" s="52" t="str">
        <f t="shared" si="149"/>
        <v>CRO</v>
      </c>
      <c r="AA79" s="73">
        <f t="shared" si="115"/>
        <v>1</v>
      </c>
      <c r="AB79" s="31" t="str">
        <f t="shared" si="150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51"/>
        <v/>
      </c>
      <c r="AH79" s="47" t="s">
        <v>0</v>
      </c>
      <c r="AI79" s="143" t="str">
        <f t="shared" si="152"/>
        <v>CRO</v>
      </c>
      <c r="AJ79" s="47"/>
      <c r="AK79" s="52" t="str">
        <f t="shared" si="153"/>
        <v>Ivan</v>
      </c>
      <c r="AL79" s="31" t="str">
        <f t="shared" si="154"/>
        <v>Malović</v>
      </c>
      <c r="AM79" s="73">
        <f t="shared" si="155"/>
        <v>1948</v>
      </c>
      <c r="AN79" s="73" t="str">
        <f t="shared" si="156"/>
        <v/>
      </c>
      <c r="AO79" s="31" t="str">
        <f t="shared" si="116"/>
        <v>Ivan</v>
      </c>
      <c r="AP79" s="66" t="str">
        <f t="shared" si="117"/>
        <v>Malović</v>
      </c>
      <c r="AQ79" s="47" t="s">
        <v>0</v>
      </c>
      <c r="AR79" s="82" t="str">
        <f t="shared" si="157"/>
        <v/>
      </c>
      <c r="AS79" s="47" t="s">
        <v>0</v>
      </c>
      <c r="AT79" s="19" t="str">
        <f t="shared" si="158"/>
        <v/>
      </c>
      <c r="AU79" s="47" t="s">
        <v>0</v>
      </c>
      <c r="AV79" s="103"/>
      <c r="AW79" s="105"/>
      <c r="AX79" s="47" t="s">
        <v>0</v>
      </c>
      <c r="AY79" s="259" t="str">
        <f t="shared" si="100"/>
        <v/>
      </c>
      <c r="AZ79" s="47" t="s">
        <v>0</v>
      </c>
      <c r="BA79" s="52" t="str">
        <f t="shared" si="118"/>
        <v/>
      </c>
      <c r="BB79" s="73" t="str">
        <f>IF(AV79&amp;AW79="","",MAX(BB$12:BB78)+1)</f>
        <v/>
      </c>
      <c r="BC79" s="271" t="str">
        <f t="shared" si="119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>IF(O79="","",IF(BC79="",AO79,IF(BC79="NEMA",AV79,INDEX(regNatjecatelj_ime,MATCH(BC79,regNatjecatelj_id,0)))))</f>
        <v>Ivan</v>
      </c>
      <c r="BG79" s="31" t="str">
        <f>IF(O79="","",IF(BC79="",AP79,IF(BC79="NEMA",AW79,INDEX(regNatjecatelj_prezime,MATCH(BC79,regNatjecatelj_id,0)))))</f>
        <v>Malović</v>
      </c>
      <c r="BH79" s="73" t="str">
        <f t="shared" si="159"/>
        <v/>
      </c>
      <c r="BI79" s="53">
        <f t="shared" si="160"/>
        <v>1948</v>
      </c>
      <c r="BJ79" s="47" t="s">
        <v>0</v>
      </c>
      <c r="BK79" s="52" t="str">
        <f t="shared" si="120"/>
        <v>KAP</v>
      </c>
      <c r="BL79" s="31" t="str">
        <f t="shared" si="121"/>
        <v>OK Kapela</v>
      </c>
      <c r="BM79" s="73" t="str">
        <f t="shared" si="122"/>
        <v/>
      </c>
      <c r="BN79" s="31" t="str" cm="1">
        <f t="array" ref="BN79">IF(BM79="",""&amp;BL79,IF(BM79="NEMA",BL79,INDEX(regKlub_naziv,MATCH(INDEX(regKlub_alias_klubId,BM79),regKlub_id,0))))</f>
        <v>OK Kapela</v>
      </c>
      <c r="BO79" s="31" t="str" cm="1">
        <f t="array" ref="BO79">IFERROR(""&amp;INDEX(regNatjecatelj_klub,DX79),"")</f>
        <v>OK Kapela</v>
      </c>
      <c r="BP79" s="88" t="str">
        <f t="shared" si="161"/>
        <v/>
      </c>
      <c r="BQ79" s="66" t="str">
        <f t="shared" si="162"/>
        <v>OK Kapela</v>
      </c>
      <c r="BR79" s="47" t="s">
        <v>0</v>
      </c>
      <c r="BS79" s="52" t="str">
        <f>IF(X79&lt;&gt;"NEMA","",IF(IFERROR(MATCH(W79,W$12:W78,0),0)&lt;&gt;0,"",W79))</f>
        <v/>
      </c>
      <c r="BT79" s="73" t="str">
        <f t="shared" si="163"/>
        <v/>
      </c>
      <c r="BU79" s="31" t="str">
        <f>IF(OR(BT79="",BT79&lt;&gt;"NEMA"),"",MAX(BU$12:BU78)+1)</f>
        <v/>
      </c>
      <c r="BV79" s="66" t="str">
        <f t="shared" si="164"/>
        <v/>
      </c>
      <c r="BW79" s="47" t="s">
        <v>0</v>
      </c>
      <c r="BX79" s="19" t="str">
        <f t="shared" si="165"/>
        <v/>
      </c>
      <c r="BY79" s="47" t="s">
        <v>0</v>
      </c>
      <c r="BZ79" s="82" t="str">
        <f>IF(BM79&lt;&gt;"NEMA","",IF(IFERROR(MATCH(BL79,BL$12:BL78,0),0)&lt;&gt;0,"",BL79))</f>
        <v/>
      </c>
      <c r="CA79" s="47" t="s">
        <v>0</v>
      </c>
      <c r="CB79" s="125"/>
      <c r="CC79" s="47" t="s">
        <v>0</v>
      </c>
      <c r="CD79" s="58" t="str">
        <f t="shared" si="166"/>
        <v/>
      </c>
      <c r="CE79" s="31" t="str">
        <f t="shared" si="167"/>
        <v/>
      </c>
      <c r="CF79" s="31" t="str">
        <f>IF(CE79="","",MAX(CF$12:CF78)+1)</f>
        <v/>
      </c>
      <c r="CG79" s="31" t="str">
        <f t="shared" si="123"/>
        <v/>
      </c>
      <c r="CH79" s="31" t="str">
        <f t="shared" si="168"/>
        <v/>
      </c>
      <c r="CI79" s="31" t="str">
        <f>IF(CB79="","",MAX(CI$12:CI78)+1)</f>
        <v/>
      </c>
      <c r="CJ79" s="31" t="str">
        <f t="shared" si="169"/>
        <v/>
      </c>
      <c r="CK79" s="66" t="str">
        <f t="shared" si="170"/>
        <v/>
      </c>
      <c r="CL79" s="47" t="s">
        <v>0</v>
      </c>
      <c r="CM79" s="73" t="str">
        <f t="shared" si="124"/>
        <v/>
      </c>
      <c r="CN79" s="47"/>
      <c r="CO79" s="19" t="str">
        <f t="shared" si="171"/>
        <v/>
      </c>
      <c r="CP79" s="47" t="s">
        <v>0</v>
      </c>
      <c r="CQ79" s="143" t="str">
        <f t="shared" si="172"/>
        <v>OK Kapela</v>
      </c>
      <c r="CR79" s="47" t="s">
        <v>0</v>
      </c>
      <c r="CS79" s="58" t="str">
        <f t="shared" si="107"/>
        <v>61:09</v>
      </c>
      <c r="CT79" s="73" t="str">
        <f t="shared" si="108"/>
        <v>0</v>
      </c>
      <c r="CU79" s="229" t="str">
        <f t="shared" si="125"/>
        <v/>
      </c>
      <c r="CV79" s="230">
        <f t="shared" si="110"/>
        <v>3669</v>
      </c>
      <c r="CW79" s="163">
        <f t="shared" si="126"/>
        <v>1</v>
      </c>
      <c r="CX79" s="47" t="s">
        <v>0</v>
      </c>
      <c r="CY79" s="222" t="str">
        <f t="shared" si="173"/>
        <v xml:space="preserve">
</v>
      </c>
      <c r="CZ79" s="223">
        <f t="shared" si="174"/>
        <v>6</v>
      </c>
      <c r="DA79" s="47" t="s">
        <v>0</v>
      </c>
      <c r="DB79" s="47"/>
      <c r="DC79" s="47"/>
      <c r="DD79" s="47"/>
      <c r="DE79" s="47" t="s">
        <v>0</v>
      </c>
      <c r="DF79" s="53" t="str">
        <f t="shared" si="101"/>
        <v/>
      </c>
      <c r="DG79" t="s">
        <v>0</v>
      </c>
      <c r="DH79" s="128" t="str">
        <f t="shared" si="102"/>
        <v>M</v>
      </c>
      <c r="DI79" t="s">
        <v>0</v>
      </c>
      <c r="DJ79" s="52" t="str">
        <f t="shared" si="103"/>
        <v/>
      </c>
      <c r="DK79" s="66" t="str">
        <f t="shared" si="104"/>
        <v/>
      </c>
      <c r="DL79" t="s">
        <v>0</v>
      </c>
      <c r="DM79" s="19" t="str">
        <f t="shared" si="105"/>
        <v/>
      </c>
      <c r="DN79" s="47" t="s">
        <v>0</v>
      </c>
      <c r="DO79" s="19" t="str">
        <f t="shared" si="106"/>
        <v/>
      </c>
      <c r="DP79" s="47" t="s">
        <v>0</v>
      </c>
      <c r="DQ79" s="52" t="str">
        <f t="shared" si="127"/>
        <v>Ivan – Malović – OK Kapela – M21B</v>
      </c>
      <c r="DR79" s="53" t="str">
        <f t="shared" si="128"/>
        <v>NEMA</v>
      </c>
      <c r="DS79" s="47" t="s">
        <v>0</v>
      </c>
      <c r="DT79" s="52" t="str">
        <f t="shared" si="129"/>
        <v>Ivan – Malović – OK Kapela</v>
      </c>
      <c r="DU79" s="53">
        <f t="shared" si="130"/>
        <v>276</v>
      </c>
      <c r="DV79" s="47" t="s">
        <v>0</v>
      </c>
      <c r="DW79" s="52" t="str">
        <f t="shared" si="131"/>
        <v>Ivan – Malović</v>
      </c>
      <c r="DX79" s="53">
        <f t="shared" si="132"/>
        <v>276</v>
      </c>
      <c r="DY79" s="47" t="s">
        <v>0</v>
      </c>
      <c r="DZ79" s="58">
        <f t="shared" si="175"/>
        <v>276</v>
      </c>
      <c r="EA79" s="53" cm="1">
        <f t="array" ref="EA79">IF(DZ79&lt;&gt;"",INDEX(regNatjecatelj_id,DZ79,0),IF(BD79&lt;&gt;"",BD79,""))</f>
        <v>1948</v>
      </c>
      <c r="EB79" s="47" t="s">
        <v>0</v>
      </c>
      <c r="EC79" s="58" t="str">
        <f t="shared" si="133"/>
        <v>imepre</v>
      </c>
      <c r="ED79" s="73" t="str">
        <f t="shared" si="134"/>
        <v>klu</v>
      </c>
      <c r="EE79" s="73" t="str">
        <f t="shared" si="135"/>
        <v>kat</v>
      </c>
      <c r="EF79" s="73" t="str">
        <f t="shared" si="136"/>
        <v/>
      </c>
      <c r="EG79" s="66" t="str">
        <f t="shared" si="137"/>
        <v>imepre-klu-kat</v>
      </c>
      <c r="EH79" s="47" t="s">
        <v>0</v>
      </c>
      <c r="EI79" s="58">
        <f>IF(AL79="","",MAX(EI$12:EI78)+1)</f>
        <v>249</v>
      </c>
      <c r="EJ79" s="73">
        <f t="shared" si="138"/>
        <v>28</v>
      </c>
      <c r="EK79" s="73">
        <f t="shared" si="176"/>
        <v>1948</v>
      </c>
      <c r="EL79" s="73">
        <f t="shared" si="139"/>
        <v>3669</v>
      </c>
      <c r="EM79" s="73">
        <f t="shared" si="140"/>
        <v>1</v>
      </c>
      <c r="EN79" s="73">
        <f t="shared" si="177"/>
        <v>0</v>
      </c>
      <c r="EO79" s="73">
        <f t="shared" si="178"/>
        <v>1</v>
      </c>
      <c r="EP79" s="73" t="str">
        <f t="shared" si="141"/>
        <v>0</v>
      </c>
      <c r="EQ79" s="73" t="str">
        <f t="shared" si="142"/>
        <v/>
      </c>
      <c r="ER79" s="73" t="str">
        <f t="shared" si="143"/>
        <v/>
      </c>
      <c r="ES79" s="53" t="str">
        <f t="shared" si="144"/>
        <v/>
      </c>
      <c r="ET79" s="47" t="s">
        <v>0</v>
      </c>
      <c r="EU79" s="19" t="str">
        <f t="shared" si="179"/>
        <v>INSERT INTO rezultat(id,stazakategorija_id,imeprezime_id,vrijeme_sec,status_id,registracija,uparivanje_id,originalstatus_id,imeprezimealias_id,klubalias_id,kategorijaalias_id) VALUES (249,28,1948,3669,1,0,1,0,Null,Null,Null);</v>
      </c>
      <c r="EV79" s="47" t="s">
        <v>0</v>
      </c>
      <c r="EW79" s="19" t="str">
        <f t="shared" si="180"/>
        <v/>
      </c>
      <c r="EX79" s="47" t="s">
        <v>0</v>
      </c>
      <c r="EY79" s="180" t="str">
        <f t="shared" si="145"/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EZ79" s="47" t="s">
        <v>0</v>
      </c>
    </row>
    <row r="80" spans="1:156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6" t="str">
        <f t="shared" si="146"/>
        <v>ok</v>
      </c>
      <c r="P80" s="47"/>
      <c r="Q80" s="52" t="str">
        <f t="shared" si="147"/>
        <v>M21B</v>
      </c>
      <c r="R80" s="73">
        <f>IF(Q80="","",IF(COUNTIF(Q$12:Q79,Q80)=0,R79+1,R79))</f>
        <v>6</v>
      </c>
      <c r="S80" s="73">
        <f t="shared" si="148"/>
        <v>108</v>
      </c>
      <c r="T80" s="73">
        <f t="shared" si="111"/>
        <v>19</v>
      </c>
      <c r="U80" s="66" t="str">
        <f t="shared" si="112"/>
        <v>M21B – M16</v>
      </c>
      <c r="V80" s="47" t="s">
        <v>0</v>
      </c>
      <c r="W80" s="222" t="str">
        <f t="shared" si="113"/>
        <v>M21B</v>
      </c>
      <c r="X80" s="223">
        <f t="shared" si="114"/>
        <v>28</v>
      </c>
      <c r="Y80" s="47" t="s">
        <v>0</v>
      </c>
      <c r="Z80" s="52" t="str">
        <f t="shared" si="149"/>
        <v>CRO</v>
      </c>
      <c r="AA80" s="73">
        <f t="shared" si="115"/>
        <v>1</v>
      </c>
      <c r="AB80" s="31" t="str">
        <f t="shared" si="150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51"/>
        <v/>
      </c>
      <c r="AH80" s="47" t="s">
        <v>0</v>
      </c>
      <c r="AI80" s="143" t="str">
        <f t="shared" si="152"/>
        <v>CRO</v>
      </c>
      <c r="AJ80" s="47"/>
      <c r="AK80" s="52" t="str">
        <f t="shared" si="153"/>
        <v>Zdravko</v>
      </c>
      <c r="AL80" s="31" t="str">
        <f t="shared" si="154"/>
        <v>Tonković</v>
      </c>
      <c r="AM80" s="73">
        <f t="shared" si="155"/>
        <v>1420</v>
      </c>
      <c r="AN80" s="73" t="str">
        <f t="shared" si="156"/>
        <v/>
      </c>
      <c r="AO80" s="31" t="str">
        <f t="shared" si="116"/>
        <v>Zdravko</v>
      </c>
      <c r="AP80" s="66" t="str">
        <f t="shared" si="117"/>
        <v>Tonković</v>
      </c>
      <c r="AQ80" s="47" t="s">
        <v>0</v>
      </c>
      <c r="AR80" s="82" t="str">
        <f t="shared" si="157"/>
        <v/>
      </c>
      <c r="AS80" s="47" t="s">
        <v>0</v>
      </c>
      <c r="AT80" s="19" t="str">
        <f t="shared" si="158"/>
        <v/>
      </c>
      <c r="AU80" s="47" t="s">
        <v>0</v>
      </c>
      <c r="AV80" s="103"/>
      <c r="AW80" s="105"/>
      <c r="AX80" s="47" t="s">
        <v>0</v>
      </c>
      <c r="AY80" s="259" t="str">
        <f t="shared" si="100"/>
        <v/>
      </c>
      <c r="AZ80" s="47" t="s">
        <v>0</v>
      </c>
      <c r="BA80" s="52" t="str">
        <f t="shared" si="118"/>
        <v/>
      </c>
      <c r="BB80" s="73" t="str">
        <f>IF(AV80&amp;AW80="","",MAX(BB$12:BB79)+1)</f>
        <v/>
      </c>
      <c r="BC80" s="271" t="str">
        <f t="shared" si="119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>IF(O80="","",IF(BC80="",AO80,IF(BC80="NEMA",AV80,INDEX(regNatjecatelj_ime,MATCH(BC80,regNatjecatelj_id,0)))))</f>
        <v>Zdravko</v>
      </c>
      <c r="BG80" s="31" t="str">
        <f>IF(O80="","",IF(BC80="",AP80,IF(BC80="NEMA",AW80,INDEX(regNatjecatelj_prezime,MATCH(BC80,regNatjecatelj_id,0)))))</f>
        <v>Tonković</v>
      </c>
      <c r="BH80" s="73" t="str">
        <f t="shared" si="159"/>
        <v/>
      </c>
      <c r="BI80" s="53">
        <f t="shared" si="160"/>
        <v>1420</v>
      </c>
      <c r="BJ80" s="47" t="s">
        <v>0</v>
      </c>
      <c r="BK80" s="52" t="str">
        <f t="shared" si="120"/>
        <v>KAP</v>
      </c>
      <c r="BL80" s="31" t="str">
        <f t="shared" si="121"/>
        <v>OK Kapela</v>
      </c>
      <c r="BM80" s="73" t="str">
        <f t="shared" si="122"/>
        <v/>
      </c>
      <c r="BN80" s="31" t="str" cm="1">
        <f t="array" ref="BN80">IF(BM80="",""&amp;BL80,IF(BM80="NEMA",BL80,INDEX(regKlub_naziv,MATCH(INDEX(regKlub_alias_klubId,BM80),regKlub_id,0))))</f>
        <v>OK Kapela</v>
      </c>
      <c r="BO80" s="31" t="str" cm="1">
        <f t="array" ref="BO80">IFERROR(""&amp;INDEX(regNatjecatelj_klub,DX80),"")</f>
        <v>OK Kapela</v>
      </c>
      <c r="BP80" s="88" t="str">
        <f t="shared" si="161"/>
        <v/>
      </c>
      <c r="BQ80" s="66" t="str">
        <f t="shared" si="162"/>
        <v>OK Kapela</v>
      </c>
      <c r="BR80" s="47" t="s">
        <v>0</v>
      </c>
      <c r="BS80" s="52" t="str">
        <f>IF(X80&lt;&gt;"NEMA","",IF(IFERROR(MATCH(W80,W$12:W79,0),0)&lt;&gt;0,"",W80))</f>
        <v/>
      </c>
      <c r="BT80" s="73" t="str">
        <f t="shared" si="163"/>
        <v/>
      </c>
      <c r="BU80" s="31" t="str">
        <f>IF(OR(BT80="",BT80&lt;&gt;"NEMA"),"",MAX(BU$12:BU79)+1)</f>
        <v/>
      </c>
      <c r="BV80" s="66" t="str">
        <f t="shared" si="164"/>
        <v/>
      </c>
      <c r="BW80" s="47" t="s">
        <v>0</v>
      </c>
      <c r="BX80" s="19" t="str">
        <f t="shared" si="165"/>
        <v/>
      </c>
      <c r="BY80" s="47" t="s">
        <v>0</v>
      </c>
      <c r="BZ80" s="82" t="str">
        <f>IF(BM80&lt;&gt;"NEMA","",IF(IFERROR(MATCH(BL80,BL$12:BL79,0),0)&lt;&gt;0,"",BL80))</f>
        <v/>
      </c>
      <c r="CA80" s="47" t="s">
        <v>0</v>
      </c>
      <c r="CB80" s="125"/>
      <c r="CC80" s="47" t="s">
        <v>0</v>
      </c>
      <c r="CD80" s="58" t="str">
        <f t="shared" si="166"/>
        <v/>
      </c>
      <c r="CE80" s="31" t="str">
        <f t="shared" si="167"/>
        <v/>
      </c>
      <c r="CF80" s="31" t="str">
        <f>IF(CE80="","",MAX(CF$12:CF79)+1)</f>
        <v/>
      </c>
      <c r="CG80" s="31" t="str">
        <f t="shared" si="123"/>
        <v/>
      </c>
      <c r="CH80" s="31" t="str">
        <f t="shared" si="168"/>
        <v/>
      </c>
      <c r="CI80" s="31" t="str">
        <f>IF(CB80="","",MAX(CI$12:CI79)+1)</f>
        <v/>
      </c>
      <c r="CJ80" s="31" t="str">
        <f t="shared" si="169"/>
        <v/>
      </c>
      <c r="CK80" s="66" t="str">
        <f t="shared" si="170"/>
        <v/>
      </c>
      <c r="CL80" s="47" t="s">
        <v>0</v>
      </c>
      <c r="CM80" s="73" t="str">
        <f t="shared" si="124"/>
        <v/>
      </c>
      <c r="CN80" s="47"/>
      <c r="CO80" s="19" t="str">
        <f t="shared" si="171"/>
        <v/>
      </c>
      <c r="CP80" s="47" t="s">
        <v>0</v>
      </c>
      <c r="CQ80" s="143" t="str">
        <f t="shared" si="172"/>
        <v>OK Kapela</v>
      </c>
      <c r="CR80" s="47" t="s">
        <v>0</v>
      </c>
      <c r="CS80" s="58" t="str">
        <f t="shared" si="107"/>
        <v>61:21</v>
      </c>
      <c r="CT80" s="73" t="str">
        <f t="shared" si="108"/>
        <v>0</v>
      </c>
      <c r="CU80" s="229" t="str">
        <f t="shared" si="125"/>
        <v/>
      </c>
      <c r="CV80" s="230">
        <f t="shared" si="110"/>
        <v>3681</v>
      </c>
      <c r="CW80" s="163">
        <f t="shared" si="126"/>
        <v>1</v>
      </c>
      <c r="CX80" s="47" t="s">
        <v>0</v>
      </c>
      <c r="CY80" s="222" t="str">
        <f t="shared" si="173"/>
        <v xml:space="preserve">
</v>
      </c>
      <c r="CZ80" s="223">
        <f t="shared" si="174"/>
        <v>6</v>
      </c>
      <c r="DA80" s="47" t="s">
        <v>0</v>
      </c>
      <c r="DB80" s="47"/>
      <c r="DC80" s="47"/>
      <c r="DD80" s="47"/>
      <c r="DE80" s="47" t="s">
        <v>0</v>
      </c>
      <c r="DF80" s="53" t="str">
        <f t="shared" si="101"/>
        <v/>
      </c>
      <c r="DG80" t="s">
        <v>0</v>
      </c>
      <c r="DH80" s="128" t="str">
        <f t="shared" si="102"/>
        <v>M</v>
      </c>
      <c r="DI80" t="s">
        <v>0</v>
      </c>
      <c r="DJ80" s="52" t="str">
        <f t="shared" si="103"/>
        <v/>
      </c>
      <c r="DK80" s="66" t="str">
        <f t="shared" si="104"/>
        <v/>
      </c>
      <c r="DL80" t="s">
        <v>0</v>
      </c>
      <c r="DM80" s="19" t="str">
        <f t="shared" si="105"/>
        <v/>
      </c>
      <c r="DN80" s="47" t="s">
        <v>0</v>
      </c>
      <c r="DO80" s="19" t="str">
        <f t="shared" si="106"/>
        <v/>
      </c>
      <c r="DP80" s="47" t="s">
        <v>0</v>
      </c>
      <c r="DQ80" s="52" t="str">
        <f t="shared" si="127"/>
        <v>Zdravko – Tonković – OK Kapela – M21B</v>
      </c>
      <c r="DR80" s="53">
        <f t="shared" si="128"/>
        <v>319</v>
      </c>
      <c r="DS80" s="47" t="s">
        <v>0</v>
      </c>
      <c r="DT80" s="52" t="str">
        <f t="shared" si="129"/>
        <v>Zdravko – Tonković – OK Kapela</v>
      </c>
      <c r="DU80" s="53">
        <f t="shared" si="130"/>
        <v>319</v>
      </c>
      <c r="DV80" s="47" t="s">
        <v>0</v>
      </c>
      <c r="DW80" s="52" t="str">
        <f t="shared" si="131"/>
        <v>Zdravko – Tonković</v>
      </c>
      <c r="DX80" s="53">
        <f t="shared" si="132"/>
        <v>319</v>
      </c>
      <c r="DY80" s="47" t="s">
        <v>0</v>
      </c>
      <c r="DZ80" s="58">
        <f t="shared" si="175"/>
        <v>319</v>
      </c>
      <c r="EA80" s="53" cm="1">
        <f t="array" ref="EA80">IF(DZ80&lt;&gt;"",INDEX(regNatjecatelj_id,DZ80,0),IF(BD80&lt;&gt;"",BD80,""))</f>
        <v>1420</v>
      </c>
      <c r="EB80" s="47" t="s">
        <v>0</v>
      </c>
      <c r="EC80" s="58" t="str">
        <f t="shared" si="133"/>
        <v>imepre</v>
      </c>
      <c r="ED80" s="73" t="str">
        <f t="shared" si="134"/>
        <v>klu</v>
      </c>
      <c r="EE80" s="73" t="str">
        <f t="shared" si="135"/>
        <v>kat</v>
      </c>
      <c r="EF80" s="73" t="str">
        <f t="shared" si="136"/>
        <v/>
      </c>
      <c r="EG80" s="66" t="str">
        <f t="shared" si="137"/>
        <v>imepre-klu-kat</v>
      </c>
      <c r="EH80" s="47" t="s">
        <v>0</v>
      </c>
      <c r="EI80" s="58">
        <f>IF(AL80="","",MAX(EI$12:EI79)+1)</f>
        <v>250</v>
      </c>
      <c r="EJ80" s="73">
        <f t="shared" si="138"/>
        <v>28</v>
      </c>
      <c r="EK80" s="73">
        <f t="shared" si="176"/>
        <v>1420</v>
      </c>
      <c r="EL80" s="73">
        <f t="shared" si="139"/>
        <v>3681</v>
      </c>
      <c r="EM80" s="73">
        <f t="shared" si="140"/>
        <v>1</v>
      </c>
      <c r="EN80" s="73">
        <f t="shared" si="177"/>
        <v>1</v>
      </c>
      <c r="EO80" s="73">
        <f t="shared" si="178"/>
        <v>1</v>
      </c>
      <c r="EP80" s="73" t="str">
        <f t="shared" si="141"/>
        <v>0</v>
      </c>
      <c r="EQ80" s="73" t="str">
        <f t="shared" si="142"/>
        <v/>
      </c>
      <c r="ER80" s="73" t="str">
        <f t="shared" si="143"/>
        <v/>
      </c>
      <c r="ES80" s="53" t="str">
        <f t="shared" si="144"/>
        <v/>
      </c>
      <c r="ET80" s="47" t="s">
        <v>0</v>
      </c>
      <c r="EU80" s="19" t="str">
        <f t="shared" si="179"/>
        <v>INSERT INTO rezultat(id,stazakategorija_id,imeprezime_id,vrijeme_sec,status_id,registracija,uparivanje_id,originalstatus_id,imeprezimealias_id,klubalias_id,kategorijaalias_id) VALUES (250,28,1420,3681,1,1,1,0,Null,Null,Null);</v>
      </c>
      <c r="EV80" s="47" t="s">
        <v>0</v>
      </c>
      <c r="EW80" s="19" t="str">
        <f t="shared" si="180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0" s="47" t="s">
        <v>0</v>
      </c>
      <c r="EY80" s="180" t="str">
        <f t="shared" si="145"/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0" s="47" t="s">
        <v>0</v>
      </c>
    </row>
    <row r="81" spans="1:156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6" t="str">
        <f t="shared" si="146"/>
        <v>ok</v>
      </c>
      <c r="P81" s="47"/>
      <c r="Q81" s="52" t="str">
        <f t="shared" si="147"/>
        <v>M21B</v>
      </c>
      <c r="R81" s="73">
        <f>IF(Q81="","",IF(COUNTIF(Q$12:Q80,Q81)=0,R80+1,R80))</f>
        <v>6</v>
      </c>
      <c r="S81" s="73">
        <f t="shared" si="148"/>
        <v>108</v>
      </c>
      <c r="T81" s="73">
        <f t="shared" si="111"/>
        <v>19</v>
      </c>
      <c r="U81" s="66" t="str">
        <f t="shared" si="112"/>
        <v>M21B – M16</v>
      </c>
      <c r="V81" s="47" t="s">
        <v>0</v>
      </c>
      <c r="W81" s="222" t="str">
        <f t="shared" si="113"/>
        <v>M21B</v>
      </c>
      <c r="X81" s="223">
        <f t="shared" si="114"/>
        <v>28</v>
      </c>
      <c r="Y81" s="47" t="s">
        <v>0</v>
      </c>
      <c r="Z81" s="52" t="str">
        <f t="shared" si="149"/>
        <v>CRO</v>
      </c>
      <c r="AA81" s="73">
        <f t="shared" si="115"/>
        <v>1</v>
      </c>
      <c r="AB81" s="31" t="str">
        <f t="shared" si="150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51"/>
        <v/>
      </c>
      <c r="AH81" s="47" t="s">
        <v>0</v>
      </c>
      <c r="AI81" s="143" t="str">
        <f t="shared" si="152"/>
        <v>CRO</v>
      </c>
      <c r="AJ81" s="47"/>
      <c r="AK81" s="52" t="str">
        <f t="shared" si="153"/>
        <v>Kristijan</v>
      </c>
      <c r="AL81" s="31" t="str">
        <f t="shared" si="154"/>
        <v>Verović</v>
      </c>
      <c r="AM81" s="73">
        <f t="shared" si="155"/>
        <v>1566</v>
      </c>
      <c r="AN81" s="73" t="str">
        <f t="shared" si="156"/>
        <v/>
      </c>
      <c r="AO81" s="31" t="str">
        <f t="shared" si="116"/>
        <v>Kristijan</v>
      </c>
      <c r="AP81" s="66" t="str">
        <f t="shared" si="117"/>
        <v>Verović</v>
      </c>
      <c r="AQ81" s="47" t="s">
        <v>0</v>
      </c>
      <c r="AR81" s="82" t="str">
        <f t="shared" si="157"/>
        <v/>
      </c>
      <c r="AS81" s="47" t="s">
        <v>0</v>
      </c>
      <c r="AT81" s="19" t="str">
        <f t="shared" si="158"/>
        <v/>
      </c>
      <c r="AU81" s="47" t="s">
        <v>0</v>
      </c>
      <c r="AV81" s="103"/>
      <c r="AW81" s="105"/>
      <c r="AX81" s="47" t="s">
        <v>0</v>
      </c>
      <c r="AY81" s="259" t="str">
        <f t="shared" si="100"/>
        <v/>
      </c>
      <c r="AZ81" s="47" t="s">
        <v>0</v>
      </c>
      <c r="BA81" s="52" t="str">
        <f t="shared" si="118"/>
        <v/>
      </c>
      <c r="BB81" s="73" t="str">
        <f>IF(AV81&amp;AW81="","",MAX(BB$12:BB80)+1)</f>
        <v/>
      </c>
      <c r="BC81" s="271" t="str">
        <f t="shared" si="119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>IF(O81="","",IF(BC81="",AO81,IF(BC81="NEMA",AV81,INDEX(regNatjecatelj_ime,MATCH(BC81,regNatjecatelj_id,0)))))</f>
        <v>Kristijan</v>
      </c>
      <c r="BG81" s="31" t="str">
        <f>IF(O81="","",IF(BC81="",AP81,IF(BC81="NEMA",AW81,INDEX(regNatjecatelj_prezime,MATCH(BC81,regNatjecatelj_id,0)))))</f>
        <v>Verović</v>
      </c>
      <c r="BH81" s="73" t="str">
        <f t="shared" si="159"/>
        <v/>
      </c>
      <c r="BI81" s="53">
        <f t="shared" si="160"/>
        <v>1566</v>
      </c>
      <c r="BJ81" s="47" t="s">
        <v>0</v>
      </c>
      <c r="BK81" s="52" t="str">
        <f t="shared" si="120"/>
        <v>JAP</v>
      </c>
      <c r="BL81" s="31" t="str">
        <f t="shared" si="121"/>
        <v>OK Japetic</v>
      </c>
      <c r="BM81" s="73">
        <f t="shared" si="122"/>
        <v>1</v>
      </c>
      <c r="BN81" s="31" t="str" cm="1">
        <f t="array" ref="BN81">IF(BM81="",""&amp;BL81,IF(BM81="NEMA",BL81,INDEX(regKlub_naziv,MATCH(INDEX(regKlub_alias_klubId,BM81),regKlub_id,0))))</f>
        <v>OK Japetić</v>
      </c>
      <c r="BO81" s="31" t="str" cm="1">
        <f t="array" ref="BO81">IFERROR(""&amp;INDEX(regNatjecatelj_klub,DX81),"")</f>
        <v>OK Japetić</v>
      </c>
      <c r="BP81" s="88" t="str">
        <f t="shared" si="161"/>
        <v/>
      </c>
      <c r="BQ81" s="66" t="str">
        <f t="shared" si="162"/>
        <v>OK Japetić</v>
      </c>
      <c r="BR81" s="47" t="s">
        <v>0</v>
      </c>
      <c r="BS81" s="52" t="str">
        <f>IF(X81&lt;&gt;"NEMA","",IF(IFERROR(MATCH(W81,W$12:W80,0),0)&lt;&gt;0,"",W81))</f>
        <v/>
      </c>
      <c r="BT81" s="73" t="str">
        <f t="shared" si="163"/>
        <v/>
      </c>
      <c r="BU81" s="31" t="str">
        <f>IF(OR(BT81="",BT81&lt;&gt;"NEMA"),"",MAX(BU$12:BU80)+1)</f>
        <v/>
      </c>
      <c r="BV81" s="66" t="str">
        <f t="shared" si="164"/>
        <v/>
      </c>
      <c r="BW81" s="47" t="s">
        <v>0</v>
      </c>
      <c r="BX81" s="19" t="str">
        <f t="shared" si="165"/>
        <v/>
      </c>
      <c r="BY81" s="47" t="s">
        <v>0</v>
      </c>
      <c r="BZ81" s="82" t="str">
        <f>IF(BM81&lt;&gt;"NEMA","",IF(IFERROR(MATCH(BL81,BL$12:BL80,0),0)&lt;&gt;0,"",BL81))</f>
        <v/>
      </c>
      <c r="CA81" s="47" t="s">
        <v>0</v>
      </c>
      <c r="CB81" s="125"/>
      <c r="CC81" s="47" t="s">
        <v>0</v>
      </c>
      <c r="CD81" s="58" t="str">
        <f t="shared" si="166"/>
        <v/>
      </c>
      <c r="CE81" s="31" t="str">
        <f t="shared" si="167"/>
        <v/>
      </c>
      <c r="CF81" s="31" t="str">
        <f>IF(CE81="","",MAX(CF$12:CF80)+1)</f>
        <v/>
      </c>
      <c r="CG81" s="31" t="str">
        <f t="shared" si="123"/>
        <v/>
      </c>
      <c r="CH81" s="31" t="str">
        <f t="shared" si="168"/>
        <v/>
      </c>
      <c r="CI81" s="31" t="str">
        <f>IF(CB81="","",MAX(CI$12:CI80)+1)</f>
        <v/>
      </c>
      <c r="CJ81" s="31" t="str">
        <f t="shared" si="169"/>
        <v/>
      </c>
      <c r="CK81" s="66" t="str">
        <f t="shared" si="170"/>
        <v/>
      </c>
      <c r="CL81" s="47" t="s">
        <v>0</v>
      </c>
      <c r="CM81" s="73" t="str">
        <f t="shared" si="124"/>
        <v/>
      </c>
      <c r="CN81" s="47"/>
      <c r="CO81" s="19" t="str">
        <f t="shared" si="171"/>
        <v/>
      </c>
      <c r="CP81" s="47" t="s">
        <v>0</v>
      </c>
      <c r="CQ81" s="143" t="str">
        <f t="shared" si="172"/>
        <v>OK Japetić</v>
      </c>
      <c r="CR81" s="47" t="s">
        <v>0</v>
      </c>
      <c r="CS81" s="58" t="str">
        <f t="shared" si="107"/>
        <v>69:26</v>
      </c>
      <c r="CT81" s="73" t="str">
        <f t="shared" si="108"/>
        <v>0</v>
      </c>
      <c r="CU81" s="229" t="str">
        <f t="shared" si="125"/>
        <v/>
      </c>
      <c r="CV81" s="230">
        <f t="shared" si="110"/>
        <v>4166</v>
      </c>
      <c r="CW81" s="163">
        <f t="shared" si="126"/>
        <v>1</v>
      </c>
      <c r="CX81" s="47" t="s">
        <v>0</v>
      </c>
      <c r="CY81" s="222" t="str">
        <f t="shared" si="173"/>
        <v xml:space="preserve">
</v>
      </c>
      <c r="CZ81" s="223">
        <f t="shared" si="174"/>
        <v>6</v>
      </c>
      <c r="DA81" s="47" t="s">
        <v>0</v>
      </c>
      <c r="DB81" s="47"/>
      <c r="DC81" s="47"/>
      <c r="DD81" s="47"/>
      <c r="DE81" s="47" t="s">
        <v>0</v>
      </c>
      <c r="DF81" s="53" t="str">
        <f t="shared" si="101"/>
        <v/>
      </c>
      <c r="DG81" t="s">
        <v>0</v>
      </c>
      <c r="DH81" s="128" t="str">
        <f t="shared" si="102"/>
        <v>M</v>
      </c>
      <c r="DI81" t="s">
        <v>0</v>
      </c>
      <c r="DJ81" s="52" t="str">
        <f t="shared" si="103"/>
        <v/>
      </c>
      <c r="DK81" s="66" t="str">
        <f t="shared" si="104"/>
        <v/>
      </c>
      <c r="DL81" t="s">
        <v>0</v>
      </c>
      <c r="DM81" s="19" t="str">
        <f t="shared" si="105"/>
        <v/>
      </c>
      <c r="DN81" s="47" t="s">
        <v>0</v>
      </c>
      <c r="DO81" s="19" t="str">
        <f t="shared" si="106"/>
        <v/>
      </c>
      <c r="DP81" s="47" t="s">
        <v>0</v>
      </c>
      <c r="DQ81" s="52" t="str">
        <f t="shared" si="127"/>
        <v>Kristijan – Verović – OK Japetić – M21B</v>
      </c>
      <c r="DR81" s="53">
        <f t="shared" si="128"/>
        <v>144</v>
      </c>
      <c r="DS81" s="47" t="s">
        <v>0</v>
      </c>
      <c r="DT81" s="52" t="str">
        <f t="shared" si="129"/>
        <v>Kristijan – Verović – OK Japetić</v>
      </c>
      <c r="DU81" s="53">
        <f t="shared" si="130"/>
        <v>144</v>
      </c>
      <c r="DV81" s="47" t="s">
        <v>0</v>
      </c>
      <c r="DW81" s="52" t="str">
        <f t="shared" si="131"/>
        <v>Kristijan – Verović</v>
      </c>
      <c r="DX81" s="53">
        <f t="shared" si="132"/>
        <v>144</v>
      </c>
      <c r="DY81" s="47" t="s">
        <v>0</v>
      </c>
      <c r="DZ81" s="58">
        <f t="shared" si="175"/>
        <v>144</v>
      </c>
      <c r="EA81" s="53" cm="1">
        <f t="array" ref="EA81">IF(DZ81&lt;&gt;"",INDEX(regNatjecatelj_id,DZ81,0),IF(BD81&lt;&gt;"",BD81,""))</f>
        <v>1566</v>
      </c>
      <c r="EB81" s="47" t="s">
        <v>0</v>
      </c>
      <c r="EC81" s="58" t="str">
        <f t="shared" si="133"/>
        <v>imepre</v>
      </c>
      <c r="ED81" s="73" t="str">
        <f t="shared" si="134"/>
        <v>klu(ali)</v>
      </c>
      <c r="EE81" s="73" t="str">
        <f t="shared" si="135"/>
        <v>kat</v>
      </c>
      <c r="EF81" s="73" t="str">
        <f t="shared" si="136"/>
        <v/>
      </c>
      <c r="EG81" s="66" t="str">
        <f t="shared" si="137"/>
        <v>imepre-klu(ali)-kat</v>
      </c>
      <c r="EH81" s="47" t="s">
        <v>0</v>
      </c>
      <c r="EI81" s="58">
        <f>IF(AL81="","",MAX(EI$12:EI80)+1)</f>
        <v>251</v>
      </c>
      <c r="EJ81" s="73">
        <f t="shared" si="138"/>
        <v>28</v>
      </c>
      <c r="EK81" s="73">
        <f t="shared" si="176"/>
        <v>1566</v>
      </c>
      <c r="EL81" s="73">
        <f t="shared" si="139"/>
        <v>4166</v>
      </c>
      <c r="EM81" s="73">
        <f t="shared" si="140"/>
        <v>1</v>
      </c>
      <c r="EN81" s="73">
        <f t="shared" si="177"/>
        <v>1</v>
      </c>
      <c r="EO81" s="73">
        <f t="shared" si="178"/>
        <v>3</v>
      </c>
      <c r="EP81" s="73" t="str">
        <f t="shared" si="141"/>
        <v>0</v>
      </c>
      <c r="EQ81" s="73" t="str">
        <f t="shared" si="142"/>
        <v/>
      </c>
      <c r="ER81" s="73">
        <f t="shared" si="143"/>
        <v>1</v>
      </c>
      <c r="ES81" s="53" t="str">
        <f t="shared" si="144"/>
        <v/>
      </c>
      <c r="ET81" s="47" t="s">
        <v>0</v>
      </c>
      <c r="EU81" s="19" t="str">
        <f t="shared" si="179"/>
        <v>INSERT INTO rezultat(id,stazakategorija_id,imeprezime_id,vrijeme_sec,status_id,registracija,uparivanje_id,originalstatus_id,imeprezimealias_id,klubalias_id,kategorijaalias_id) VALUES (251,28,1566,4166,1,1,3,0,Null,1,Null);</v>
      </c>
      <c r="EV81" s="47" t="s">
        <v>0</v>
      </c>
      <c r="EW81" s="19" t="str">
        <f t="shared" si="180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1" s="47" t="s">
        <v>0</v>
      </c>
      <c r="EY81" s="180" t="str">
        <f t="shared" si="145"/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1" s="47" t="s">
        <v>0</v>
      </c>
    </row>
    <row r="82" spans="1:156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6" t="str">
        <f t="shared" si="146"/>
        <v>ok</v>
      </c>
      <c r="P82" s="47"/>
      <c r="Q82" s="52" t="str">
        <f t="shared" si="147"/>
        <v>M21B</v>
      </c>
      <c r="R82" s="73">
        <f>IF(Q82="","",IF(COUNTIF(Q$12:Q81,Q82)=0,R81+1,R81))</f>
        <v>6</v>
      </c>
      <c r="S82" s="73">
        <f t="shared" si="148"/>
        <v>108</v>
      </c>
      <c r="T82" s="73">
        <f t="shared" si="111"/>
        <v>19</v>
      </c>
      <c r="U82" s="66" t="str">
        <f t="shared" si="112"/>
        <v>M21B – M16</v>
      </c>
      <c r="V82" s="47" t="s">
        <v>0</v>
      </c>
      <c r="W82" s="222" t="str">
        <f t="shared" si="113"/>
        <v>M21B</v>
      </c>
      <c r="X82" s="223">
        <f t="shared" si="114"/>
        <v>28</v>
      </c>
      <c r="Y82" s="47" t="s">
        <v>0</v>
      </c>
      <c r="Z82" s="52" t="str">
        <f t="shared" si="149"/>
        <v>CRO</v>
      </c>
      <c r="AA82" s="73">
        <f t="shared" si="115"/>
        <v>1</v>
      </c>
      <c r="AB82" s="31" t="str">
        <f t="shared" si="150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51"/>
        <v/>
      </c>
      <c r="AH82" s="47" t="s">
        <v>0</v>
      </c>
      <c r="AI82" s="143" t="str">
        <f t="shared" si="152"/>
        <v>CRO</v>
      </c>
      <c r="AJ82" s="47"/>
      <c r="AK82" s="52" t="str">
        <f t="shared" si="153"/>
        <v>Tomislav</v>
      </c>
      <c r="AL82" s="31" t="str">
        <f t="shared" si="154"/>
        <v>Burgund</v>
      </c>
      <c r="AM82" s="73">
        <f t="shared" si="155"/>
        <v>1884</v>
      </c>
      <c r="AN82" s="73" t="str">
        <f t="shared" si="156"/>
        <v/>
      </c>
      <c r="AO82" s="31" t="str">
        <f t="shared" si="116"/>
        <v>Tomislav</v>
      </c>
      <c r="AP82" s="66" t="str">
        <f t="shared" si="117"/>
        <v>Burgund</v>
      </c>
      <c r="AQ82" s="47" t="s">
        <v>0</v>
      </c>
      <c r="AR82" s="82" t="str">
        <f t="shared" si="157"/>
        <v/>
      </c>
      <c r="AS82" s="47" t="s">
        <v>0</v>
      </c>
      <c r="AT82" s="19" t="str">
        <f t="shared" si="158"/>
        <v/>
      </c>
      <c r="AU82" s="47" t="s">
        <v>0</v>
      </c>
      <c r="AV82" s="103"/>
      <c r="AW82" s="105"/>
      <c r="AX82" s="47" t="s">
        <v>0</v>
      </c>
      <c r="AY82" s="259" t="str">
        <f t="shared" si="100"/>
        <v/>
      </c>
      <c r="AZ82" s="47" t="s">
        <v>0</v>
      </c>
      <c r="BA82" s="52" t="str">
        <f t="shared" si="118"/>
        <v/>
      </c>
      <c r="BB82" s="73" t="str">
        <f>IF(AV82&amp;AW82="","",MAX(BB$12:BB81)+1)</f>
        <v/>
      </c>
      <c r="BC82" s="271" t="str">
        <f t="shared" si="119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>IF(O82="","",IF(BC82="",AO82,IF(BC82="NEMA",AV82,INDEX(regNatjecatelj_ime,MATCH(BC82,regNatjecatelj_id,0)))))</f>
        <v>Tomislav</v>
      </c>
      <c r="BG82" s="31" t="str">
        <f>IF(O82="","",IF(BC82="",AP82,IF(BC82="NEMA",AW82,INDEX(regNatjecatelj_prezime,MATCH(BC82,regNatjecatelj_id,0)))))</f>
        <v>Burgund</v>
      </c>
      <c r="BH82" s="73" t="str">
        <f t="shared" si="159"/>
        <v/>
      </c>
      <c r="BI82" s="53">
        <f t="shared" si="160"/>
        <v>1884</v>
      </c>
      <c r="BJ82" s="47" t="s">
        <v>0</v>
      </c>
      <c r="BK82" s="52" t="str">
        <f t="shared" si="120"/>
        <v>Vihor</v>
      </c>
      <c r="BL82" s="31" t="str">
        <f t="shared" si="121"/>
        <v>OK Vihor</v>
      </c>
      <c r="BM82" s="73" t="str">
        <f t="shared" si="122"/>
        <v/>
      </c>
      <c r="BN82" s="31" t="str" cm="1">
        <f t="array" ref="BN82">IF(BM82="",""&amp;BL82,IF(BM82="NEMA",BL82,INDEX(regKlub_naziv,MATCH(INDEX(regKlub_alias_klubId,BM82),regKlub_id,0))))</f>
        <v>OK Vihor</v>
      </c>
      <c r="BO82" s="31" t="str" cm="1">
        <f t="array" ref="BO82">IFERROR(""&amp;INDEX(regNatjecatelj_klub,DX82),"")</f>
        <v>OK Vihor</v>
      </c>
      <c r="BP82" s="88" t="str">
        <f t="shared" si="161"/>
        <v/>
      </c>
      <c r="BQ82" s="66" t="str">
        <f t="shared" si="162"/>
        <v>OK Vihor</v>
      </c>
      <c r="BR82" s="47" t="s">
        <v>0</v>
      </c>
      <c r="BS82" s="52" t="str">
        <f>IF(X82&lt;&gt;"NEMA","",IF(IFERROR(MATCH(W82,W$12:W81,0),0)&lt;&gt;0,"",W82))</f>
        <v/>
      </c>
      <c r="BT82" s="73" t="str">
        <f t="shared" si="163"/>
        <v/>
      </c>
      <c r="BU82" s="31" t="str">
        <f>IF(OR(BT82="",BT82&lt;&gt;"NEMA"),"",MAX(BU$12:BU81)+1)</f>
        <v/>
      </c>
      <c r="BV82" s="66" t="str">
        <f t="shared" si="164"/>
        <v/>
      </c>
      <c r="BW82" s="47" t="s">
        <v>0</v>
      </c>
      <c r="BX82" s="19" t="str">
        <f t="shared" si="165"/>
        <v/>
      </c>
      <c r="BY82" s="47" t="s">
        <v>0</v>
      </c>
      <c r="BZ82" s="82" t="str">
        <f>IF(BM82&lt;&gt;"NEMA","",IF(IFERROR(MATCH(BL82,BL$12:BL81,0),0)&lt;&gt;0,"",BL82))</f>
        <v/>
      </c>
      <c r="CA82" s="47" t="s">
        <v>0</v>
      </c>
      <c r="CB82" s="125"/>
      <c r="CC82" s="47" t="s">
        <v>0</v>
      </c>
      <c r="CD82" s="58" t="str">
        <f t="shared" si="166"/>
        <v/>
      </c>
      <c r="CE82" s="31" t="str">
        <f t="shared" si="167"/>
        <v/>
      </c>
      <c r="CF82" s="31" t="str">
        <f>IF(CE82="","",MAX(CF$12:CF81)+1)</f>
        <v/>
      </c>
      <c r="CG82" s="31" t="str">
        <f t="shared" si="123"/>
        <v/>
      </c>
      <c r="CH82" s="31" t="str">
        <f t="shared" si="168"/>
        <v/>
      </c>
      <c r="CI82" s="31" t="str">
        <f>IF(CB82="","",MAX(CI$12:CI81)+1)</f>
        <v/>
      </c>
      <c r="CJ82" s="31" t="str">
        <f t="shared" si="169"/>
        <v/>
      </c>
      <c r="CK82" s="66" t="str">
        <f t="shared" si="170"/>
        <v/>
      </c>
      <c r="CL82" s="47" t="s">
        <v>0</v>
      </c>
      <c r="CM82" s="73" t="str">
        <f t="shared" si="124"/>
        <v/>
      </c>
      <c r="CN82" s="47"/>
      <c r="CO82" s="19" t="str">
        <f t="shared" si="171"/>
        <v/>
      </c>
      <c r="CP82" s="47" t="s">
        <v>0</v>
      </c>
      <c r="CQ82" s="143" t="str">
        <f t="shared" si="172"/>
        <v>OK Vihor</v>
      </c>
      <c r="CR82" s="47" t="s">
        <v>0</v>
      </c>
      <c r="CS82" s="58" t="str">
        <f t="shared" si="107"/>
        <v>71:34</v>
      </c>
      <c r="CT82" s="73" t="str">
        <f t="shared" si="108"/>
        <v>0</v>
      </c>
      <c r="CU82" s="229" t="str">
        <f t="shared" si="125"/>
        <v/>
      </c>
      <c r="CV82" s="230">
        <f t="shared" si="110"/>
        <v>4294</v>
      </c>
      <c r="CW82" s="163">
        <f t="shared" si="126"/>
        <v>1</v>
      </c>
      <c r="CX82" s="47" t="s">
        <v>0</v>
      </c>
      <c r="CY82" s="222" t="str">
        <f t="shared" si="173"/>
        <v xml:space="preserve">
</v>
      </c>
      <c r="CZ82" s="223">
        <f t="shared" si="174"/>
        <v>6</v>
      </c>
      <c r="DA82" s="47" t="s">
        <v>0</v>
      </c>
      <c r="DB82" s="47"/>
      <c r="DC82" s="47"/>
      <c r="DD82" s="47"/>
      <c r="DE82" s="47" t="s">
        <v>0</v>
      </c>
      <c r="DF82" s="53" t="str">
        <f t="shared" si="101"/>
        <v/>
      </c>
      <c r="DG82" t="s">
        <v>0</v>
      </c>
      <c r="DH82" s="128" t="str">
        <f t="shared" si="102"/>
        <v>M</v>
      </c>
      <c r="DI82" t="s">
        <v>0</v>
      </c>
      <c r="DJ82" s="52" t="str">
        <f t="shared" si="103"/>
        <v/>
      </c>
      <c r="DK82" s="66" t="str">
        <f t="shared" si="104"/>
        <v/>
      </c>
      <c r="DL82" t="s">
        <v>0</v>
      </c>
      <c r="DM82" s="19" t="str">
        <f t="shared" si="105"/>
        <v/>
      </c>
      <c r="DN82" s="47" t="s">
        <v>0</v>
      </c>
      <c r="DO82" s="19" t="str">
        <f t="shared" si="106"/>
        <v/>
      </c>
      <c r="DP82" s="47" t="s">
        <v>0</v>
      </c>
      <c r="DQ82" s="52" t="str">
        <f t="shared" si="127"/>
        <v>Tomislav – Burgund – OK Vihor – M21B</v>
      </c>
      <c r="DR82" s="53">
        <f t="shared" si="128"/>
        <v>636</v>
      </c>
      <c r="DS82" s="47" t="s">
        <v>0</v>
      </c>
      <c r="DT82" s="52" t="str">
        <f t="shared" si="129"/>
        <v>Tomislav – Burgund – OK Vihor</v>
      </c>
      <c r="DU82" s="53">
        <f t="shared" si="130"/>
        <v>636</v>
      </c>
      <c r="DV82" s="47" t="s">
        <v>0</v>
      </c>
      <c r="DW82" s="52" t="str">
        <f t="shared" si="131"/>
        <v>Tomislav – Burgund</v>
      </c>
      <c r="DX82" s="53">
        <f t="shared" si="132"/>
        <v>636</v>
      </c>
      <c r="DY82" s="47" t="s">
        <v>0</v>
      </c>
      <c r="DZ82" s="58">
        <f t="shared" si="175"/>
        <v>636</v>
      </c>
      <c r="EA82" s="53" cm="1">
        <f t="array" ref="EA82">IF(DZ82&lt;&gt;"",INDEX(regNatjecatelj_id,DZ82,0),IF(BD82&lt;&gt;"",BD82,""))</f>
        <v>1884</v>
      </c>
      <c r="EB82" s="47" t="s">
        <v>0</v>
      </c>
      <c r="EC82" s="58" t="str">
        <f t="shared" si="133"/>
        <v>imepre</v>
      </c>
      <c r="ED82" s="73" t="str">
        <f t="shared" si="134"/>
        <v>klu</v>
      </c>
      <c r="EE82" s="73" t="str">
        <f t="shared" si="135"/>
        <v>kat</v>
      </c>
      <c r="EF82" s="73" t="str">
        <f t="shared" si="136"/>
        <v/>
      </c>
      <c r="EG82" s="66" t="str">
        <f t="shared" si="137"/>
        <v>imepre-klu-kat</v>
      </c>
      <c r="EH82" s="47" t="s">
        <v>0</v>
      </c>
      <c r="EI82" s="58">
        <f>IF(AL82="","",MAX(EI$12:EI81)+1)</f>
        <v>252</v>
      </c>
      <c r="EJ82" s="73">
        <f t="shared" si="138"/>
        <v>28</v>
      </c>
      <c r="EK82" s="73">
        <f t="shared" si="176"/>
        <v>1884</v>
      </c>
      <c r="EL82" s="73">
        <f t="shared" si="139"/>
        <v>4294</v>
      </c>
      <c r="EM82" s="73">
        <f t="shared" si="140"/>
        <v>1</v>
      </c>
      <c r="EN82" s="73">
        <f t="shared" si="177"/>
        <v>1</v>
      </c>
      <c r="EO82" s="73">
        <f t="shared" si="178"/>
        <v>1</v>
      </c>
      <c r="EP82" s="73" t="str">
        <f t="shared" si="141"/>
        <v>0</v>
      </c>
      <c r="EQ82" s="73" t="str">
        <f t="shared" si="142"/>
        <v/>
      </c>
      <c r="ER82" s="73" t="str">
        <f t="shared" si="143"/>
        <v/>
      </c>
      <c r="ES82" s="53" t="str">
        <f t="shared" si="144"/>
        <v/>
      </c>
      <c r="ET82" s="47" t="s">
        <v>0</v>
      </c>
      <c r="EU82" s="19" t="str">
        <f t="shared" si="179"/>
        <v>INSERT INTO rezultat(id,stazakategorija_id,imeprezime_id,vrijeme_sec,status_id,registracija,uparivanje_id,originalstatus_id,imeprezimealias_id,klubalias_id,kategorijaalias_id) VALUES (252,28,1884,4294,1,1,1,0,Null,Null,Null);</v>
      </c>
      <c r="EV82" s="47" t="s">
        <v>0</v>
      </c>
      <c r="EW82" s="19" t="str">
        <f t="shared" si="180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2" s="47" t="s">
        <v>0</v>
      </c>
      <c r="EY82" s="180" t="str">
        <f t="shared" si="145"/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2" s="47" t="s">
        <v>0</v>
      </c>
    </row>
    <row r="83" spans="1:156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6" t="str">
        <f t="shared" si="146"/>
        <v>ok</v>
      </c>
      <c r="P83" s="47"/>
      <c r="Q83" s="52" t="str">
        <f t="shared" si="147"/>
        <v>M21B</v>
      </c>
      <c r="R83" s="73">
        <f>IF(Q83="","",IF(COUNTIF(Q$12:Q82,Q83)=0,R82+1,R82))</f>
        <v>6</v>
      </c>
      <c r="S83" s="73">
        <f t="shared" si="148"/>
        <v>108</v>
      </c>
      <c r="T83" s="73">
        <f t="shared" si="111"/>
        <v>19</v>
      </c>
      <c r="U83" s="66" t="str">
        <f t="shared" si="112"/>
        <v>M21B – M16</v>
      </c>
      <c r="V83" s="47" t="s">
        <v>0</v>
      </c>
      <c r="W83" s="222" t="str">
        <f t="shared" si="113"/>
        <v>M21B</v>
      </c>
      <c r="X83" s="223">
        <f t="shared" si="114"/>
        <v>28</v>
      </c>
      <c r="Y83" s="47" t="s">
        <v>0</v>
      </c>
      <c r="Z83" s="52" t="str">
        <f t="shared" si="149"/>
        <v>CRO</v>
      </c>
      <c r="AA83" s="73">
        <f t="shared" si="115"/>
        <v>1</v>
      </c>
      <c r="AB83" s="31" t="str">
        <f t="shared" si="150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51"/>
        <v/>
      </c>
      <c r="AH83" s="47" t="s">
        <v>0</v>
      </c>
      <c r="AI83" s="143" t="str">
        <f t="shared" si="152"/>
        <v>CRO</v>
      </c>
      <c r="AJ83" s="47"/>
      <c r="AK83" s="52" t="str">
        <f t="shared" si="153"/>
        <v>Siniša</v>
      </c>
      <c r="AL83" s="31" t="str">
        <f t="shared" si="154"/>
        <v>Lah</v>
      </c>
      <c r="AM83" s="73">
        <f t="shared" si="155"/>
        <v>1310</v>
      </c>
      <c r="AN83" s="73" t="str">
        <f t="shared" si="156"/>
        <v/>
      </c>
      <c r="AO83" s="31" t="str">
        <f t="shared" si="116"/>
        <v>Siniša</v>
      </c>
      <c r="AP83" s="66" t="str">
        <f t="shared" si="117"/>
        <v>Lah</v>
      </c>
      <c r="AQ83" s="47" t="s">
        <v>0</v>
      </c>
      <c r="AR83" s="82" t="str">
        <f t="shared" si="157"/>
        <v/>
      </c>
      <c r="AS83" s="47" t="s">
        <v>0</v>
      </c>
      <c r="AT83" s="19" t="str">
        <f t="shared" si="158"/>
        <v/>
      </c>
      <c r="AU83" s="47" t="s">
        <v>0</v>
      </c>
      <c r="AV83" s="103"/>
      <c r="AW83" s="105"/>
      <c r="AX83" s="47" t="s">
        <v>0</v>
      </c>
      <c r="AY83" s="259" t="str">
        <f t="shared" si="100"/>
        <v/>
      </c>
      <c r="AZ83" s="47" t="s">
        <v>0</v>
      </c>
      <c r="BA83" s="52" t="str">
        <f t="shared" si="118"/>
        <v/>
      </c>
      <c r="BB83" s="73" t="str">
        <f>IF(AV83&amp;AW83="","",MAX(BB$12:BB82)+1)</f>
        <v/>
      </c>
      <c r="BC83" s="271" t="str">
        <f t="shared" si="119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>IF(O83="","",IF(BC83="",AO83,IF(BC83="NEMA",AV83,INDEX(regNatjecatelj_ime,MATCH(BC83,regNatjecatelj_id,0)))))</f>
        <v>Siniša</v>
      </c>
      <c r="BG83" s="31" t="str">
        <f>IF(O83="","",IF(BC83="",AP83,IF(BC83="NEMA",AW83,INDEX(regNatjecatelj_prezime,MATCH(BC83,regNatjecatelj_id,0)))))</f>
        <v>Lah</v>
      </c>
      <c r="BH83" s="73" t="str">
        <f t="shared" si="159"/>
        <v/>
      </c>
      <c r="BI83" s="53">
        <f t="shared" si="160"/>
        <v>1310</v>
      </c>
      <c r="BJ83" s="47" t="s">
        <v>0</v>
      </c>
      <c r="BK83" s="52" t="str">
        <f t="shared" si="120"/>
        <v>OK Varaždin</v>
      </c>
      <c r="BL83" s="31" t="str">
        <f t="shared" si="121"/>
        <v>OK Varaždin</v>
      </c>
      <c r="BM83" s="73" t="str">
        <f t="shared" si="122"/>
        <v/>
      </c>
      <c r="BN83" s="31" t="str" cm="1">
        <f t="array" ref="BN83">IF(BM83="",""&amp;BL83,IF(BM83="NEMA",BL83,INDEX(regKlub_naziv,MATCH(INDEX(regKlub_alias_klubId,BM83),regKlub_id,0))))</f>
        <v>OK Varaždin</v>
      </c>
      <c r="BO83" s="31" t="str" cm="1">
        <f t="array" ref="BO83">IFERROR(""&amp;INDEX(regNatjecatelj_klub,DX83),"")</f>
        <v>OK Varaždin</v>
      </c>
      <c r="BP83" s="88" t="str">
        <f t="shared" si="161"/>
        <v/>
      </c>
      <c r="BQ83" s="66" t="str">
        <f t="shared" si="162"/>
        <v>OK Varaždin</v>
      </c>
      <c r="BR83" s="47" t="s">
        <v>0</v>
      </c>
      <c r="BS83" s="52" t="str">
        <f>IF(X83&lt;&gt;"NEMA","",IF(IFERROR(MATCH(W83,W$12:W82,0),0)&lt;&gt;0,"",W83))</f>
        <v/>
      </c>
      <c r="BT83" s="73" t="str">
        <f t="shared" si="163"/>
        <v/>
      </c>
      <c r="BU83" s="31" t="str">
        <f>IF(OR(BT83="",BT83&lt;&gt;"NEMA"),"",MAX(BU$12:BU82)+1)</f>
        <v/>
      </c>
      <c r="BV83" s="66" t="str">
        <f t="shared" si="164"/>
        <v/>
      </c>
      <c r="BW83" s="47" t="s">
        <v>0</v>
      </c>
      <c r="BX83" s="19" t="str">
        <f t="shared" si="165"/>
        <v/>
      </c>
      <c r="BY83" s="47" t="s">
        <v>0</v>
      </c>
      <c r="BZ83" s="82" t="str">
        <f>IF(BM83&lt;&gt;"NEMA","",IF(IFERROR(MATCH(BL83,BL$12:BL82,0),0)&lt;&gt;0,"",BL83))</f>
        <v/>
      </c>
      <c r="CA83" s="47" t="s">
        <v>0</v>
      </c>
      <c r="CB83" s="125"/>
      <c r="CC83" s="47" t="s">
        <v>0</v>
      </c>
      <c r="CD83" s="58" t="str">
        <f t="shared" si="166"/>
        <v/>
      </c>
      <c r="CE83" s="31" t="str">
        <f t="shared" si="167"/>
        <v/>
      </c>
      <c r="CF83" s="31" t="str">
        <f>IF(CE83="","",MAX(CF$12:CF82)+1)</f>
        <v/>
      </c>
      <c r="CG83" s="31" t="str">
        <f t="shared" si="123"/>
        <v/>
      </c>
      <c r="CH83" s="31" t="str">
        <f t="shared" si="168"/>
        <v/>
      </c>
      <c r="CI83" s="31" t="str">
        <f>IF(CB83="","",MAX(CI$12:CI82)+1)</f>
        <v/>
      </c>
      <c r="CJ83" s="31" t="str">
        <f t="shared" si="169"/>
        <v/>
      </c>
      <c r="CK83" s="66" t="str">
        <f t="shared" si="170"/>
        <v/>
      </c>
      <c r="CL83" s="47" t="s">
        <v>0</v>
      </c>
      <c r="CM83" s="73" t="str">
        <f t="shared" si="124"/>
        <v/>
      </c>
      <c r="CN83" s="47"/>
      <c r="CO83" s="19" t="str">
        <f t="shared" si="171"/>
        <v/>
      </c>
      <c r="CP83" s="47" t="s">
        <v>0</v>
      </c>
      <c r="CQ83" s="143" t="str">
        <f t="shared" si="172"/>
        <v>OK Varaždin</v>
      </c>
      <c r="CR83" s="47" t="s">
        <v>0</v>
      </c>
      <c r="CS83" s="58" t="str">
        <f t="shared" si="107"/>
        <v>75:28</v>
      </c>
      <c r="CT83" s="73" t="str">
        <f t="shared" si="108"/>
        <v>0</v>
      </c>
      <c r="CU83" s="229" t="str">
        <f t="shared" si="125"/>
        <v/>
      </c>
      <c r="CV83" s="230">
        <f t="shared" si="110"/>
        <v>4528</v>
      </c>
      <c r="CW83" s="163">
        <f t="shared" si="126"/>
        <v>1</v>
      </c>
      <c r="CX83" s="47" t="s">
        <v>0</v>
      </c>
      <c r="CY83" s="222" t="str">
        <f t="shared" si="173"/>
        <v xml:space="preserve">
</v>
      </c>
      <c r="CZ83" s="223">
        <f t="shared" si="174"/>
        <v>6</v>
      </c>
      <c r="DA83" s="47" t="s">
        <v>0</v>
      </c>
      <c r="DB83" s="47"/>
      <c r="DC83" s="47"/>
      <c r="DD83" s="47"/>
      <c r="DE83" s="47" t="s">
        <v>0</v>
      </c>
      <c r="DF83" s="53" t="str">
        <f t="shared" si="101"/>
        <v/>
      </c>
      <c r="DG83" t="s">
        <v>0</v>
      </c>
      <c r="DH83" s="128" t="str">
        <f t="shared" si="102"/>
        <v>M</v>
      </c>
      <c r="DI83" t="s">
        <v>0</v>
      </c>
      <c r="DJ83" s="52" t="str">
        <f t="shared" si="103"/>
        <v/>
      </c>
      <c r="DK83" s="66" t="str">
        <f t="shared" si="104"/>
        <v/>
      </c>
      <c r="DL83" t="s">
        <v>0</v>
      </c>
      <c r="DM83" s="19" t="str">
        <f t="shared" si="105"/>
        <v/>
      </c>
      <c r="DN83" s="47" t="s">
        <v>0</v>
      </c>
      <c r="DO83" s="19" t="str">
        <f t="shared" si="106"/>
        <v/>
      </c>
      <c r="DP83" s="47" t="s">
        <v>0</v>
      </c>
      <c r="DQ83" s="52" t="str">
        <f t="shared" si="127"/>
        <v>Siniša – Lah – OK Varaždin – M21B</v>
      </c>
      <c r="DR83" s="53">
        <f t="shared" si="128"/>
        <v>552</v>
      </c>
      <c r="DS83" s="47" t="s">
        <v>0</v>
      </c>
      <c r="DT83" s="52" t="str">
        <f t="shared" si="129"/>
        <v>Siniša – Lah – OK Varaždin</v>
      </c>
      <c r="DU83" s="53">
        <f t="shared" si="130"/>
        <v>552</v>
      </c>
      <c r="DV83" s="47" t="s">
        <v>0</v>
      </c>
      <c r="DW83" s="52" t="str">
        <f t="shared" si="131"/>
        <v>Siniša – Lah</v>
      </c>
      <c r="DX83" s="53">
        <f t="shared" si="132"/>
        <v>552</v>
      </c>
      <c r="DY83" s="47" t="s">
        <v>0</v>
      </c>
      <c r="DZ83" s="58">
        <f t="shared" si="175"/>
        <v>552</v>
      </c>
      <c r="EA83" s="53" cm="1">
        <f t="array" ref="EA83">IF(DZ83&lt;&gt;"",INDEX(regNatjecatelj_id,DZ83,0),IF(BD83&lt;&gt;"",BD83,""))</f>
        <v>1310</v>
      </c>
      <c r="EB83" s="47" t="s">
        <v>0</v>
      </c>
      <c r="EC83" s="58" t="str">
        <f t="shared" si="133"/>
        <v>imepre</v>
      </c>
      <c r="ED83" s="73" t="str">
        <f t="shared" si="134"/>
        <v>klu</v>
      </c>
      <c r="EE83" s="73" t="str">
        <f t="shared" si="135"/>
        <v>kat</v>
      </c>
      <c r="EF83" s="73" t="str">
        <f t="shared" si="136"/>
        <v/>
      </c>
      <c r="EG83" s="66" t="str">
        <f t="shared" si="137"/>
        <v>imepre-klu-kat</v>
      </c>
      <c r="EH83" s="47" t="s">
        <v>0</v>
      </c>
      <c r="EI83" s="58">
        <f>IF(AL83="","",MAX(EI$12:EI82)+1)</f>
        <v>253</v>
      </c>
      <c r="EJ83" s="73">
        <f t="shared" si="138"/>
        <v>28</v>
      </c>
      <c r="EK83" s="73">
        <f t="shared" si="176"/>
        <v>1310</v>
      </c>
      <c r="EL83" s="73">
        <f t="shared" si="139"/>
        <v>4528</v>
      </c>
      <c r="EM83" s="73">
        <f t="shared" si="140"/>
        <v>1</v>
      </c>
      <c r="EN83" s="73">
        <f t="shared" si="177"/>
        <v>1</v>
      </c>
      <c r="EO83" s="73">
        <f t="shared" si="178"/>
        <v>1</v>
      </c>
      <c r="EP83" s="73" t="str">
        <f t="shared" si="141"/>
        <v>0</v>
      </c>
      <c r="EQ83" s="73" t="str">
        <f t="shared" si="142"/>
        <v/>
      </c>
      <c r="ER83" s="73" t="str">
        <f t="shared" si="143"/>
        <v/>
      </c>
      <c r="ES83" s="53" t="str">
        <f t="shared" si="144"/>
        <v/>
      </c>
      <c r="ET83" s="47" t="s">
        <v>0</v>
      </c>
      <c r="EU83" s="19" t="str">
        <f t="shared" si="179"/>
        <v>INSERT INTO rezultat(id,stazakategorija_id,imeprezime_id,vrijeme_sec,status_id,registracija,uparivanje_id,originalstatus_id,imeprezimealias_id,klubalias_id,kategorijaalias_id) VALUES (253,28,1310,4528,1,1,1,0,Null,Null,Null);</v>
      </c>
      <c r="EV83" s="47" t="s">
        <v>0</v>
      </c>
      <c r="EW83" s="19" t="str">
        <f t="shared" si="180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3" s="47" t="s">
        <v>0</v>
      </c>
      <c r="EY83" s="180" t="str">
        <f t="shared" si="145"/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3" s="47" t="s">
        <v>0</v>
      </c>
    </row>
    <row r="84" spans="1:156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6" t="str">
        <f t="shared" si="146"/>
        <v>ok</v>
      </c>
      <c r="P84" s="47"/>
      <c r="Q84" s="52" t="str">
        <f t="shared" si="147"/>
        <v>M21B</v>
      </c>
      <c r="R84" s="73">
        <f>IF(Q84="","",IF(COUNTIF(Q$12:Q83,Q84)=0,R83+1,R83))</f>
        <v>6</v>
      </c>
      <c r="S84" s="73">
        <f t="shared" si="148"/>
        <v>108</v>
      </c>
      <c r="T84" s="73">
        <f t="shared" si="111"/>
        <v>19</v>
      </c>
      <c r="U84" s="66" t="str">
        <f t="shared" si="112"/>
        <v>M21B – M16</v>
      </c>
      <c r="V84" s="47" t="s">
        <v>0</v>
      </c>
      <c r="W84" s="222" t="str">
        <f t="shared" si="113"/>
        <v>M21B</v>
      </c>
      <c r="X84" s="223">
        <f t="shared" si="114"/>
        <v>28</v>
      </c>
      <c r="Y84" s="47" t="s">
        <v>0</v>
      </c>
      <c r="Z84" s="52" t="str">
        <f t="shared" si="149"/>
        <v>CRO</v>
      </c>
      <c r="AA84" s="73">
        <f t="shared" si="115"/>
        <v>1</v>
      </c>
      <c r="AB84" s="31" t="str">
        <f t="shared" si="150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51"/>
        <v/>
      </c>
      <c r="AH84" s="47" t="s">
        <v>0</v>
      </c>
      <c r="AI84" s="143" t="str">
        <f t="shared" si="152"/>
        <v>CRO</v>
      </c>
      <c r="AJ84" s="47"/>
      <c r="AK84" s="52" t="str">
        <f t="shared" si="153"/>
        <v>Tihomir</v>
      </c>
      <c r="AL84" s="31" t="str">
        <f t="shared" si="154"/>
        <v>Klement</v>
      </c>
      <c r="AM84" s="73">
        <f t="shared" si="155"/>
        <v>1922</v>
      </c>
      <c r="AN84" s="73" t="str">
        <f t="shared" si="156"/>
        <v/>
      </c>
      <c r="AO84" s="31" t="str">
        <f t="shared" si="116"/>
        <v>Tihomir</v>
      </c>
      <c r="AP84" s="66" t="str">
        <f t="shared" si="117"/>
        <v>Klement</v>
      </c>
      <c r="AQ84" s="47" t="s">
        <v>0</v>
      </c>
      <c r="AR84" s="82" t="str">
        <f t="shared" si="157"/>
        <v/>
      </c>
      <c r="AS84" s="47" t="s">
        <v>0</v>
      </c>
      <c r="AT84" s="19" t="str">
        <f t="shared" si="158"/>
        <v/>
      </c>
      <c r="AU84" s="47" t="s">
        <v>0</v>
      </c>
      <c r="AV84" s="103"/>
      <c r="AW84" s="105"/>
      <c r="AX84" s="47" t="s">
        <v>0</v>
      </c>
      <c r="AY84" s="259" t="str">
        <f t="shared" si="100"/>
        <v/>
      </c>
      <c r="AZ84" s="47" t="s">
        <v>0</v>
      </c>
      <c r="BA84" s="52" t="str">
        <f t="shared" si="118"/>
        <v/>
      </c>
      <c r="BB84" s="73" t="str">
        <f>IF(AV84&amp;AW84="","",MAX(BB$12:BB83)+1)</f>
        <v/>
      </c>
      <c r="BC84" s="271" t="str">
        <f t="shared" si="119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>IF(O84="","",IF(BC84="",AO84,IF(BC84="NEMA",AV84,INDEX(regNatjecatelj_ime,MATCH(BC84,regNatjecatelj_id,0)))))</f>
        <v>Tihomir</v>
      </c>
      <c r="BG84" s="31" t="str">
        <f>IF(O84="","",IF(BC84="",AP84,IF(BC84="NEMA",AW84,INDEX(regNatjecatelj_prezime,MATCH(BC84,regNatjecatelj_id,0)))))</f>
        <v>Klement</v>
      </c>
      <c r="BH84" s="73" t="str">
        <f t="shared" si="159"/>
        <v/>
      </c>
      <c r="BI84" s="53">
        <f t="shared" si="160"/>
        <v>1922</v>
      </c>
      <c r="BJ84" s="47" t="s">
        <v>0</v>
      </c>
      <c r="BK84" s="52" t="str">
        <f t="shared" si="120"/>
        <v>Vihor</v>
      </c>
      <c r="BL84" s="31" t="str">
        <f t="shared" si="121"/>
        <v>OK Vihor</v>
      </c>
      <c r="BM84" s="73" t="str">
        <f t="shared" si="122"/>
        <v/>
      </c>
      <c r="BN84" s="31" t="str" cm="1">
        <f t="array" ref="BN84">IF(BM84="",""&amp;BL84,IF(BM84="NEMA",BL84,INDEX(regKlub_naziv,MATCH(INDEX(regKlub_alias_klubId,BM84),regKlub_id,0))))</f>
        <v>OK Vihor</v>
      </c>
      <c r="BO84" s="31" t="str" cm="1">
        <f t="array" ref="BO84">IFERROR(""&amp;INDEX(regNatjecatelj_klub,DX84),"")</f>
        <v>OK Vihor</v>
      </c>
      <c r="BP84" s="88" t="str">
        <f t="shared" si="161"/>
        <v/>
      </c>
      <c r="BQ84" s="66" t="str">
        <f t="shared" si="162"/>
        <v>OK Vihor</v>
      </c>
      <c r="BR84" s="47" t="s">
        <v>0</v>
      </c>
      <c r="BS84" s="52" t="str">
        <f>IF(X84&lt;&gt;"NEMA","",IF(IFERROR(MATCH(W84,W$12:W83,0),0)&lt;&gt;0,"",W84))</f>
        <v/>
      </c>
      <c r="BT84" s="73" t="str">
        <f t="shared" si="163"/>
        <v/>
      </c>
      <c r="BU84" s="31" t="str">
        <f>IF(OR(BT84="",BT84&lt;&gt;"NEMA"),"",MAX(BU$12:BU83)+1)</f>
        <v/>
      </c>
      <c r="BV84" s="66" t="str">
        <f t="shared" si="164"/>
        <v/>
      </c>
      <c r="BW84" s="47" t="s">
        <v>0</v>
      </c>
      <c r="BX84" s="19" t="str">
        <f t="shared" si="165"/>
        <v/>
      </c>
      <c r="BY84" s="47" t="s">
        <v>0</v>
      </c>
      <c r="BZ84" s="82" t="str">
        <f>IF(BM84&lt;&gt;"NEMA","",IF(IFERROR(MATCH(BL84,BL$12:BL83,0),0)&lt;&gt;0,"",BL84))</f>
        <v/>
      </c>
      <c r="CA84" s="47" t="s">
        <v>0</v>
      </c>
      <c r="CB84" s="125"/>
      <c r="CC84" s="47" t="s">
        <v>0</v>
      </c>
      <c r="CD84" s="58" t="str">
        <f t="shared" si="166"/>
        <v/>
      </c>
      <c r="CE84" s="31" t="str">
        <f t="shared" si="167"/>
        <v/>
      </c>
      <c r="CF84" s="31" t="str">
        <f>IF(CE84="","",MAX(CF$12:CF83)+1)</f>
        <v/>
      </c>
      <c r="CG84" s="31" t="str">
        <f t="shared" si="123"/>
        <v/>
      </c>
      <c r="CH84" s="31" t="str">
        <f t="shared" si="168"/>
        <v/>
      </c>
      <c r="CI84" s="31" t="str">
        <f>IF(CB84="","",MAX(CI$12:CI83)+1)</f>
        <v/>
      </c>
      <c r="CJ84" s="31" t="str">
        <f t="shared" si="169"/>
        <v/>
      </c>
      <c r="CK84" s="66" t="str">
        <f t="shared" si="170"/>
        <v/>
      </c>
      <c r="CL84" s="47" t="s">
        <v>0</v>
      </c>
      <c r="CM84" s="73" t="str">
        <f t="shared" si="124"/>
        <v/>
      </c>
      <c r="CN84" s="47"/>
      <c r="CO84" s="19" t="str">
        <f t="shared" si="171"/>
        <v/>
      </c>
      <c r="CP84" s="47" t="s">
        <v>0</v>
      </c>
      <c r="CQ84" s="143" t="str">
        <f t="shared" si="172"/>
        <v>OK Vihor</v>
      </c>
      <c r="CR84" s="47" t="s">
        <v>0</v>
      </c>
      <c r="CS84" s="58" t="str">
        <f t="shared" si="107"/>
        <v>85:50</v>
      </c>
      <c r="CT84" s="73" t="str">
        <f t="shared" si="108"/>
        <v>0</v>
      </c>
      <c r="CU84" s="229" t="str">
        <f t="shared" si="125"/>
        <v/>
      </c>
      <c r="CV84" s="230">
        <f t="shared" si="110"/>
        <v>5150</v>
      </c>
      <c r="CW84" s="163">
        <f t="shared" si="126"/>
        <v>1</v>
      </c>
      <c r="CX84" s="47" t="s">
        <v>0</v>
      </c>
      <c r="CY84" s="222" t="str">
        <f t="shared" si="173"/>
        <v xml:space="preserve">
</v>
      </c>
      <c r="CZ84" s="223">
        <f t="shared" si="174"/>
        <v>6</v>
      </c>
      <c r="DA84" s="47" t="s">
        <v>0</v>
      </c>
      <c r="DB84" s="47"/>
      <c r="DC84" s="47"/>
      <c r="DD84" s="47"/>
      <c r="DE84" s="47" t="s">
        <v>0</v>
      </c>
      <c r="DF84" s="53" t="str">
        <f t="shared" si="101"/>
        <v/>
      </c>
      <c r="DG84" t="s">
        <v>0</v>
      </c>
      <c r="DH84" s="128" t="str">
        <f t="shared" si="102"/>
        <v>M</v>
      </c>
      <c r="DI84" t="s">
        <v>0</v>
      </c>
      <c r="DJ84" s="52" t="str">
        <f t="shared" si="103"/>
        <v/>
      </c>
      <c r="DK84" s="66" t="str">
        <f t="shared" si="104"/>
        <v/>
      </c>
      <c r="DL84" t="s">
        <v>0</v>
      </c>
      <c r="DM84" s="19" t="str">
        <f t="shared" si="105"/>
        <v/>
      </c>
      <c r="DN84" s="47" t="s">
        <v>0</v>
      </c>
      <c r="DO84" s="19" t="str">
        <f t="shared" si="106"/>
        <v/>
      </c>
      <c r="DP84" s="47" t="s">
        <v>0</v>
      </c>
      <c r="DQ84" s="52" t="str">
        <f t="shared" si="127"/>
        <v>Tihomir – Klement – OK Vihor – M21B</v>
      </c>
      <c r="DR84" s="53">
        <f t="shared" si="128"/>
        <v>738</v>
      </c>
      <c r="DS84" s="47" t="s">
        <v>0</v>
      </c>
      <c r="DT84" s="52" t="str">
        <f t="shared" si="129"/>
        <v>Tihomir – Klement – OK Vihor</v>
      </c>
      <c r="DU84" s="53">
        <f t="shared" si="130"/>
        <v>738</v>
      </c>
      <c r="DV84" s="47" t="s">
        <v>0</v>
      </c>
      <c r="DW84" s="52" t="str">
        <f t="shared" si="131"/>
        <v>Tihomir – Klement</v>
      </c>
      <c r="DX84" s="53">
        <f t="shared" si="132"/>
        <v>738</v>
      </c>
      <c r="DY84" s="47" t="s">
        <v>0</v>
      </c>
      <c r="DZ84" s="58">
        <f t="shared" si="175"/>
        <v>738</v>
      </c>
      <c r="EA84" s="53" cm="1">
        <f t="array" ref="EA84">IF(DZ84&lt;&gt;"",INDEX(regNatjecatelj_id,DZ84,0),IF(BD84&lt;&gt;"",BD84,""))</f>
        <v>1922</v>
      </c>
      <c r="EB84" s="47" t="s">
        <v>0</v>
      </c>
      <c r="EC84" s="58" t="str">
        <f t="shared" si="133"/>
        <v>imepre</v>
      </c>
      <c r="ED84" s="73" t="str">
        <f t="shared" si="134"/>
        <v>klu</v>
      </c>
      <c r="EE84" s="73" t="str">
        <f t="shared" si="135"/>
        <v>kat</v>
      </c>
      <c r="EF84" s="73" t="str">
        <f t="shared" si="136"/>
        <v/>
      </c>
      <c r="EG84" s="66" t="str">
        <f t="shared" si="137"/>
        <v>imepre-klu-kat</v>
      </c>
      <c r="EH84" s="47" t="s">
        <v>0</v>
      </c>
      <c r="EI84" s="58">
        <f>IF(AL84="","",MAX(EI$12:EI83)+1)</f>
        <v>254</v>
      </c>
      <c r="EJ84" s="73">
        <f t="shared" si="138"/>
        <v>28</v>
      </c>
      <c r="EK84" s="73">
        <f t="shared" si="176"/>
        <v>1922</v>
      </c>
      <c r="EL84" s="73">
        <f t="shared" si="139"/>
        <v>5150</v>
      </c>
      <c r="EM84" s="73">
        <f t="shared" si="140"/>
        <v>1</v>
      </c>
      <c r="EN84" s="73">
        <f t="shared" si="177"/>
        <v>1</v>
      </c>
      <c r="EO84" s="73">
        <f t="shared" si="178"/>
        <v>1</v>
      </c>
      <c r="EP84" s="73" t="str">
        <f t="shared" si="141"/>
        <v>0</v>
      </c>
      <c r="EQ84" s="73" t="str">
        <f t="shared" si="142"/>
        <v/>
      </c>
      <c r="ER84" s="73" t="str">
        <f t="shared" si="143"/>
        <v/>
      </c>
      <c r="ES84" s="53" t="str">
        <f t="shared" si="144"/>
        <v/>
      </c>
      <c r="ET84" s="47" t="s">
        <v>0</v>
      </c>
      <c r="EU84" s="19" t="str">
        <f t="shared" si="179"/>
        <v>INSERT INTO rezultat(id,stazakategorija_id,imeprezime_id,vrijeme_sec,status_id,registracija,uparivanje_id,originalstatus_id,imeprezimealias_id,klubalias_id,kategorijaalias_id) VALUES (254,28,1922,5150,1,1,1,0,Null,Null,Null);</v>
      </c>
      <c r="EV84" s="47" t="s">
        <v>0</v>
      </c>
      <c r="EW84" s="19" t="str">
        <f t="shared" si="180"/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4" s="47" t="s">
        <v>0</v>
      </c>
      <c r="EY84" s="180" t="str">
        <f t="shared" si="145"/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4" s="47" t="s">
        <v>0</v>
      </c>
    </row>
    <row r="85" spans="1:156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6" t="str">
        <f t="shared" si="146"/>
        <v>ok</v>
      </c>
      <c r="P85" s="47"/>
      <c r="Q85" s="52" t="str">
        <f t="shared" si="147"/>
        <v>M21B</v>
      </c>
      <c r="R85" s="73">
        <f>IF(Q85="","",IF(COUNTIF(Q$12:Q84,Q85)=0,R84+1,R84))</f>
        <v>6</v>
      </c>
      <c r="S85" s="73">
        <f t="shared" si="148"/>
        <v>108</v>
      </c>
      <c r="T85" s="73">
        <f t="shared" si="111"/>
        <v>19</v>
      </c>
      <c r="U85" s="66" t="str">
        <f t="shared" si="112"/>
        <v>M21B – M16</v>
      </c>
      <c r="V85" s="47" t="s">
        <v>0</v>
      </c>
      <c r="W85" s="222" t="str">
        <f t="shared" si="113"/>
        <v>M21B</v>
      </c>
      <c r="X85" s="223">
        <f t="shared" si="114"/>
        <v>28</v>
      </c>
      <c r="Y85" s="47" t="s">
        <v>0</v>
      </c>
      <c r="Z85" s="52" t="str">
        <f t="shared" si="149"/>
        <v>CRO</v>
      </c>
      <c r="AA85" s="73">
        <f t="shared" si="115"/>
        <v>1</v>
      </c>
      <c r="AB85" s="31" t="str">
        <f t="shared" si="150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51"/>
        <v/>
      </c>
      <c r="AH85" s="47" t="s">
        <v>0</v>
      </c>
      <c r="AI85" s="143" t="str">
        <f t="shared" si="152"/>
        <v>CRO</v>
      </c>
      <c r="AJ85" s="47"/>
      <c r="AK85" s="52" t="str">
        <f t="shared" si="153"/>
        <v>Željko</v>
      </c>
      <c r="AL85" s="31" t="str">
        <f t="shared" si="154"/>
        <v>Valjak</v>
      </c>
      <c r="AM85" s="73">
        <f t="shared" si="155"/>
        <v>1907</v>
      </c>
      <c r="AN85" s="73" t="str">
        <f t="shared" si="156"/>
        <v/>
      </c>
      <c r="AO85" s="31" t="str">
        <f t="shared" si="116"/>
        <v>Željko</v>
      </c>
      <c r="AP85" s="66" t="str">
        <f t="shared" si="117"/>
        <v>Valjak</v>
      </c>
      <c r="AQ85" s="47" t="s">
        <v>0</v>
      </c>
      <c r="AR85" s="82" t="str">
        <f t="shared" si="157"/>
        <v/>
      </c>
      <c r="AS85" s="47" t="s">
        <v>0</v>
      </c>
      <c r="AT85" s="19" t="str">
        <f t="shared" si="158"/>
        <v/>
      </c>
      <c r="AU85" s="47" t="s">
        <v>0</v>
      </c>
      <c r="AV85" s="103"/>
      <c r="AW85" s="105"/>
      <c r="AX85" s="47" t="s">
        <v>0</v>
      </c>
      <c r="AY85" s="259" t="str">
        <f t="shared" ref="AY85:AY148" si="181">IF(AND(AV85="",AW85&lt;&gt;""),"FALI IME",IF(AND(AV85&lt;&gt;"",AW85=""),"FALI PREZIME",IF(OR(AM85="",AND(AM85="NEMA",AN85="NEMA"),AV85&amp;AW85=""),"","GREŠKA")))</f>
        <v/>
      </c>
      <c r="AZ85" s="47" t="s">
        <v>0</v>
      </c>
      <c r="BA85" s="52" t="str">
        <f t="shared" si="118"/>
        <v/>
      </c>
      <c r="BB85" s="73" t="str">
        <f>IF(AV85&amp;AW85="","",MAX(BB$12:BB84)+1)</f>
        <v/>
      </c>
      <c r="BC85" s="271" t="str">
        <f t="shared" si="119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>IF(O85="","",IF(BC85="",AO85,IF(BC85="NEMA",AV85,INDEX(regNatjecatelj_ime,MATCH(BC85,regNatjecatelj_id,0)))))</f>
        <v>Željko</v>
      </c>
      <c r="BG85" s="31" t="str">
        <f>IF(O85="","",IF(BC85="",AP85,IF(BC85="NEMA",AW85,INDEX(regNatjecatelj_prezime,MATCH(BC85,regNatjecatelj_id,0)))))</f>
        <v>Valjak</v>
      </c>
      <c r="BH85" s="73" t="str">
        <f t="shared" si="159"/>
        <v/>
      </c>
      <c r="BI85" s="53">
        <f t="shared" si="160"/>
        <v>1907</v>
      </c>
      <c r="BJ85" s="47" t="s">
        <v>0</v>
      </c>
      <c r="BK85" s="52" t="str">
        <f t="shared" si="120"/>
        <v>Vihor</v>
      </c>
      <c r="BL85" s="31" t="str">
        <f t="shared" si="121"/>
        <v>OK Vihor</v>
      </c>
      <c r="BM85" s="73" t="str">
        <f t="shared" si="122"/>
        <v/>
      </c>
      <c r="BN85" s="31" t="str" cm="1">
        <f t="array" ref="BN85">IF(BM85="",""&amp;BL85,IF(BM85="NEMA",BL85,INDEX(regKlub_naziv,MATCH(INDEX(regKlub_alias_klubId,BM85),regKlub_id,0))))</f>
        <v>OK Vihor</v>
      </c>
      <c r="BO85" s="31" t="str" cm="1">
        <f t="array" ref="BO85">IFERROR(""&amp;INDEX(regNatjecatelj_klub,DX85),"")</f>
        <v>OK Vihor</v>
      </c>
      <c r="BP85" s="88" t="str">
        <f t="shared" si="161"/>
        <v/>
      </c>
      <c r="BQ85" s="66" t="str">
        <f t="shared" si="162"/>
        <v>OK Vihor</v>
      </c>
      <c r="BR85" s="47" t="s">
        <v>0</v>
      </c>
      <c r="BS85" s="52" t="str">
        <f>IF(X85&lt;&gt;"NEMA","",IF(IFERROR(MATCH(W85,W$12:W84,0),0)&lt;&gt;0,"",W85))</f>
        <v/>
      </c>
      <c r="BT85" s="73" t="str">
        <f t="shared" si="163"/>
        <v/>
      </c>
      <c r="BU85" s="31" t="str">
        <f>IF(OR(BT85="",BT85&lt;&gt;"NEMA"),"",MAX(BU$12:BU84)+1)</f>
        <v/>
      </c>
      <c r="BV85" s="66" t="str">
        <f t="shared" si="164"/>
        <v/>
      </c>
      <c r="BW85" s="47" t="s">
        <v>0</v>
      </c>
      <c r="BX85" s="19" t="str">
        <f t="shared" si="165"/>
        <v/>
      </c>
      <c r="BY85" s="47" t="s">
        <v>0</v>
      </c>
      <c r="BZ85" s="82" t="str">
        <f>IF(BM85&lt;&gt;"NEMA","",IF(IFERROR(MATCH(BL85,BL$12:BL84,0),0)&lt;&gt;0,"",BL85))</f>
        <v/>
      </c>
      <c r="CA85" s="47" t="s">
        <v>0</v>
      </c>
      <c r="CB85" s="125"/>
      <c r="CC85" s="47" t="s">
        <v>0</v>
      </c>
      <c r="CD85" s="58" t="str">
        <f t="shared" si="166"/>
        <v/>
      </c>
      <c r="CE85" s="31" t="str">
        <f t="shared" si="167"/>
        <v/>
      </c>
      <c r="CF85" s="31" t="str">
        <f>IF(CE85="","",MAX(CF$12:CF84)+1)</f>
        <v/>
      </c>
      <c r="CG85" s="31" t="str">
        <f t="shared" si="123"/>
        <v/>
      </c>
      <c r="CH85" s="31" t="str">
        <f t="shared" si="168"/>
        <v/>
      </c>
      <c r="CI85" s="31" t="str">
        <f>IF(CB85="","",MAX(CI$12:CI84)+1)</f>
        <v/>
      </c>
      <c r="CJ85" s="31" t="str">
        <f t="shared" si="169"/>
        <v/>
      </c>
      <c r="CK85" s="66" t="str">
        <f t="shared" si="170"/>
        <v/>
      </c>
      <c r="CL85" s="47" t="s">
        <v>0</v>
      </c>
      <c r="CM85" s="73" t="str">
        <f t="shared" si="124"/>
        <v/>
      </c>
      <c r="CN85" s="47"/>
      <c r="CO85" s="19" t="str">
        <f t="shared" si="171"/>
        <v/>
      </c>
      <c r="CP85" s="47" t="s">
        <v>0</v>
      </c>
      <c r="CQ85" s="143" t="str">
        <f t="shared" si="172"/>
        <v>OK Vihor</v>
      </c>
      <c r="CR85" s="47" t="s">
        <v>0</v>
      </c>
      <c r="CS85" s="58" t="str">
        <f t="shared" si="107"/>
        <v>86:08</v>
      </c>
      <c r="CT85" s="73" t="str">
        <f t="shared" si="108"/>
        <v>0</v>
      </c>
      <c r="CU85" s="229" t="str">
        <f t="shared" si="125"/>
        <v/>
      </c>
      <c r="CV85" s="230">
        <f t="shared" si="110"/>
        <v>5168</v>
      </c>
      <c r="CW85" s="163">
        <f t="shared" si="126"/>
        <v>1</v>
      </c>
      <c r="CX85" s="47" t="s">
        <v>0</v>
      </c>
      <c r="CY85" s="222" t="str">
        <f t="shared" si="173"/>
        <v xml:space="preserve">
</v>
      </c>
      <c r="CZ85" s="223">
        <f t="shared" si="174"/>
        <v>6</v>
      </c>
      <c r="DA85" s="47" t="s">
        <v>0</v>
      </c>
      <c r="DB85" s="47"/>
      <c r="DC85" s="47"/>
      <c r="DD85" s="47"/>
      <c r="DE85" s="47" t="s">
        <v>0</v>
      </c>
      <c r="DF85" s="53" t="str">
        <f t="shared" ref="DF85:DF148" si="182">IF(BD85="","",IF(DH85="O",1,""))</f>
        <v/>
      </c>
      <c r="DG85" t="s">
        <v>0</v>
      </c>
      <c r="DH85" s="128" t="str">
        <f t="shared" ref="DH85:DH148" si="183">IF(Q85="","",LEFT(INDEX(regKategorija_oznaka,MATCH(S85,regKategorija_id,0)),1))</f>
        <v>M</v>
      </c>
      <c r="DI85" t="s">
        <v>0</v>
      </c>
      <c r="DJ85" s="52" t="str">
        <f t="shared" ref="DJ85:DJ148" si="184">IF(BD85="","",IF(M85&lt;&gt;"CRO","","INSERT INTO osoba (id,reg_broj,oib,spol_id,dat_rodjenja) VALUES ("&amp;BD85&amp;",(SELECT max(os.reg_broj)+1 FROM osoba AS os),Null,'"&amp;DH85&amp;"',Null); INSERT INTO osoba_log (id,reg_broj,oib,spol_id,dat_rodjenja,dnevnik_id) SELECT id,reg_broj,oib,spol_id,dat_rodjenja,"&amp;data_dnevnik_id&amp;" FROM osoba WHERE id = "&amp;BD85&amp;";"))</f>
        <v/>
      </c>
      <c r="DK85" s="66" t="str">
        <f t="shared" ref="DK85:DK148" si="185">IF(BD85="","","INSERT INTO imeprezime (id,osoba_id,rbr,ime,prezime,klub_id,identitet_id,sintaksa_id,info,aktivno,dnevnik_id) VALUES ("&amp;BD85&amp;","&amp;IF(DJ85="","Null",BD85)&amp;",1,'"&amp;IF(AV85&lt;&gt;"",AV85,AK85)&amp;"','"&amp;IF(AW85&lt;&gt;"",AW85,AL85)&amp;"',(SELECT id FROM klub WHERE naziv = '"&amp;CQ85&amp;"'),Null,1,'',1,"&amp;data_dnevnik_id&amp;");")</f>
        <v/>
      </c>
      <c r="DL85" t="s">
        <v>0</v>
      </c>
      <c r="DM85" s="19" t="str">
        <f t="shared" ref="DM85:DM148" si="186">IF(DJ85="",DK85,DJ85&amp;" "&amp;DK85)</f>
        <v/>
      </c>
      <c r="DN85" s="47" t="s">
        <v>0</v>
      </c>
      <c r="DO85" s="19" t="str">
        <f t="shared" ref="DO85:DO148" si="187">IF(BA85="","","INSERT INTO imeprezime_alias(id,alias,imeprezime_id) VALUES ("&amp;BB85&amp;",'"&amp;BA85&amp;"',"&amp;IF(BC85="NEMA",BD85,BC85)&amp;");")</f>
        <v/>
      </c>
      <c r="DP85" s="47" t="s">
        <v>0</v>
      </c>
      <c r="DQ85" s="52" t="str">
        <f t="shared" si="127"/>
        <v>Željko – Valjak – OK Vihor – M21B</v>
      </c>
      <c r="DR85" s="53">
        <f t="shared" si="128"/>
        <v>936</v>
      </c>
      <c r="DS85" s="47" t="s">
        <v>0</v>
      </c>
      <c r="DT85" s="52" t="str">
        <f t="shared" si="129"/>
        <v>Željko – Valjak – OK Vihor</v>
      </c>
      <c r="DU85" s="53">
        <f t="shared" si="130"/>
        <v>936</v>
      </c>
      <c r="DV85" s="47" t="s">
        <v>0</v>
      </c>
      <c r="DW85" s="52" t="str">
        <f t="shared" si="131"/>
        <v>Željko – Valjak</v>
      </c>
      <c r="DX85" s="53">
        <f t="shared" si="132"/>
        <v>936</v>
      </c>
      <c r="DY85" s="47" t="s">
        <v>0</v>
      </c>
      <c r="DZ85" s="58">
        <f t="shared" si="175"/>
        <v>936</v>
      </c>
      <c r="EA85" s="53" cm="1">
        <f t="array" ref="EA85">IF(DZ85&lt;&gt;"",INDEX(regNatjecatelj_id,DZ85,0),IF(BD85&lt;&gt;"",BD85,""))</f>
        <v>1907</v>
      </c>
      <c r="EB85" s="47" t="s">
        <v>0</v>
      </c>
      <c r="EC85" s="58" t="str">
        <f t="shared" si="133"/>
        <v>imepre</v>
      </c>
      <c r="ED85" s="73" t="str">
        <f t="shared" si="134"/>
        <v>klu</v>
      </c>
      <c r="EE85" s="73" t="str">
        <f t="shared" si="135"/>
        <v>kat</v>
      </c>
      <c r="EF85" s="73" t="str">
        <f t="shared" si="136"/>
        <v/>
      </c>
      <c r="EG85" s="66" t="str">
        <f t="shared" si="137"/>
        <v>imepre-klu-kat</v>
      </c>
      <c r="EH85" s="47" t="s">
        <v>0</v>
      </c>
      <c r="EI85" s="58">
        <f>IF(AL85="","",MAX(EI$12:EI84)+1)</f>
        <v>255</v>
      </c>
      <c r="EJ85" s="73">
        <f t="shared" si="138"/>
        <v>28</v>
      </c>
      <c r="EK85" s="73">
        <f t="shared" si="176"/>
        <v>1907</v>
      </c>
      <c r="EL85" s="73">
        <f t="shared" si="139"/>
        <v>5168</v>
      </c>
      <c r="EM85" s="73">
        <f t="shared" si="140"/>
        <v>1</v>
      </c>
      <c r="EN85" s="73">
        <f t="shared" si="177"/>
        <v>1</v>
      </c>
      <c r="EO85" s="73">
        <f t="shared" si="178"/>
        <v>1</v>
      </c>
      <c r="EP85" s="73" t="str">
        <f t="shared" si="141"/>
        <v>0</v>
      </c>
      <c r="EQ85" s="73" t="str">
        <f t="shared" si="142"/>
        <v/>
      </c>
      <c r="ER85" s="73" t="str">
        <f t="shared" si="143"/>
        <v/>
      </c>
      <c r="ES85" s="53" t="str">
        <f t="shared" si="144"/>
        <v/>
      </c>
      <c r="ET85" s="47" t="s">
        <v>0</v>
      </c>
      <c r="EU85" s="19" t="str">
        <f t="shared" si="179"/>
        <v>INSERT INTO rezultat(id,stazakategorija_id,imeprezime_id,vrijeme_sec,status_id,registracija,uparivanje_id,originalstatus_id,imeprezimealias_id,klubalias_id,kategorijaalias_id) VALUES (255,28,1907,5168,1,1,1,0,Null,Null,Null);</v>
      </c>
      <c r="EV85" s="47" t="s">
        <v>0</v>
      </c>
      <c r="EW85" s="19" t="str">
        <f t="shared" si="180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5" s="47" t="s">
        <v>0</v>
      </c>
      <c r="EY85" s="180" t="str">
        <f t="shared" si="145"/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5" s="47" t="s">
        <v>0</v>
      </c>
    </row>
    <row r="86" spans="1:156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6" t="str">
        <f t="shared" si="146"/>
        <v>ok</v>
      </c>
      <c r="P86" s="47"/>
      <c r="Q86" s="52" t="str">
        <f t="shared" si="147"/>
        <v>M21B</v>
      </c>
      <c r="R86" s="73">
        <f>IF(Q86="","",IF(COUNTIF(Q$12:Q85,Q86)=0,R85+1,R85))</f>
        <v>6</v>
      </c>
      <c r="S86" s="73">
        <f t="shared" si="148"/>
        <v>108</v>
      </c>
      <c r="T86" s="73">
        <f t="shared" si="111"/>
        <v>19</v>
      </c>
      <c r="U86" s="66" t="str">
        <f t="shared" si="112"/>
        <v>M21B – M16</v>
      </c>
      <c r="V86" s="47" t="s">
        <v>0</v>
      </c>
      <c r="W86" s="222" t="str">
        <f t="shared" si="113"/>
        <v>M21B</v>
      </c>
      <c r="X86" s="223">
        <f t="shared" si="114"/>
        <v>28</v>
      </c>
      <c r="Y86" s="47" t="s">
        <v>0</v>
      </c>
      <c r="Z86" s="52" t="str">
        <f t="shared" si="149"/>
        <v>CRO</v>
      </c>
      <c r="AA86" s="73">
        <f t="shared" si="115"/>
        <v>1</v>
      </c>
      <c r="AB86" s="31" t="str">
        <f t="shared" si="150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51"/>
        <v/>
      </c>
      <c r="AH86" s="47" t="s">
        <v>0</v>
      </c>
      <c r="AI86" s="143" t="str">
        <f t="shared" si="152"/>
        <v>CRO</v>
      </c>
      <c r="AJ86" s="47"/>
      <c r="AK86" s="52" t="str">
        <f t="shared" si="153"/>
        <v>Dario</v>
      </c>
      <c r="AL86" s="31" t="str">
        <f t="shared" si="154"/>
        <v>Vodopija</v>
      </c>
      <c r="AM86" s="73">
        <f t="shared" si="155"/>
        <v>1089</v>
      </c>
      <c r="AN86" s="73" t="str">
        <f t="shared" si="156"/>
        <v/>
      </c>
      <c r="AO86" s="31" t="str">
        <f t="shared" si="116"/>
        <v>Dario</v>
      </c>
      <c r="AP86" s="66" t="str">
        <f t="shared" si="117"/>
        <v>Vodopija</v>
      </c>
      <c r="AQ86" s="47" t="s">
        <v>0</v>
      </c>
      <c r="AR86" s="82" t="str">
        <f t="shared" si="157"/>
        <v/>
      </c>
      <c r="AS86" s="47" t="s">
        <v>0</v>
      </c>
      <c r="AT86" s="19" t="str">
        <f t="shared" si="158"/>
        <v/>
      </c>
      <c r="AU86" s="47" t="s">
        <v>0</v>
      </c>
      <c r="AV86" s="103"/>
      <c r="AW86" s="105"/>
      <c r="AX86" s="47" t="s">
        <v>0</v>
      </c>
      <c r="AY86" s="259" t="str">
        <f t="shared" si="181"/>
        <v/>
      </c>
      <c r="AZ86" s="47" t="s">
        <v>0</v>
      </c>
      <c r="BA86" s="52" t="str">
        <f t="shared" si="118"/>
        <v/>
      </c>
      <c r="BB86" s="73" t="str">
        <f>IF(AV86&amp;AW86="","",MAX(BB$12:BB85)+1)</f>
        <v/>
      </c>
      <c r="BC86" s="271" t="str">
        <f t="shared" si="119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>IF(O86="","",IF(BC86="",AO86,IF(BC86="NEMA",AV86,INDEX(regNatjecatelj_ime,MATCH(BC86,regNatjecatelj_id,0)))))</f>
        <v>Dario</v>
      </c>
      <c r="BG86" s="31" t="str">
        <f>IF(O86="","",IF(BC86="",AP86,IF(BC86="NEMA",AW86,INDEX(regNatjecatelj_prezime,MATCH(BC86,regNatjecatelj_id,0)))))</f>
        <v>Vodopija</v>
      </c>
      <c r="BH86" s="73" t="str">
        <f t="shared" si="159"/>
        <v/>
      </c>
      <c r="BI86" s="53">
        <f t="shared" si="160"/>
        <v>1089</v>
      </c>
      <c r="BJ86" s="47" t="s">
        <v>0</v>
      </c>
      <c r="BK86" s="52" t="str">
        <f t="shared" si="120"/>
        <v>KAP</v>
      </c>
      <c r="BL86" s="31" t="str">
        <f t="shared" si="121"/>
        <v>OK Kapela</v>
      </c>
      <c r="BM86" s="73" t="str">
        <f t="shared" si="122"/>
        <v/>
      </c>
      <c r="BN86" s="31" t="str" cm="1">
        <f t="array" ref="BN86">IF(BM86="",""&amp;BL86,IF(BM86="NEMA",BL86,INDEX(regKlub_naziv,MATCH(INDEX(regKlub_alias_klubId,BM86),regKlub_id,0))))</f>
        <v>OK Kapela</v>
      </c>
      <c r="BO86" s="31" t="str" cm="1">
        <f t="array" ref="BO86">IFERROR(""&amp;INDEX(regNatjecatelj_klub,DX86),"")</f>
        <v>OK Kapela</v>
      </c>
      <c r="BP86" s="88" t="str">
        <f t="shared" si="161"/>
        <v/>
      </c>
      <c r="BQ86" s="66" t="str">
        <f t="shared" si="162"/>
        <v>OK Kapela</v>
      </c>
      <c r="BR86" s="47" t="s">
        <v>0</v>
      </c>
      <c r="BS86" s="52" t="str">
        <f>IF(X86&lt;&gt;"NEMA","",IF(IFERROR(MATCH(W86,W$12:W85,0),0)&lt;&gt;0,"",W86))</f>
        <v/>
      </c>
      <c r="BT86" s="73" t="str">
        <f t="shared" si="163"/>
        <v/>
      </c>
      <c r="BU86" s="31" t="str">
        <f>IF(OR(BT86="",BT86&lt;&gt;"NEMA"),"",MAX(BU$12:BU85)+1)</f>
        <v/>
      </c>
      <c r="BV86" s="66" t="str">
        <f t="shared" si="164"/>
        <v/>
      </c>
      <c r="BW86" s="47" t="s">
        <v>0</v>
      </c>
      <c r="BX86" s="19" t="str">
        <f t="shared" si="165"/>
        <v/>
      </c>
      <c r="BY86" s="47" t="s">
        <v>0</v>
      </c>
      <c r="BZ86" s="82" t="str">
        <f>IF(BM86&lt;&gt;"NEMA","",IF(IFERROR(MATCH(BL86,BL$12:BL85,0),0)&lt;&gt;0,"",BL86))</f>
        <v/>
      </c>
      <c r="CA86" s="47" t="s">
        <v>0</v>
      </c>
      <c r="CB86" s="125"/>
      <c r="CC86" s="47" t="s">
        <v>0</v>
      </c>
      <c r="CD86" s="58" t="str">
        <f t="shared" si="166"/>
        <v/>
      </c>
      <c r="CE86" s="31" t="str">
        <f t="shared" si="167"/>
        <v/>
      </c>
      <c r="CF86" s="31" t="str">
        <f>IF(CE86="","",MAX(CF$12:CF85)+1)</f>
        <v/>
      </c>
      <c r="CG86" s="31" t="str">
        <f t="shared" si="123"/>
        <v/>
      </c>
      <c r="CH86" s="31" t="str">
        <f t="shared" si="168"/>
        <v/>
      </c>
      <c r="CI86" s="31" t="str">
        <f>IF(CB86="","",MAX(CI$12:CI85)+1)</f>
        <v/>
      </c>
      <c r="CJ86" s="31" t="str">
        <f t="shared" si="169"/>
        <v/>
      </c>
      <c r="CK86" s="66" t="str">
        <f t="shared" si="170"/>
        <v/>
      </c>
      <c r="CL86" s="47" t="s">
        <v>0</v>
      </c>
      <c r="CM86" s="73" t="str">
        <f t="shared" si="124"/>
        <v/>
      </c>
      <c r="CN86" s="47"/>
      <c r="CO86" s="19" t="str">
        <f t="shared" si="171"/>
        <v/>
      </c>
      <c r="CP86" s="47" t="s">
        <v>0</v>
      </c>
      <c r="CQ86" s="143" t="str">
        <f t="shared" si="172"/>
        <v>OK Kapela</v>
      </c>
      <c r="CR86" s="47" t="s">
        <v>0</v>
      </c>
      <c r="CS86" s="58" t="str">
        <f t="shared" si="107"/>
        <v>91:02</v>
      </c>
      <c r="CT86" s="73" t="str">
        <f t="shared" si="108"/>
        <v>0</v>
      </c>
      <c r="CU86" s="229" t="str">
        <f t="shared" si="125"/>
        <v/>
      </c>
      <c r="CV86" s="230">
        <f t="shared" si="110"/>
        <v>5462</v>
      </c>
      <c r="CW86" s="163">
        <f t="shared" si="126"/>
        <v>1</v>
      </c>
      <c r="CX86" s="47" t="s">
        <v>0</v>
      </c>
      <c r="CY86" s="222" t="str">
        <f t="shared" si="173"/>
        <v xml:space="preserve">
</v>
      </c>
      <c r="CZ86" s="223">
        <f t="shared" si="174"/>
        <v>6</v>
      </c>
      <c r="DA86" s="47" t="s">
        <v>0</v>
      </c>
      <c r="DB86" s="47"/>
      <c r="DC86" s="47"/>
      <c r="DD86" s="47"/>
      <c r="DE86" s="47" t="s">
        <v>0</v>
      </c>
      <c r="DF86" s="53" t="str">
        <f t="shared" si="182"/>
        <v/>
      </c>
      <c r="DG86" t="s">
        <v>0</v>
      </c>
      <c r="DH86" s="128" t="str">
        <f t="shared" si="183"/>
        <v>M</v>
      </c>
      <c r="DI86" t="s">
        <v>0</v>
      </c>
      <c r="DJ86" s="52" t="str">
        <f t="shared" si="184"/>
        <v/>
      </c>
      <c r="DK86" s="66" t="str">
        <f t="shared" si="185"/>
        <v/>
      </c>
      <c r="DL86" t="s">
        <v>0</v>
      </c>
      <c r="DM86" s="19" t="str">
        <f t="shared" si="186"/>
        <v/>
      </c>
      <c r="DN86" s="47" t="s">
        <v>0</v>
      </c>
      <c r="DO86" s="19" t="str">
        <f t="shared" si="187"/>
        <v/>
      </c>
      <c r="DP86" s="47" t="s">
        <v>0</v>
      </c>
      <c r="DQ86" s="52" t="str">
        <f t="shared" si="127"/>
        <v>Dario – Vodopija – OK Kapela – M21B</v>
      </c>
      <c r="DR86" s="53">
        <f t="shared" si="128"/>
        <v>326</v>
      </c>
      <c r="DS86" s="47" t="s">
        <v>0</v>
      </c>
      <c r="DT86" s="52" t="str">
        <f t="shared" si="129"/>
        <v>Dario – Vodopija – OK Kapela</v>
      </c>
      <c r="DU86" s="53">
        <f t="shared" si="130"/>
        <v>326</v>
      </c>
      <c r="DV86" s="47" t="s">
        <v>0</v>
      </c>
      <c r="DW86" s="52" t="str">
        <f t="shared" si="131"/>
        <v>Dario – Vodopija</v>
      </c>
      <c r="DX86" s="53">
        <f t="shared" si="132"/>
        <v>326</v>
      </c>
      <c r="DY86" s="47" t="s">
        <v>0</v>
      </c>
      <c r="DZ86" s="58">
        <f t="shared" si="175"/>
        <v>326</v>
      </c>
      <c r="EA86" s="53" cm="1">
        <f t="array" ref="EA86">IF(DZ86&lt;&gt;"",INDEX(regNatjecatelj_id,DZ86,0),IF(BD86&lt;&gt;"",BD86,""))</f>
        <v>1089</v>
      </c>
      <c r="EB86" s="47" t="s">
        <v>0</v>
      </c>
      <c r="EC86" s="58" t="str">
        <f t="shared" si="133"/>
        <v>imepre</v>
      </c>
      <c r="ED86" s="73" t="str">
        <f t="shared" si="134"/>
        <v>klu</v>
      </c>
      <c r="EE86" s="73" t="str">
        <f t="shared" si="135"/>
        <v>kat</v>
      </c>
      <c r="EF86" s="73" t="str">
        <f t="shared" si="136"/>
        <v/>
      </c>
      <c r="EG86" s="66" t="str">
        <f t="shared" si="137"/>
        <v>imepre-klu-kat</v>
      </c>
      <c r="EH86" s="47" t="s">
        <v>0</v>
      </c>
      <c r="EI86" s="58">
        <f>IF(AL86="","",MAX(EI$12:EI85)+1)</f>
        <v>256</v>
      </c>
      <c r="EJ86" s="73">
        <f t="shared" si="138"/>
        <v>28</v>
      </c>
      <c r="EK86" s="73">
        <f t="shared" si="176"/>
        <v>1089</v>
      </c>
      <c r="EL86" s="73">
        <f t="shared" si="139"/>
        <v>5462</v>
      </c>
      <c r="EM86" s="73">
        <f t="shared" si="140"/>
        <v>1</v>
      </c>
      <c r="EN86" s="73">
        <f t="shared" si="177"/>
        <v>1</v>
      </c>
      <c r="EO86" s="73">
        <f t="shared" si="178"/>
        <v>1</v>
      </c>
      <c r="EP86" s="73" t="str">
        <f t="shared" si="141"/>
        <v>0</v>
      </c>
      <c r="EQ86" s="73" t="str">
        <f t="shared" si="142"/>
        <v/>
      </c>
      <c r="ER86" s="73" t="str">
        <f t="shared" si="143"/>
        <v/>
      </c>
      <c r="ES86" s="53" t="str">
        <f t="shared" si="144"/>
        <v/>
      </c>
      <c r="ET86" s="47" t="s">
        <v>0</v>
      </c>
      <c r="EU86" s="19" t="str">
        <f t="shared" si="179"/>
        <v>INSERT INTO rezultat(id,stazakategorija_id,imeprezime_id,vrijeme_sec,status_id,registracija,uparivanje_id,originalstatus_id,imeprezimealias_id,klubalias_id,kategorijaalias_id) VALUES (256,28,1089,5462,1,1,1,0,Null,Null,Null);</v>
      </c>
      <c r="EV86" s="47" t="s">
        <v>0</v>
      </c>
      <c r="EW86" s="19" t="str">
        <f t="shared" si="180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6" s="47" t="s">
        <v>0</v>
      </c>
      <c r="EY86" s="180" t="str">
        <f t="shared" si="145"/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6" s="47" t="s">
        <v>0</v>
      </c>
    </row>
    <row r="87" spans="1:156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6" t="str">
        <f t="shared" si="146"/>
        <v>ok</v>
      </c>
      <c r="P87" s="47"/>
      <c r="Q87" s="52" t="str">
        <f t="shared" si="147"/>
        <v>M21B</v>
      </c>
      <c r="R87" s="73">
        <f>IF(Q87="","",IF(COUNTIF(Q$12:Q86,Q87)=0,R86+1,R86))</f>
        <v>6</v>
      </c>
      <c r="S87" s="73">
        <f t="shared" si="148"/>
        <v>108</v>
      </c>
      <c r="T87" s="73">
        <f t="shared" si="111"/>
        <v>19</v>
      </c>
      <c r="U87" s="66" t="str">
        <f t="shared" si="112"/>
        <v>M21B – M16</v>
      </c>
      <c r="V87" s="47" t="s">
        <v>0</v>
      </c>
      <c r="W87" s="222" t="str">
        <f t="shared" si="113"/>
        <v>M21B</v>
      </c>
      <c r="X87" s="223">
        <f t="shared" si="114"/>
        <v>28</v>
      </c>
      <c r="Y87" s="47" t="s">
        <v>0</v>
      </c>
      <c r="Z87" s="52" t="str">
        <f t="shared" si="149"/>
        <v>CRO</v>
      </c>
      <c r="AA87" s="73">
        <f t="shared" si="115"/>
        <v>1</v>
      </c>
      <c r="AB87" s="31" t="str">
        <f t="shared" si="150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51"/>
        <v/>
      </c>
      <c r="AH87" s="47" t="s">
        <v>0</v>
      </c>
      <c r="AI87" s="143" t="str">
        <f t="shared" si="152"/>
        <v>CRO</v>
      </c>
      <c r="AJ87" s="47"/>
      <c r="AK87" s="52" t="str">
        <f t="shared" si="153"/>
        <v>Ivan</v>
      </c>
      <c r="AL87" s="31" t="str">
        <f t="shared" si="154"/>
        <v>Šantek</v>
      </c>
      <c r="AM87" s="73">
        <f t="shared" si="155"/>
        <v>1149</v>
      </c>
      <c r="AN87" s="73" t="str">
        <f t="shared" si="156"/>
        <v/>
      </c>
      <c r="AO87" s="31" t="str">
        <f t="shared" si="116"/>
        <v>Ivan</v>
      </c>
      <c r="AP87" s="66" t="str">
        <f t="shared" si="117"/>
        <v>Šantek</v>
      </c>
      <c r="AQ87" s="47" t="s">
        <v>0</v>
      </c>
      <c r="AR87" s="82" t="str">
        <f t="shared" si="157"/>
        <v/>
      </c>
      <c r="AS87" s="47" t="s">
        <v>0</v>
      </c>
      <c r="AT87" s="19" t="str">
        <f t="shared" si="158"/>
        <v/>
      </c>
      <c r="AU87" s="47" t="s">
        <v>0</v>
      </c>
      <c r="AV87" s="103"/>
      <c r="AW87" s="105"/>
      <c r="AX87" s="47" t="s">
        <v>0</v>
      </c>
      <c r="AY87" s="259" t="str">
        <f t="shared" si="181"/>
        <v/>
      </c>
      <c r="AZ87" s="47" t="s">
        <v>0</v>
      </c>
      <c r="BA87" s="52" t="str">
        <f t="shared" si="118"/>
        <v/>
      </c>
      <c r="BB87" s="73" t="str">
        <f>IF(AV87&amp;AW87="","",MAX(BB$12:BB86)+1)</f>
        <v/>
      </c>
      <c r="BC87" s="271" t="str">
        <f t="shared" si="119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>IF(O87="","",IF(BC87="",AO87,IF(BC87="NEMA",AV87,INDEX(regNatjecatelj_ime,MATCH(BC87,regNatjecatelj_id,0)))))</f>
        <v>Ivan</v>
      </c>
      <c r="BG87" s="31" t="str">
        <f>IF(O87="","",IF(BC87="",AP87,IF(BC87="NEMA",AW87,INDEX(regNatjecatelj_prezime,MATCH(BC87,regNatjecatelj_id,0)))))</f>
        <v>Šantek</v>
      </c>
      <c r="BH87" s="73" t="str">
        <f t="shared" si="159"/>
        <v/>
      </c>
      <c r="BI87" s="53">
        <f t="shared" si="160"/>
        <v>1149</v>
      </c>
      <c r="BJ87" s="47" t="s">
        <v>0</v>
      </c>
      <c r="BK87" s="52" t="str">
        <f t="shared" si="120"/>
        <v>OK Varaždin</v>
      </c>
      <c r="BL87" s="31" t="str">
        <f t="shared" si="121"/>
        <v>OK Varaždin</v>
      </c>
      <c r="BM87" s="73" t="str">
        <f t="shared" si="122"/>
        <v/>
      </c>
      <c r="BN87" s="31" t="str" cm="1">
        <f t="array" ref="BN87">IF(BM87="",""&amp;BL87,IF(BM87="NEMA",BL87,INDEX(regKlub_naziv,MATCH(INDEX(regKlub_alias_klubId,BM87),regKlub_id,0))))</f>
        <v>OK Varaždin</v>
      </c>
      <c r="BO87" s="31" t="str" cm="1">
        <f t="array" ref="BO87">IFERROR(""&amp;INDEX(regNatjecatelj_klub,DX87),"")</f>
        <v>OK Varaždin</v>
      </c>
      <c r="BP87" s="88" t="str">
        <f t="shared" si="161"/>
        <v/>
      </c>
      <c r="BQ87" s="66" t="str">
        <f t="shared" si="162"/>
        <v>OK Varaždin</v>
      </c>
      <c r="BR87" s="47" t="s">
        <v>0</v>
      </c>
      <c r="BS87" s="52" t="str">
        <f>IF(X87&lt;&gt;"NEMA","",IF(IFERROR(MATCH(W87,W$12:W86,0),0)&lt;&gt;0,"",W87))</f>
        <v/>
      </c>
      <c r="BT87" s="73" t="str">
        <f t="shared" si="163"/>
        <v/>
      </c>
      <c r="BU87" s="31" t="str">
        <f>IF(OR(BT87="",BT87&lt;&gt;"NEMA"),"",MAX(BU$12:BU86)+1)</f>
        <v/>
      </c>
      <c r="BV87" s="66" t="str">
        <f t="shared" si="164"/>
        <v/>
      </c>
      <c r="BW87" s="47" t="s">
        <v>0</v>
      </c>
      <c r="BX87" s="19" t="str">
        <f t="shared" si="165"/>
        <v/>
      </c>
      <c r="BY87" s="47" t="s">
        <v>0</v>
      </c>
      <c r="BZ87" s="82" t="str">
        <f>IF(BM87&lt;&gt;"NEMA","",IF(IFERROR(MATCH(BL87,BL$12:BL86,0),0)&lt;&gt;0,"",BL87))</f>
        <v/>
      </c>
      <c r="CA87" s="47" t="s">
        <v>0</v>
      </c>
      <c r="CB87" s="125"/>
      <c r="CC87" s="47" t="s">
        <v>0</v>
      </c>
      <c r="CD87" s="58" t="str">
        <f t="shared" si="166"/>
        <v/>
      </c>
      <c r="CE87" s="31" t="str">
        <f t="shared" si="167"/>
        <v/>
      </c>
      <c r="CF87" s="31" t="str">
        <f>IF(CE87="","",MAX(CF$12:CF86)+1)</f>
        <v/>
      </c>
      <c r="CG87" s="31" t="str">
        <f t="shared" si="123"/>
        <v/>
      </c>
      <c r="CH87" s="31" t="str">
        <f t="shared" si="168"/>
        <v/>
      </c>
      <c r="CI87" s="31" t="str">
        <f>IF(CB87="","",MAX(CI$12:CI86)+1)</f>
        <v/>
      </c>
      <c r="CJ87" s="31" t="str">
        <f t="shared" si="169"/>
        <v/>
      </c>
      <c r="CK87" s="66" t="str">
        <f t="shared" si="170"/>
        <v/>
      </c>
      <c r="CL87" s="47" t="s">
        <v>0</v>
      </c>
      <c r="CM87" s="73" t="str">
        <f t="shared" si="124"/>
        <v/>
      </c>
      <c r="CN87" s="47"/>
      <c r="CO87" s="19" t="str">
        <f t="shared" si="171"/>
        <v/>
      </c>
      <c r="CP87" s="47" t="s">
        <v>0</v>
      </c>
      <c r="CQ87" s="143" t="str">
        <f t="shared" si="172"/>
        <v>OK Varaždin</v>
      </c>
      <c r="CR87" s="47" t="s">
        <v>0</v>
      </c>
      <c r="CS87" s="58" t="str">
        <f t="shared" si="107"/>
        <v>92:27</v>
      </c>
      <c r="CT87" s="73" t="str">
        <f t="shared" si="108"/>
        <v>0</v>
      </c>
      <c r="CU87" s="229" t="str">
        <f t="shared" si="125"/>
        <v/>
      </c>
      <c r="CV87" s="230">
        <f t="shared" si="110"/>
        <v>5547</v>
      </c>
      <c r="CW87" s="163">
        <f t="shared" si="126"/>
        <v>1</v>
      </c>
      <c r="CX87" s="47" t="s">
        <v>0</v>
      </c>
      <c r="CY87" s="222" t="str">
        <f t="shared" si="173"/>
        <v xml:space="preserve">
</v>
      </c>
      <c r="CZ87" s="223">
        <f t="shared" si="174"/>
        <v>6</v>
      </c>
      <c r="DA87" s="47" t="s">
        <v>0</v>
      </c>
      <c r="DB87" s="47"/>
      <c r="DC87" s="47"/>
      <c r="DD87" s="47"/>
      <c r="DE87" s="47" t="s">
        <v>0</v>
      </c>
      <c r="DF87" s="53" t="str">
        <f t="shared" si="182"/>
        <v/>
      </c>
      <c r="DG87" t="s">
        <v>0</v>
      </c>
      <c r="DH87" s="128" t="str">
        <f t="shared" si="183"/>
        <v>M</v>
      </c>
      <c r="DI87" t="s">
        <v>0</v>
      </c>
      <c r="DJ87" s="52" t="str">
        <f t="shared" si="184"/>
        <v/>
      </c>
      <c r="DK87" s="66" t="str">
        <f t="shared" si="185"/>
        <v/>
      </c>
      <c r="DL87" t="s">
        <v>0</v>
      </c>
      <c r="DM87" s="19" t="str">
        <f t="shared" si="186"/>
        <v/>
      </c>
      <c r="DN87" s="47" t="s">
        <v>0</v>
      </c>
      <c r="DO87" s="19" t="str">
        <f t="shared" si="187"/>
        <v/>
      </c>
      <c r="DP87" s="47" t="s">
        <v>0</v>
      </c>
      <c r="DQ87" s="52" t="str">
        <f t="shared" si="127"/>
        <v>Ivan – Šantek – OK Varaždin – M21B</v>
      </c>
      <c r="DR87" s="53">
        <f t="shared" si="128"/>
        <v>587</v>
      </c>
      <c r="DS87" s="47" t="s">
        <v>0</v>
      </c>
      <c r="DT87" s="52" t="str">
        <f t="shared" si="129"/>
        <v>Ivan – Šantek – OK Varaždin</v>
      </c>
      <c r="DU87" s="53">
        <f t="shared" si="130"/>
        <v>587</v>
      </c>
      <c r="DV87" s="47" t="s">
        <v>0</v>
      </c>
      <c r="DW87" s="52" t="str">
        <f t="shared" si="131"/>
        <v>Ivan – Šantek</v>
      </c>
      <c r="DX87" s="53">
        <f t="shared" si="132"/>
        <v>587</v>
      </c>
      <c r="DY87" s="47" t="s">
        <v>0</v>
      </c>
      <c r="DZ87" s="58">
        <f t="shared" si="175"/>
        <v>587</v>
      </c>
      <c r="EA87" s="53" cm="1">
        <f t="array" ref="EA87">IF(DZ87&lt;&gt;"",INDEX(regNatjecatelj_id,DZ87,0),IF(BD87&lt;&gt;"",BD87,""))</f>
        <v>1149</v>
      </c>
      <c r="EB87" s="47" t="s">
        <v>0</v>
      </c>
      <c r="EC87" s="58" t="str">
        <f t="shared" si="133"/>
        <v>imepre</v>
      </c>
      <c r="ED87" s="73" t="str">
        <f t="shared" si="134"/>
        <v>klu</v>
      </c>
      <c r="EE87" s="73" t="str">
        <f t="shared" si="135"/>
        <v>kat</v>
      </c>
      <c r="EF87" s="73" t="str">
        <f t="shared" si="136"/>
        <v/>
      </c>
      <c r="EG87" s="66" t="str">
        <f t="shared" si="137"/>
        <v>imepre-klu-kat</v>
      </c>
      <c r="EH87" s="47" t="s">
        <v>0</v>
      </c>
      <c r="EI87" s="58">
        <f>IF(AL87="","",MAX(EI$12:EI86)+1)</f>
        <v>257</v>
      </c>
      <c r="EJ87" s="73">
        <f t="shared" si="138"/>
        <v>28</v>
      </c>
      <c r="EK87" s="73">
        <f t="shared" si="176"/>
        <v>1149</v>
      </c>
      <c r="EL87" s="73">
        <f t="shared" si="139"/>
        <v>5547</v>
      </c>
      <c r="EM87" s="73">
        <f t="shared" si="140"/>
        <v>1</v>
      </c>
      <c r="EN87" s="73">
        <f t="shared" si="177"/>
        <v>1</v>
      </c>
      <c r="EO87" s="73">
        <f t="shared" si="178"/>
        <v>1</v>
      </c>
      <c r="EP87" s="73" t="str">
        <f t="shared" si="141"/>
        <v>0</v>
      </c>
      <c r="EQ87" s="73" t="str">
        <f t="shared" si="142"/>
        <v/>
      </c>
      <c r="ER87" s="73" t="str">
        <f t="shared" si="143"/>
        <v/>
      </c>
      <c r="ES87" s="53" t="str">
        <f t="shared" si="144"/>
        <v/>
      </c>
      <c r="ET87" s="47" t="s">
        <v>0</v>
      </c>
      <c r="EU87" s="19" t="str">
        <f t="shared" si="179"/>
        <v>INSERT INTO rezultat(id,stazakategorija_id,imeprezime_id,vrijeme_sec,status_id,registracija,uparivanje_id,originalstatus_id,imeprezimealias_id,klubalias_id,kategorijaalias_id) VALUES (257,28,1149,5547,1,1,1,0,Null,Null,Null);</v>
      </c>
      <c r="EV87" s="47" t="s">
        <v>0</v>
      </c>
      <c r="EW87" s="19" t="str">
        <f t="shared" si="180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7" s="47" t="s">
        <v>0</v>
      </c>
      <c r="EY87" s="180" t="str">
        <f t="shared" si="145"/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7" s="47" t="s">
        <v>0</v>
      </c>
    </row>
    <row r="88" spans="1:156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6" t="str">
        <f t="shared" si="146"/>
        <v>ok</v>
      </c>
      <c r="P88" s="47"/>
      <c r="Q88" s="52" t="str">
        <f t="shared" si="147"/>
        <v>M21B</v>
      </c>
      <c r="R88" s="73">
        <f>IF(Q88="","",IF(COUNTIF(Q$12:Q87,Q88)=0,R87+1,R87))</f>
        <v>6</v>
      </c>
      <c r="S88" s="73">
        <f t="shared" si="148"/>
        <v>108</v>
      </c>
      <c r="T88" s="73">
        <f t="shared" si="111"/>
        <v>19</v>
      </c>
      <c r="U88" s="66" t="str">
        <f t="shared" si="112"/>
        <v>M21B – M16</v>
      </c>
      <c r="V88" s="47" t="s">
        <v>0</v>
      </c>
      <c r="W88" s="222" t="str">
        <f t="shared" si="113"/>
        <v>M21B</v>
      </c>
      <c r="X88" s="223">
        <f t="shared" si="114"/>
        <v>28</v>
      </c>
      <c r="Y88" s="47" t="s">
        <v>0</v>
      </c>
      <c r="Z88" s="52" t="str">
        <f t="shared" si="149"/>
        <v>CRO</v>
      </c>
      <c r="AA88" s="73">
        <f t="shared" si="115"/>
        <v>1</v>
      </c>
      <c r="AB88" s="31" t="str">
        <f t="shared" si="150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51"/>
        <v/>
      </c>
      <c r="AH88" s="47" t="s">
        <v>0</v>
      </c>
      <c r="AI88" s="143" t="str">
        <f t="shared" si="152"/>
        <v>CRO</v>
      </c>
      <c r="AJ88" s="47"/>
      <c r="AK88" s="52" t="str">
        <f t="shared" si="153"/>
        <v>Domagoj</v>
      </c>
      <c r="AL88" s="31" t="str">
        <f t="shared" si="154"/>
        <v>Kavečić</v>
      </c>
      <c r="AM88" s="73">
        <f t="shared" si="155"/>
        <v>1921</v>
      </c>
      <c r="AN88" s="73" t="str">
        <f t="shared" si="156"/>
        <v/>
      </c>
      <c r="AO88" s="31" t="str">
        <f t="shared" si="116"/>
        <v>Domagoj</v>
      </c>
      <c r="AP88" s="66" t="str">
        <f t="shared" si="117"/>
        <v>Kavečić</v>
      </c>
      <c r="AQ88" s="47" t="s">
        <v>0</v>
      </c>
      <c r="AR88" s="82" t="str">
        <f t="shared" si="157"/>
        <v/>
      </c>
      <c r="AS88" s="47" t="s">
        <v>0</v>
      </c>
      <c r="AT88" s="19" t="str">
        <f t="shared" si="158"/>
        <v/>
      </c>
      <c r="AU88" s="47" t="s">
        <v>0</v>
      </c>
      <c r="AV88" s="103"/>
      <c r="AW88" s="105"/>
      <c r="AX88" s="47" t="s">
        <v>0</v>
      </c>
      <c r="AY88" s="259" t="str">
        <f t="shared" si="181"/>
        <v/>
      </c>
      <c r="AZ88" s="47" t="s">
        <v>0</v>
      </c>
      <c r="BA88" s="52" t="str">
        <f t="shared" si="118"/>
        <v/>
      </c>
      <c r="BB88" s="73" t="str">
        <f>IF(AV88&amp;AW88="","",MAX(BB$12:BB87)+1)</f>
        <v/>
      </c>
      <c r="BC88" s="271" t="str">
        <f t="shared" si="119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>IF(O88="","",IF(BC88="",AO88,IF(BC88="NEMA",AV88,INDEX(regNatjecatelj_ime,MATCH(BC88,regNatjecatelj_id,0)))))</f>
        <v>Domagoj</v>
      </c>
      <c r="BG88" s="31" t="str">
        <f>IF(O88="","",IF(BC88="",AP88,IF(BC88="NEMA",AW88,INDEX(regNatjecatelj_prezime,MATCH(BC88,regNatjecatelj_id,0)))))</f>
        <v>Kavečić</v>
      </c>
      <c r="BH88" s="73" t="str">
        <f t="shared" si="159"/>
        <v/>
      </c>
      <c r="BI88" s="53">
        <f t="shared" si="160"/>
        <v>1921</v>
      </c>
      <c r="BJ88" s="47" t="s">
        <v>0</v>
      </c>
      <c r="BK88" s="52" t="str">
        <f t="shared" si="120"/>
        <v>Vihor</v>
      </c>
      <c r="BL88" s="31" t="str">
        <f t="shared" si="121"/>
        <v>OK Vihor</v>
      </c>
      <c r="BM88" s="73" t="str">
        <f t="shared" si="122"/>
        <v/>
      </c>
      <c r="BN88" s="31" t="str" cm="1">
        <f t="array" ref="BN88">IF(BM88="",""&amp;BL88,IF(BM88="NEMA",BL88,INDEX(regKlub_naziv,MATCH(INDEX(regKlub_alias_klubId,BM88),regKlub_id,0))))</f>
        <v>OK Vihor</v>
      </c>
      <c r="BO88" s="31" t="str" cm="1">
        <f t="array" ref="BO88">IFERROR(""&amp;INDEX(regNatjecatelj_klub,DX88),"")</f>
        <v>OK Vihor</v>
      </c>
      <c r="BP88" s="88" t="str">
        <f t="shared" si="161"/>
        <v/>
      </c>
      <c r="BQ88" s="66" t="str">
        <f t="shared" si="162"/>
        <v>OK Vihor</v>
      </c>
      <c r="BR88" s="47" t="s">
        <v>0</v>
      </c>
      <c r="BS88" s="52" t="str">
        <f>IF(X88&lt;&gt;"NEMA","",IF(IFERROR(MATCH(W88,W$12:W87,0),0)&lt;&gt;0,"",W88))</f>
        <v/>
      </c>
      <c r="BT88" s="73" t="str">
        <f t="shared" si="163"/>
        <v/>
      </c>
      <c r="BU88" s="31" t="str">
        <f>IF(OR(BT88="",BT88&lt;&gt;"NEMA"),"",MAX(BU$12:BU87)+1)</f>
        <v/>
      </c>
      <c r="BV88" s="66" t="str">
        <f t="shared" si="164"/>
        <v/>
      </c>
      <c r="BW88" s="47" t="s">
        <v>0</v>
      </c>
      <c r="BX88" s="19" t="str">
        <f t="shared" si="165"/>
        <v/>
      </c>
      <c r="BY88" s="47" t="s">
        <v>0</v>
      </c>
      <c r="BZ88" s="82" t="str">
        <f>IF(BM88&lt;&gt;"NEMA","",IF(IFERROR(MATCH(BL88,BL$12:BL87,0),0)&lt;&gt;0,"",BL88))</f>
        <v/>
      </c>
      <c r="CA88" s="47" t="s">
        <v>0</v>
      </c>
      <c r="CB88" s="125"/>
      <c r="CC88" s="47" t="s">
        <v>0</v>
      </c>
      <c r="CD88" s="58" t="str">
        <f t="shared" si="166"/>
        <v/>
      </c>
      <c r="CE88" s="31" t="str">
        <f t="shared" si="167"/>
        <v/>
      </c>
      <c r="CF88" s="31" t="str">
        <f>IF(CE88="","",MAX(CF$12:CF87)+1)</f>
        <v/>
      </c>
      <c r="CG88" s="31" t="str">
        <f t="shared" si="123"/>
        <v/>
      </c>
      <c r="CH88" s="31" t="str">
        <f t="shared" si="168"/>
        <v/>
      </c>
      <c r="CI88" s="31" t="str">
        <f>IF(CB88="","",MAX(CI$12:CI87)+1)</f>
        <v/>
      </c>
      <c r="CJ88" s="31" t="str">
        <f t="shared" si="169"/>
        <v/>
      </c>
      <c r="CK88" s="66" t="str">
        <f t="shared" si="170"/>
        <v/>
      </c>
      <c r="CL88" s="47" t="s">
        <v>0</v>
      </c>
      <c r="CM88" s="73" t="str">
        <f t="shared" si="124"/>
        <v/>
      </c>
      <c r="CN88" s="47"/>
      <c r="CO88" s="19" t="str">
        <f t="shared" si="171"/>
        <v/>
      </c>
      <c r="CP88" s="47" t="s">
        <v>0</v>
      </c>
      <c r="CQ88" s="143" t="str">
        <f t="shared" si="172"/>
        <v>OK Vihor</v>
      </c>
      <c r="CR88" s="47" t="s">
        <v>0</v>
      </c>
      <c r="CS88" s="58" t="str">
        <f t="shared" si="107"/>
        <v>93:45</v>
      </c>
      <c r="CT88" s="73" t="str">
        <f t="shared" si="108"/>
        <v>0</v>
      </c>
      <c r="CU88" s="229" t="str">
        <f t="shared" si="125"/>
        <v/>
      </c>
      <c r="CV88" s="230">
        <f t="shared" si="110"/>
        <v>5625</v>
      </c>
      <c r="CW88" s="163">
        <f t="shared" si="126"/>
        <v>1</v>
      </c>
      <c r="CX88" s="47" t="s">
        <v>0</v>
      </c>
      <c r="CY88" s="222" t="str">
        <f t="shared" si="173"/>
        <v xml:space="preserve">
</v>
      </c>
      <c r="CZ88" s="223">
        <f t="shared" si="174"/>
        <v>6</v>
      </c>
      <c r="DA88" s="47" t="s">
        <v>0</v>
      </c>
      <c r="DB88" s="47"/>
      <c r="DC88" s="47"/>
      <c r="DD88" s="47"/>
      <c r="DE88" s="47" t="s">
        <v>0</v>
      </c>
      <c r="DF88" s="53" t="str">
        <f t="shared" si="182"/>
        <v/>
      </c>
      <c r="DG88" t="s">
        <v>0</v>
      </c>
      <c r="DH88" s="128" t="str">
        <f t="shared" si="183"/>
        <v>M</v>
      </c>
      <c r="DI88" t="s">
        <v>0</v>
      </c>
      <c r="DJ88" s="52" t="str">
        <f t="shared" si="184"/>
        <v/>
      </c>
      <c r="DK88" s="66" t="str">
        <f t="shared" si="185"/>
        <v/>
      </c>
      <c r="DL88" t="s">
        <v>0</v>
      </c>
      <c r="DM88" s="19" t="str">
        <f t="shared" si="186"/>
        <v/>
      </c>
      <c r="DN88" s="47" t="s">
        <v>0</v>
      </c>
      <c r="DO88" s="19" t="str">
        <f t="shared" si="187"/>
        <v/>
      </c>
      <c r="DP88" s="47" t="s">
        <v>0</v>
      </c>
      <c r="DQ88" s="52" t="str">
        <f t="shared" si="127"/>
        <v>Domagoj – Kavečić – OK Vihor – M21B</v>
      </c>
      <c r="DR88" s="53">
        <f t="shared" si="128"/>
        <v>734</v>
      </c>
      <c r="DS88" s="47" t="s">
        <v>0</v>
      </c>
      <c r="DT88" s="52" t="str">
        <f t="shared" si="129"/>
        <v>Domagoj – Kavečić – OK Vihor</v>
      </c>
      <c r="DU88" s="53">
        <f t="shared" si="130"/>
        <v>734</v>
      </c>
      <c r="DV88" s="47" t="s">
        <v>0</v>
      </c>
      <c r="DW88" s="52" t="str">
        <f t="shared" si="131"/>
        <v>Domagoj – Kavečić</v>
      </c>
      <c r="DX88" s="53">
        <f t="shared" si="132"/>
        <v>734</v>
      </c>
      <c r="DY88" s="47" t="s">
        <v>0</v>
      </c>
      <c r="DZ88" s="58">
        <f t="shared" si="175"/>
        <v>734</v>
      </c>
      <c r="EA88" s="53" cm="1">
        <f t="array" ref="EA88">IF(DZ88&lt;&gt;"",INDEX(regNatjecatelj_id,DZ88,0),IF(BD88&lt;&gt;"",BD88,""))</f>
        <v>1921</v>
      </c>
      <c r="EB88" s="47" t="s">
        <v>0</v>
      </c>
      <c r="EC88" s="58" t="str">
        <f t="shared" si="133"/>
        <v>imepre</v>
      </c>
      <c r="ED88" s="73" t="str">
        <f t="shared" si="134"/>
        <v>klu</v>
      </c>
      <c r="EE88" s="73" t="str">
        <f t="shared" si="135"/>
        <v>kat</v>
      </c>
      <c r="EF88" s="73" t="str">
        <f t="shared" si="136"/>
        <v/>
      </c>
      <c r="EG88" s="66" t="str">
        <f t="shared" si="137"/>
        <v>imepre-klu-kat</v>
      </c>
      <c r="EH88" s="47" t="s">
        <v>0</v>
      </c>
      <c r="EI88" s="58">
        <f>IF(AL88="","",MAX(EI$12:EI87)+1)</f>
        <v>258</v>
      </c>
      <c r="EJ88" s="73">
        <f t="shared" si="138"/>
        <v>28</v>
      </c>
      <c r="EK88" s="73">
        <f t="shared" si="176"/>
        <v>1921</v>
      </c>
      <c r="EL88" s="73">
        <f t="shared" si="139"/>
        <v>5625</v>
      </c>
      <c r="EM88" s="73">
        <f t="shared" si="140"/>
        <v>1</v>
      </c>
      <c r="EN88" s="73">
        <f t="shared" si="177"/>
        <v>1</v>
      </c>
      <c r="EO88" s="73">
        <f t="shared" si="178"/>
        <v>1</v>
      </c>
      <c r="EP88" s="73" t="str">
        <f t="shared" si="141"/>
        <v>0</v>
      </c>
      <c r="EQ88" s="73" t="str">
        <f t="shared" si="142"/>
        <v/>
      </c>
      <c r="ER88" s="73" t="str">
        <f t="shared" si="143"/>
        <v/>
      </c>
      <c r="ES88" s="53" t="str">
        <f t="shared" si="144"/>
        <v/>
      </c>
      <c r="ET88" s="47" t="s">
        <v>0</v>
      </c>
      <c r="EU88" s="19" t="str">
        <f t="shared" si="179"/>
        <v>INSERT INTO rezultat(id,stazakategorija_id,imeprezime_id,vrijeme_sec,status_id,registracija,uparivanje_id,originalstatus_id,imeprezimealias_id,klubalias_id,kategorijaalias_id) VALUES (258,28,1921,5625,1,1,1,0,Null,Null,Null);</v>
      </c>
      <c r="EV88" s="47" t="s">
        <v>0</v>
      </c>
      <c r="EW88" s="19" t="str">
        <f t="shared" si="180"/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8" s="47" t="s">
        <v>0</v>
      </c>
      <c r="EY88" s="180" t="str">
        <f t="shared" si="145"/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8" s="47" t="s">
        <v>0</v>
      </c>
    </row>
    <row r="89" spans="1:156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6" t="str">
        <f t="shared" si="146"/>
        <v>ok</v>
      </c>
      <c r="P89" s="47"/>
      <c r="Q89" s="52" t="str">
        <f t="shared" si="147"/>
        <v>M21B</v>
      </c>
      <c r="R89" s="73">
        <f>IF(Q89="","",IF(COUNTIF(Q$12:Q88,Q89)=0,R88+1,R88))</f>
        <v>6</v>
      </c>
      <c r="S89" s="73">
        <f t="shared" si="148"/>
        <v>108</v>
      </c>
      <c r="T89" s="73">
        <f t="shared" si="111"/>
        <v>19</v>
      </c>
      <c r="U89" s="66" t="str">
        <f t="shared" si="112"/>
        <v>M21B – M16</v>
      </c>
      <c r="V89" s="47" t="s">
        <v>0</v>
      </c>
      <c r="W89" s="222" t="str">
        <f t="shared" si="113"/>
        <v>M21B</v>
      </c>
      <c r="X89" s="223">
        <f t="shared" si="114"/>
        <v>28</v>
      </c>
      <c r="Y89" s="47" t="s">
        <v>0</v>
      </c>
      <c r="Z89" s="52" t="str">
        <f t="shared" si="149"/>
        <v>CRO</v>
      </c>
      <c r="AA89" s="73">
        <f t="shared" si="115"/>
        <v>1</v>
      </c>
      <c r="AB89" s="31" t="str">
        <f t="shared" si="150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51"/>
        <v/>
      </c>
      <c r="AH89" s="47" t="s">
        <v>0</v>
      </c>
      <c r="AI89" s="143" t="str">
        <f t="shared" si="152"/>
        <v>CRO</v>
      </c>
      <c r="AJ89" s="47"/>
      <c r="AK89" s="52" t="str">
        <f t="shared" si="153"/>
        <v>Karlo</v>
      </c>
      <c r="AL89" s="31" t="str">
        <f t="shared" si="154"/>
        <v>Težak</v>
      </c>
      <c r="AM89" s="73">
        <f t="shared" si="155"/>
        <v>1114</v>
      </c>
      <c r="AN89" s="73" t="str">
        <f t="shared" si="156"/>
        <v/>
      </c>
      <c r="AO89" s="31" t="str">
        <f t="shared" si="116"/>
        <v>Karlo</v>
      </c>
      <c r="AP89" s="66" t="str">
        <f t="shared" si="117"/>
        <v>Težak</v>
      </c>
      <c r="AQ89" s="47" t="s">
        <v>0</v>
      </c>
      <c r="AR89" s="82" t="str">
        <f t="shared" si="157"/>
        <v/>
      </c>
      <c r="AS89" s="47" t="s">
        <v>0</v>
      </c>
      <c r="AT89" s="19" t="str">
        <f t="shared" si="158"/>
        <v/>
      </c>
      <c r="AU89" s="47" t="s">
        <v>0</v>
      </c>
      <c r="AV89" s="103"/>
      <c r="AW89" s="105"/>
      <c r="AX89" s="47" t="s">
        <v>0</v>
      </c>
      <c r="AY89" s="259" t="str">
        <f t="shared" si="181"/>
        <v/>
      </c>
      <c r="AZ89" s="47" t="s">
        <v>0</v>
      </c>
      <c r="BA89" s="52" t="str">
        <f t="shared" si="118"/>
        <v/>
      </c>
      <c r="BB89" s="73" t="str">
        <f>IF(AV89&amp;AW89="","",MAX(BB$12:BB88)+1)</f>
        <v/>
      </c>
      <c r="BC89" s="271" t="str">
        <f t="shared" si="119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>IF(O89="","",IF(BC89="",AO89,IF(BC89="NEMA",AV89,INDEX(regNatjecatelj_ime,MATCH(BC89,regNatjecatelj_id,0)))))</f>
        <v>Karlo</v>
      </c>
      <c r="BG89" s="31" t="str">
        <f>IF(O89="","",IF(BC89="",AP89,IF(BC89="NEMA",AW89,INDEX(regNatjecatelj_prezime,MATCH(BC89,regNatjecatelj_id,0)))))</f>
        <v>Težak</v>
      </c>
      <c r="BH89" s="73" t="str">
        <f t="shared" si="159"/>
        <v/>
      </c>
      <c r="BI89" s="53">
        <f t="shared" si="160"/>
        <v>1114</v>
      </c>
      <c r="BJ89" s="47" t="s">
        <v>0</v>
      </c>
      <c r="BK89" s="52" t="str">
        <f t="shared" si="120"/>
        <v>Vihor</v>
      </c>
      <c r="BL89" s="31" t="str">
        <f t="shared" si="121"/>
        <v>OK Vihor</v>
      </c>
      <c r="BM89" s="73" t="str">
        <f t="shared" si="122"/>
        <v/>
      </c>
      <c r="BN89" s="31" t="str" cm="1">
        <f t="array" ref="BN89">IF(BM89="",""&amp;BL89,IF(BM89="NEMA",BL89,INDEX(regKlub_naziv,MATCH(INDEX(regKlub_alias_klubId,BM89),regKlub_id,0))))</f>
        <v>OK Vihor</v>
      </c>
      <c r="BO89" s="31" t="str" cm="1">
        <f t="array" ref="BO89">IFERROR(""&amp;INDEX(regNatjecatelj_klub,DX89),"")</f>
        <v>OK Vihor</v>
      </c>
      <c r="BP89" s="88" t="str">
        <f t="shared" si="161"/>
        <v/>
      </c>
      <c r="BQ89" s="66" t="str">
        <f t="shared" si="162"/>
        <v>OK Vihor</v>
      </c>
      <c r="BR89" s="47" t="s">
        <v>0</v>
      </c>
      <c r="BS89" s="52" t="str">
        <f>IF(X89&lt;&gt;"NEMA","",IF(IFERROR(MATCH(W89,W$12:W88,0),0)&lt;&gt;0,"",W89))</f>
        <v/>
      </c>
      <c r="BT89" s="73" t="str">
        <f t="shared" si="163"/>
        <v/>
      </c>
      <c r="BU89" s="31" t="str">
        <f>IF(OR(BT89="",BT89&lt;&gt;"NEMA"),"",MAX(BU$12:BU88)+1)</f>
        <v/>
      </c>
      <c r="BV89" s="66" t="str">
        <f t="shared" si="164"/>
        <v/>
      </c>
      <c r="BW89" s="47" t="s">
        <v>0</v>
      </c>
      <c r="BX89" s="19" t="str">
        <f t="shared" si="165"/>
        <v/>
      </c>
      <c r="BY89" s="47" t="s">
        <v>0</v>
      </c>
      <c r="BZ89" s="82" t="str">
        <f>IF(BM89&lt;&gt;"NEMA","",IF(IFERROR(MATCH(BL89,BL$12:BL88,0),0)&lt;&gt;0,"",BL89))</f>
        <v/>
      </c>
      <c r="CA89" s="47" t="s">
        <v>0</v>
      </c>
      <c r="CB89" s="125"/>
      <c r="CC89" s="47" t="s">
        <v>0</v>
      </c>
      <c r="CD89" s="58" t="str">
        <f t="shared" si="166"/>
        <v/>
      </c>
      <c r="CE89" s="31" t="str">
        <f t="shared" si="167"/>
        <v/>
      </c>
      <c r="CF89" s="31" t="str">
        <f>IF(CE89="","",MAX(CF$12:CF88)+1)</f>
        <v/>
      </c>
      <c r="CG89" s="31" t="str">
        <f t="shared" si="123"/>
        <v/>
      </c>
      <c r="CH89" s="31" t="str">
        <f t="shared" si="168"/>
        <v/>
      </c>
      <c r="CI89" s="31" t="str">
        <f>IF(CB89="","",MAX(CI$12:CI88)+1)</f>
        <v/>
      </c>
      <c r="CJ89" s="31" t="str">
        <f t="shared" si="169"/>
        <v/>
      </c>
      <c r="CK89" s="66" t="str">
        <f t="shared" si="170"/>
        <v/>
      </c>
      <c r="CL89" s="47" t="s">
        <v>0</v>
      </c>
      <c r="CM89" s="73" t="str">
        <f t="shared" si="124"/>
        <v/>
      </c>
      <c r="CN89" s="47"/>
      <c r="CO89" s="19" t="str">
        <f t="shared" si="171"/>
        <v/>
      </c>
      <c r="CP89" s="47" t="s">
        <v>0</v>
      </c>
      <c r="CQ89" s="143" t="str">
        <f t="shared" si="172"/>
        <v>OK Vihor</v>
      </c>
      <c r="CR89" s="47" t="s">
        <v>0</v>
      </c>
      <c r="CS89" s="58" t="str">
        <f t="shared" si="107"/>
        <v>98:29</v>
      </c>
      <c r="CT89" s="73" t="str">
        <f t="shared" si="108"/>
        <v>0</v>
      </c>
      <c r="CU89" s="229" t="str">
        <f t="shared" si="125"/>
        <v/>
      </c>
      <c r="CV89" s="230">
        <f t="shared" si="110"/>
        <v>5909</v>
      </c>
      <c r="CW89" s="163">
        <f t="shared" si="126"/>
        <v>1</v>
      </c>
      <c r="CX89" s="47" t="s">
        <v>0</v>
      </c>
      <c r="CY89" s="222" t="str">
        <f t="shared" si="173"/>
        <v xml:space="preserve">
</v>
      </c>
      <c r="CZ89" s="223">
        <f t="shared" si="174"/>
        <v>6</v>
      </c>
      <c r="DA89" s="47" t="s">
        <v>0</v>
      </c>
      <c r="DB89" s="47"/>
      <c r="DC89" s="47"/>
      <c r="DD89" s="47"/>
      <c r="DE89" s="47" t="s">
        <v>0</v>
      </c>
      <c r="DF89" s="53" t="str">
        <f t="shared" si="182"/>
        <v/>
      </c>
      <c r="DG89" t="s">
        <v>0</v>
      </c>
      <c r="DH89" s="128" t="str">
        <f t="shared" si="183"/>
        <v>M</v>
      </c>
      <c r="DI89" t="s">
        <v>0</v>
      </c>
      <c r="DJ89" s="52" t="str">
        <f t="shared" si="184"/>
        <v/>
      </c>
      <c r="DK89" s="66" t="str">
        <f t="shared" si="185"/>
        <v/>
      </c>
      <c r="DL89" t="s">
        <v>0</v>
      </c>
      <c r="DM89" s="19" t="str">
        <f t="shared" si="186"/>
        <v/>
      </c>
      <c r="DN89" s="47" t="s">
        <v>0</v>
      </c>
      <c r="DO89" s="19" t="str">
        <f t="shared" si="187"/>
        <v/>
      </c>
      <c r="DP89" s="47" t="s">
        <v>0</v>
      </c>
      <c r="DQ89" s="52" t="str">
        <f t="shared" si="127"/>
        <v>Karlo – Težak – OK Vihor – M21B</v>
      </c>
      <c r="DR89" s="53">
        <f t="shared" si="128"/>
        <v>921</v>
      </c>
      <c r="DS89" s="47" t="s">
        <v>0</v>
      </c>
      <c r="DT89" s="52" t="str">
        <f t="shared" si="129"/>
        <v>Karlo – Težak – OK Vihor</v>
      </c>
      <c r="DU89" s="53">
        <f t="shared" si="130"/>
        <v>921</v>
      </c>
      <c r="DV89" s="47" t="s">
        <v>0</v>
      </c>
      <c r="DW89" s="52" t="str">
        <f t="shared" si="131"/>
        <v>Karlo – Težak</v>
      </c>
      <c r="DX89" s="53">
        <f t="shared" si="132"/>
        <v>921</v>
      </c>
      <c r="DY89" s="47" t="s">
        <v>0</v>
      </c>
      <c r="DZ89" s="58">
        <f t="shared" si="175"/>
        <v>921</v>
      </c>
      <c r="EA89" s="53" cm="1">
        <f t="array" ref="EA89">IF(DZ89&lt;&gt;"",INDEX(regNatjecatelj_id,DZ89,0),IF(BD89&lt;&gt;"",BD89,""))</f>
        <v>1114</v>
      </c>
      <c r="EB89" s="47" t="s">
        <v>0</v>
      </c>
      <c r="EC89" s="58" t="str">
        <f t="shared" si="133"/>
        <v>imepre</v>
      </c>
      <c r="ED89" s="73" t="str">
        <f t="shared" si="134"/>
        <v>klu</v>
      </c>
      <c r="EE89" s="73" t="str">
        <f t="shared" si="135"/>
        <v>kat</v>
      </c>
      <c r="EF89" s="73" t="str">
        <f t="shared" si="136"/>
        <v/>
      </c>
      <c r="EG89" s="66" t="str">
        <f t="shared" si="137"/>
        <v>imepre-klu-kat</v>
      </c>
      <c r="EH89" s="47" t="s">
        <v>0</v>
      </c>
      <c r="EI89" s="58">
        <f>IF(AL89="","",MAX(EI$12:EI88)+1)</f>
        <v>259</v>
      </c>
      <c r="EJ89" s="73">
        <f t="shared" si="138"/>
        <v>28</v>
      </c>
      <c r="EK89" s="73">
        <f t="shared" si="176"/>
        <v>1114</v>
      </c>
      <c r="EL89" s="73">
        <f t="shared" si="139"/>
        <v>5909</v>
      </c>
      <c r="EM89" s="73">
        <f t="shared" si="140"/>
        <v>1</v>
      </c>
      <c r="EN89" s="73">
        <f t="shared" si="177"/>
        <v>1</v>
      </c>
      <c r="EO89" s="73">
        <f t="shared" si="178"/>
        <v>1</v>
      </c>
      <c r="EP89" s="73" t="str">
        <f t="shared" si="141"/>
        <v>0</v>
      </c>
      <c r="EQ89" s="73" t="str">
        <f t="shared" si="142"/>
        <v/>
      </c>
      <c r="ER89" s="73" t="str">
        <f t="shared" si="143"/>
        <v/>
      </c>
      <c r="ES89" s="53" t="str">
        <f t="shared" si="144"/>
        <v/>
      </c>
      <c r="ET89" s="47" t="s">
        <v>0</v>
      </c>
      <c r="EU89" s="19" t="str">
        <f t="shared" si="179"/>
        <v>INSERT INTO rezultat(id,stazakategorija_id,imeprezime_id,vrijeme_sec,status_id,registracija,uparivanje_id,originalstatus_id,imeprezimealias_id,klubalias_id,kategorijaalias_id) VALUES (259,28,1114,5909,1,1,1,0,Null,Null,Null);</v>
      </c>
      <c r="EV89" s="47" t="s">
        <v>0</v>
      </c>
      <c r="EW89" s="19" t="str">
        <f t="shared" si="180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9" s="47" t="s">
        <v>0</v>
      </c>
      <c r="EY89" s="180" t="str">
        <f t="shared" si="145"/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89" s="47" t="s">
        <v>0</v>
      </c>
    </row>
    <row r="90" spans="1:156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6" t="str">
        <f t="shared" si="146"/>
        <v>ok</v>
      </c>
      <c r="P90" s="47"/>
      <c r="Q90" s="52" t="str">
        <f t="shared" si="147"/>
        <v>M21B</v>
      </c>
      <c r="R90" s="73">
        <f>IF(Q90="","",IF(COUNTIF(Q$12:Q89,Q90)=0,R89+1,R89))</f>
        <v>6</v>
      </c>
      <c r="S90" s="73">
        <f t="shared" si="148"/>
        <v>108</v>
      </c>
      <c r="T90" s="73">
        <f t="shared" si="111"/>
        <v>19</v>
      </c>
      <c r="U90" s="66" t="str">
        <f t="shared" si="112"/>
        <v>M21B – M16</v>
      </c>
      <c r="V90" s="47" t="s">
        <v>0</v>
      </c>
      <c r="W90" s="222" t="str">
        <f t="shared" si="113"/>
        <v>M21B</v>
      </c>
      <c r="X90" s="223">
        <f t="shared" si="114"/>
        <v>28</v>
      </c>
      <c r="Y90" s="47" t="s">
        <v>0</v>
      </c>
      <c r="Z90" s="52" t="str">
        <f t="shared" si="149"/>
        <v>CRO</v>
      </c>
      <c r="AA90" s="73">
        <f t="shared" si="115"/>
        <v>1</v>
      </c>
      <c r="AB90" s="31" t="str">
        <f t="shared" si="150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51"/>
        <v/>
      </c>
      <c r="AH90" s="47" t="s">
        <v>0</v>
      </c>
      <c r="AI90" s="143" t="str">
        <f t="shared" si="152"/>
        <v>CRO</v>
      </c>
      <c r="AJ90" s="47"/>
      <c r="AK90" s="52" t="str">
        <f t="shared" si="153"/>
        <v>Vjekoslav</v>
      </c>
      <c r="AL90" s="31" t="str">
        <f t="shared" si="154"/>
        <v>Klarić</v>
      </c>
      <c r="AM90" s="73">
        <f t="shared" si="155"/>
        <v>1871</v>
      </c>
      <c r="AN90" s="73" t="str">
        <f t="shared" si="156"/>
        <v/>
      </c>
      <c r="AO90" s="31" t="str">
        <f t="shared" si="116"/>
        <v>Vjekoslav</v>
      </c>
      <c r="AP90" s="66" t="str">
        <f t="shared" si="117"/>
        <v>Klarić</v>
      </c>
      <c r="AQ90" s="47" t="s">
        <v>0</v>
      </c>
      <c r="AR90" s="82" t="str">
        <f t="shared" si="157"/>
        <v/>
      </c>
      <c r="AS90" s="47" t="s">
        <v>0</v>
      </c>
      <c r="AT90" s="19" t="str">
        <f t="shared" si="158"/>
        <v/>
      </c>
      <c r="AU90" s="47" t="s">
        <v>0</v>
      </c>
      <c r="AV90" s="103"/>
      <c r="AW90" s="105"/>
      <c r="AX90" s="47" t="s">
        <v>0</v>
      </c>
      <c r="AY90" s="259" t="str">
        <f t="shared" si="181"/>
        <v/>
      </c>
      <c r="AZ90" s="47" t="s">
        <v>0</v>
      </c>
      <c r="BA90" s="52" t="str">
        <f t="shared" si="118"/>
        <v/>
      </c>
      <c r="BB90" s="73" t="str">
        <f>IF(AV90&amp;AW90="","",MAX(BB$12:BB89)+1)</f>
        <v/>
      </c>
      <c r="BC90" s="271" t="str">
        <f t="shared" si="119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>IF(O90="","",IF(BC90="",AO90,IF(BC90="NEMA",AV90,INDEX(regNatjecatelj_ime,MATCH(BC90,regNatjecatelj_id,0)))))</f>
        <v>Vjekoslav</v>
      </c>
      <c r="BG90" s="31" t="str">
        <f>IF(O90="","",IF(BC90="",AP90,IF(BC90="NEMA",AW90,INDEX(regNatjecatelj_prezime,MATCH(BC90,regNatjecatelj_id,0)))))</f>
        <v>Klarić</v>
      </c>
      <c r="BH90" s="73" t="str">
        <f t="shared" si="159"/>
        <v/>
      </c>
      <c r="BI90" s="53">
        <f t="shared" si="160"/>
        <v>1871</v>
      </c>
      <c r="BJ90" s="47" t="s">
        <v>0</v>
      </c>
      <c r="BK90" s="52" t="str">
        <f t="shared" si="120"/>
        <v>KAP</v>
      </c>
      <c r="BL90" s="31" t="str">
        <f t="shared" si="121"/>
        <v>OK Kapela</v>
      </c>
      <c r="BM90" s="73" t="str">
        <f t="shared" si="122"/>
        <v/>
      </c>
      <c r="BN90" s="31" t="str" cm="1">
        <f t="array" ref="BN90">IF(BM90="",""&amp;BL90,IF(BM90="NEMA",BL90,INDEX(regKlub_naziv,MATCH(INDEX(regKlub_alias_klubId,BM90),regKlub_id,0))))</f>
        <v>OK Kapela</v>
      </c>
      <c r="BO90" s="31" t="str" cm="1">
        <f t="array" ref="BO90">IFERROR(""&amp;INDEX(regNatjecatelj_klub,DX90),"")</f>
        <v>OK Kapela</v>
      </c>
      <c r="BP90" s="88" t="str">
        <f t="shared" si="161"/>
        <v/>
      </c>
      <c r="BQ90" s="66" t="str">
        <f t="shared" si="162"/>
        <v>OK Kapela</v>
      </c>
      <c r="BR90" s="47" t="s">
        <v>0</v>
      </c>
      <c r="BS90" s="52" t="str">
        <f>IF(X90&lt;&gt;"NEMA","",IF(IFERROR(MATCH(W90,W$12:W89,0),0)&lt;&gt;0,"",W90))</f>
        <v/>
      </c>
      <c r="BT90" s="73" t="str">
        <f t="shared" si="163"/>
        <v/>
      </c>
      <c r="BU90" s="31" t="str">
        <f>IF(OR(BT90="",BT90&lt;&gt;"NEMA"),"",MAX(BU$12:BU89)+1)</f>
        <v/>
      </c>
      <c r="BV90" s="66" t="str">
        <f t="shared" si="164"/>
        <v/>
      </c>
      <c r="BW90" s="47" t="s">
        <v>0</v>
      </c>
      <c r="BX90" s="19" t="str">
        <f t="shared" si="165"/>
        <v/>
      </c>
      <c r="BY90" s="47" t="s">
        <v>0</v>
      </c>
      <c r="BZ90" s="82" t="str">
        <f>IF(BM90&lt;&gt;"NEMA","",IF(IFERROR(MATCH(BL90,BL$12:BL89,0),0)&lt;&gt;0,"",BL90))</f>
        <v/>
      </c>
      <c r="CA90" s="47" t="s">
        <v>0</v>
      </c>
      <c r="CB90" s="125"/>
      <c r="CC90" s="47" t="s">
        <v>0</v>
      </c>
      <c r="CD90" s="58" t="str">
        <f t="shared" si="166"/>
        <v/>
      </c>
      <c r="CE90" s="31" t="str">
        <f t="shared" si="167"/>
        <v/>
      </c>
      <c r="CF90" s="31" t="str">
        <f>IF(CE90="","",MAX(CF$12:CF89)+1)</f>
        <v/>
      </c>
      <c r="CG90" s="31" t="str">
        <f t="shared" si="123"/>
        <v/>
      </c>
      <c r="CH90" s="31" t="str">
        <f t="shared" si="168"/>
        <v/>
      </c>
      <c r="CI90" s="31" t="str">
        <f>IF(CB90="","",MAX(CI$12:CI89)+1)</f>
        <v/>
      </c>
      <c r="CJ90" s="31" t="str">
        <f t="shared" si="169"/>
        <v/>
      </c>
      <c r="CK90" s="66" t="str">
        <f t="shared" si="170"/>
        <v/>
      </c>
      <c r="CL90" s="47" t="s">
        <v>0</v>
      </c>
      <c r="CM90" s="73" t="str">
        <f t="shared" si="124"/>
        <v/>
      </c>
      <c r="CN90" s="47"/>
      <c r="CO90" s="19" t="str">
        <f t="shared" si="171"/>
        <v/>
      </c>
      <c r="CP90" s="47" t="s">
        <v>0</v>
      </c>
      <c r="CQ90" s="143" t="str">
        <f t="shared" si="172"/>
        <v>OK Kapela</v>
      </c>
      <c r="CR90" s="47" t="s">
        <v>0</v>
      </c>
      <c r="CS90" s="58" t="str">
        <f t="shared" si="107"/>
        <v>99:32</v>
      </c>
      <c r="CT90" s="73" t="str">
        <f t="shared" si="108"/>
        <v>0</v>
      </c>
      <c r="CU90" s="229" t="str">
        <f t="shared" si="125"/>
        <v/>
      </c>
      <c r="CV90" s="230">
        <f t="shared" si="110"/>
        <v>5972</v>
      </c>
      <c r="CW90" s="163">
        <f t="shared" si="126"/>
        <v>1</v>
      </c>
      <c r="CX90" s="47" t="s">
        <v>0</v>
      </c>
      <c r="CY90" s="222" t="str">
        <f t="shared" si="173"/>
        <v xml:space="preserve">
</v>
      </c>
      <c r="CZ90" s="223">
        <f t="shared" si="174"/>
        <v>6</v>
      </c>
      <c r="DA90" s="47" t="s">
        <v>0</v>
      </c>
      <c r="DB90" s="47"/>
      <c r="DC90" s="47"/>
      <c r="DD90" s="47"/>
      <c r="DE90" s="47" t="s">
        <v>0</v>
      </c>
      <c r="DF90" s="53" t="str">
        <f t="shared" si="182"/>
        <v/>
      </c>
      <c r="DG90" t="s">
        <v>0</v>
      </c>
      <c r="DH90" s="128" t="str">
        <f t="shared" si="183"/>
        <v>M</v>
      </c>
      <c r="DI90" t="s">
        <v>0</v>
      </c>
      <c r="DJ90" s="52" t="str">
        <f t="shared" si="184"/>
        <v/>
      </c>
      <c r="DK90" s="66" t="str">
        <f t="shared" si="185"/>
        <v/>
      </c>
      <c r="DL90" t="s">
        <v>0</v>
      </c>
      <c r="DM90" s="19" t="str">
        <f t="shared" si="186"/>
        <v/>
      </c>
      <c r="DN90" s="47" t="s">
        <v>0</v>
      </c>
      <c r="DO90" s="19" t="str">
        <f t="shared" si="187"/>
        <v/>
      </c>
      <c r="DP90" s="47" t="s">
        <v>0</v>
      </c>
      <c r="DQ90" s="52" t="str">
        <f t="shared" si="127"/>
        <v>Vjekoslav – Klarić – OK Kapela – M21B</v>
      </c>
      <c r="DR90" s="53">
        <f t="shared" si="128"/>
        <v>266</v>
      </c>
      <c r="DS90" s="47" t="s">
        <v>0</v>
      </c>
      <c r="DT90" s="52" t="str">
        <f t="shared" si="129"/>
        <v>Vjekoslav – Klarić – OK Kapela</v>
      </c>
      <c r="DU90" s="53">
        <f t="shared" si="130"/>
        <v>266</v>
      </c>
      <c r="DV90" s="47" t="s">
        <v>0</v>
      </c>
      <c r="DW90" s="52" t="str">
        <f t="shared" si="131"/>
        <v>Vjekoslav – Klarić</v>
      </c>
      <c r="DX90" s="53">
        <f t="shared" si="132"/>
        <v>266</v>
      </c>
      <c r="DY90" s="47" t="s">
        <v>0</v>
      </c>
      <c r="DZ90" s="58">
        <f t="shared" si="175"/>
        <v>266</v>
      </c>
      <c r="EA90" s="53" cm="1">
        <f t="array" ref="EA90">IF(DZ90&lt;&gt;"",INDEX(regNatjecatelj_id,DZ90,0),IF(BD90&lt;&gt;"",BD90,""))</f>
        <v>1871</v>
      </c>
      <c r="EB90" s="47" t="s">
        <v>0</v>
      </c>
      <c r="EC90" s="58" t="str">
        <f t="shared" si="133"/>
        <v>imepre</v>
      </c>
      <c r="ED90" s="73" t="str">
        <f t="shared" si="134"/>
        <v>klu</v>
      </c>
      <c r="EE90" s="73" t="str">
        <f t="shared" si="135"/>
        <v>kat</v>
      </c>
      <c r="EF90" s="73" t="str">
        <f t="shared" si="136"/>
        <v/>
      </c>
      <c r="EG90" s="66" t="str">
        <f t="shared" si="137"/>
        <v>imepre-klu-kat</v>
      </c>
      <c r="EH90" s="47" t="s">
        <v>0</v>
      </c>
      <c r="EI90" s="58">
        <f>IF(AL90="","",MAX(EI$12:EI89)+1)</f>
        <v>260</v>
      </c>
      <c r="EJ90" s="73">
        <f t="shared" si="138"/>
        <v>28</v>
      </c>
      <c r="EK90" s="73">
        <f t="shared" si="176"/>
        <v>1871</v>
      </c>
      <c r="EL90" s="73">
        <f t="shared" si="139"/>
        <v>5972</v>
      </c>
      <c r="EM90" s="73">
        <f t="shared" si="140"/>
        <v>1</v>
      </c>
      <c r="EN90" s="73">
        <f t="shared" si="177"/>
        <v>1</v>
      </c>
      <c r="EO90" s="73">
        <f t="shared" si="178"/>
        <v>1</v>
      </c>
      <c r="EP90" s="73" t="str">
        <f t="shared" si="141"/>
        <v>0</v>
      </c>
      <c r="EQ90" s="73" t="str">
        <f t="shared" si="142"/>
        <v/>
      </c>
      <c r="ER90" s="73" t="str">
        <f t="shared" si="143"/>
        <v/>
      </c>
      <c r="ES90" s="53" t="str">
        <f t="shared" si="144"/>
        <v/>
      </c>
      <c r="ET90" s="47" t="s">
        <v>0</v>
      </c>
      <c r="EU90" s="19" t="str">
        <f t="shared" si="179"/>
        <v>INSERT INTO rezultat(id,stazakategorija_id,imeprezime_id,vrijeme_sec,status_id,registracija,uparivanje_id,originalstatus_id,imeprezimealias_id,klubalias_id,kategorijaalias_id) VALUES (260,28,1871,5972,1,1,1,0,Null,Null,Null);</v>
      </c>
      <c r="EV90" s="47" t="s">
        <v>0</v>
      </c>
      <c r="EW90" s="19" t="str">
        <f t="shared" si="180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0" s="47" t="s">
        <v>0</v>
      </c>
      <c r="EY90" s="180" t="str">
        <f t="shared" si="145"/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0" s="47" t="s">
        <v>0</v>
      </c>
    </row>
    <row r="91" spans="1:156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6" t="str">
        <f t="shared" si="146"/>
        <v>ok</v>
      </c>
      <c r="P91" s="47"/>
      <c r="Q91" s="52" t="str">
        <f t="shared" si="147"/>
        <v>M21B</v>
      </c>
      <c r="R91" s="73">
        <f>IF(Q91="","",IF(COUNTIF(Q$12:Q90,Q91)=0,R90+1,R90))</f>
        <v>6</v>
      </c>
      <c r="S91" s="73">
        <f t="shared" si="148"/>
        <v>108</v>
      </c>
      <c r="T91" s="73">
        <f t="shared" si="111"/>
        <v>19</v>
      </c>
      <c r="U91" s="66" t="str">
        <f t="shared" si="112"/>
        <v>M21B – M16</v>
      </c>
      <c r="V91" s="47" t="s">
        <v>0</v>
      </c>
      <c r="W91" s="222" t="str">
        <f t="shared" si="113"/>
        <v>M21B</v>
      </c>
      <c r="X91" s="223">
        <f t="shared" si="114"/>
        <v>28</v>
      </c>
      <c r="Y91" s="47" t="s">
        <v>0</v>
      </c>
      <c r="Z91" s="52" t="str">
        <f t="shared" si="149"/>
        <v>CRO</v>
      </c>
      <c r="AA91" s="73">
        <f t="shared" si="115"/>
        <v>1</v>
      </c>
      <c r="AB91" s="31" t="str">
        <f t="shared" si="150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51"/>
        <v/>
      </c>
      <c r="AH91" s="47" t="s">
        <v>0</v>
      </c>
      <c r="AI91" s="143" t="str">
        <f t="shared" si="152"/>
        <v>CRO</v>
      </c>
      <c r="AJ91" s="47"/>
      <c r="AK91" s="52" t="str">
        <f t="shared" si="153"/>
        <v>Dario</v>
      </c>
      <c r="AL91" s="31" t="str">
        <f t="shared" si="154"/>
        <v>Malović</v>
      </c>
      <c r="AM91" s="73">
        <f t="shared" si="155"/>
        <v>1900</v>
      </c>
      <c r="AN91" s="73" t="str">
        <f t="shared" si="156"/>
        <v/>
      </c>
      <c r="AO91" s="31" t="str">
        <f t="shared" si="116"/>
        <v>Dario</v>
      </c>
      <c r="AP91" s="66" t="str">
        <f t="shared" si="117"/>
        <v>Malović</v>
      </c>
      <c r="AQ91" s="47" t="s">
        <v>0</v>
      </c>
      <c r="AR91" s="82" t="str">
        <f t="shared" si="157"/>
        <v/>
      </c>
      <c r="AS91" s="47" t="s">
        <v>0</v>
      </c>
      <c r="AT91" s="19" t="str">
        <f t="shared" si="158"/>
        <v/>
      </c>
      <c r="AU91" s="47" t="s">
        <v>0</v>
      </c>
      <c r="AV91" s="103"/>
      <c r="AW91" s="105"/>
      <c r="AX91" s="47" t="s">
        <v>0</v>
      </c>
      <c r="AY91" s="259" t="str">
        <f t="shared" si="181"/>
        <v/>
      </c>
      <c r="AZ91" s="47" t="s">
        <v>0</v>
      </c>
      <c r="BA91" s="52" t="str">
        <f t="shared" si="118"/>
        <v/>
      </c>
      <c r="BB91" s="73" t="str">
        <f>IF(AV91&amp;AW91="","",MAX(BB$12:BB90)+1)</f>
        <v/>
      </c>
      <c r="BC91" s="271" t="str">
        <f t="shared" si="119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>IF(O91="","",IF(BC91="",AO91,IF(BC91="NEMA",AV91,INDEX(regNatjecatelj_ime,MATCH(BC91,regNatjecatelj_id,0)))))</f>
        <v>Dario</v>
      </c>
      <c r="BG91" s="31" t="str">
        <f>IF(O91="","",IF(BC91="",AP91,IF(BC91="NEMA",AW91,INDEX(regNatjecatelj_prezime,MATCH(BC91,regNatjecatelj_id,0)))))</f>
        <v>Malović</v>
      </c>
      <c r="BH91" s="73" t="str">
        <f t="shared" si="159"/>
        <v/>
      </c>
      <c r="BI91" s="53">
        <f t="shared" si="160"/>
        <v>1900</v>
      </c>
      <c r="BJ91" s="47" t="s">
        <v>0</v>
      </c>
      <c r="BK91" s="52" t="str">
        <f t="shared" si="120"/>
        <v>Vihor</v>
      </c>
      <c r="BL91" s="31" t="str">
        <f t="shared" si="121"/>
        <v>OK Vihor</v>
      </c>
      <c r="BM91" s="73" t="str">
        <f t="shared" si="122"/>
        <v/>
      </c>
      <c r="BN91" s="31" t="str" cm="1">
        <f t="array" ref="BN91">IF(BM91="",""&amp;BL91,IF(BM91="NEMA",BL91,INDEX(regKlub_naziv,MATCH(INDEX(regKlub_alias_klubId,BM91),regKlub_id,0))))</f>
        <v>OK Vihor</v>
      </c>
      <c r="BO91" s="31" t="str" cm="1">
        <f t="array" ref="BO91">IFERROR(""&amp;INDEX(regNatjecatelj_klub,DX91),"")</f>
        <v>OK Vihor</v>
      </c>
      <c r="BP91" s="88" t="str">
        <f t="shared" si="161"/>
        <v/>
      </c>
      <c r="BQ91" s="66" t="str">
        <f t="shared" si="162"/>
        <v>OK Vihor</v>
      </c>
      <c r="BR91" s="47" t="s">
        <v>0</v>
      </c>
      <c r="BS91" s="52" t="str">
        <f>IF(X91&lt;&gt;"NEMA","",IF(IFERROR(MATCH(W91,W$12:W90,0),0)&lt;&gt;0,"",W91))</f>
        <v/>
      </c>
      <c r="BT91" s="73" t="str">
        <f t="shared" si="163"/>
        <v/>
      </c>
      <c r="BU91" s="31" t="str">
        <f>IF(OR(BT91="",BT91&lt;&gt;"NEMA"),"",MAX(BU$12:BU90)+1)</f>
        <v/>
      </c>
      <c r="BV91" s="66" t="str">
        <f t="shared" si="164"/>
        <v/>
      </c>
      <c r="BW91" s="47" t="s">
        <v>0</v>
      </c>
      <c r="BX91" s="19" t="str">
        <f t="shared" si="165"/>
        <v/>
      </c>
      <c r="BY91" s="47" t="s">
        <v>0</v>
      </c>
      <c r="BZ91" s="82" t="str">
        <f>IF(BM91&lt;&gt;"NEMA","",IF(IFERROR(MATCH(BL91,BL$12:BL90,0),0)&lt;&gt;0,"",BL91))</f>
        <v/>
      </c>
      <c r="CA91" s="47" t="s">
        <v>0</v>
      </c>
      <c r="CB91" s="125"/>
      <c r="CC91" s="47" t="s">
        <v>0</v>
      </c>
      <c r="CD91" s="58" t="str">
        <f t="shared" si="166"/>
        <v/>
      </c>
      <c r="CE91" s="31" t="str">
        <f t="shared" si="167"/>
        <v/>
      </c>
      <c r="CF91" s="31" t="str">
        <f>IF(CE91="","",MAX(CF$12:CF90)+1)</f>
        <v/>
      </c>
      <c r="CG91" s="31" t="str">
        <f t="shared" si="123"/>
        <v/>
      </c>
      <c r="CH91" s="31" t="str">
        <f t="shared" si="168"/>
        <v/>
      </c>
      <c r="CI91" s="31" t="str">
        <f>IF(CB91="","",MAX(CI$12:CI90)+1)</f>
        <v/>
      </c>
      <c r="CJ91" s="31" t="str">
        <f t="shared" si="169"/>
        <v/>
      </c>
      <c r="CK91" s="66" t="str">
        <f t="shared" si="170"/>
        <v/>
      </c>
      <c r="CL91" s="47" t="s">
        <v>0</v>
      </c>
      <c r="CM91" s="73" t="str">
        <f t="shared" si="124"/>
        <v/>
      </c>
      <c r="CN91" s="47"/>
      <c r="CO91" s="19" t="str">
        <f t="shared" si="171"/>
        <v/>
      </c>
      <c r="CP91" s="47" t="s">
        <v>0</v>
      </c>
      <c r="CQ91" s="143" t="str">
        <f t="shared" si="172"/>
        <v>OK Vihor</v>
      </c>
      <c r="CR91" s="47" t="s">
        <v>0</v>
      </c>
      <c r="CS91" s="58" t="str">
        <f t="shared" si="107"/>
        <v>99:52</v>
      </c>
      <c r="CT91" s="73" t="str">
        <f t="shared" si="108"/>
        <v>0</v>
      </c>
      <c r="CU91" s="229" t="str">
        <f t="shared" si="125"/>
        <v/>
      </c>
      <c r="CV91" s="230">
        <f t="shared" si="110"/>
        <v>5992</v>
      </c>
      <c r="CW91" s="163">
        <f t="shared" si="126"/>
        <v>1</v>
      </c>
      <c r="CX91" s="47" t="s">
        <v>0</v>
      </c>
      <c r="CY91" s="222" t="str">
        <f t="shared" si="173"/>
        <v xml:space="preserve">
</v>
      </c>
      <c r="CZ91" s="223">
        <f t="shared" si="174"/>
        <v>6</v>
      </c>
      <c r="DA91" s="47" t="s">
        <v>0</v>
      </c>
      <c r="DB91" s="47"/>
      <c r="DC91" s="47"/>
      <c r="DD91" s="47"/>
      <c r="DE91" s="47" t="s">
        <v>0</v>
      </c>
      <c r="DF91" s="53" t="str">
        <f t="shared" si="182"/>
        <v/>
      </c>
      <c r="DG91" t="s">
        <v>0</v>
      </c>
      <c r="DH91" s="128" t="str">
        <f t="shared" si="183"/>
        <v>M</v>
      </c>
      <c r="DI91" t="s">
        <v>0</v>
      </c>
      <c r="DJ91" s="52" t="str">
        <f t="shared" si="184"/>
        <v/>
      </c>
      <c r="DK91" s="66" t="str">
        <f t="shared" si="185"/>
        <v/>
      </c>
      <c r="DL91" t="s">
        <v>0</v>
      </c>
      <c r="DM91" s="19" t="str">
        <f t="shared" si="186"/>
        <v/>
      </c>
      <c r="DN91" s="47" t="s">
        <v>0</v>
      </c>
      <c r="DO91" s="19" t="str">
        <f t="shared" si="187"/>
        <v/>
      </c>
      <c r="DP91" s="47" t="s">
        <v>0</v>
      </c>
      <c r="DQ91" s="52" t="str">
        <f t="shared" si="127"/>
        <v>Dario – Malović – OK Vihor – M21B</v>
      </c>
      <c r="DR91" s="53">
        <f t="shared" si="128"/>
        <v>781</v>
      </c>
      <c r="DS91" s="47" t="s">
        <v>0</v>
      </c>
      <c r="DT91" s="52" t="str">
        <f t="shared" si="129"/>
        <v>Dario – Malović – OK Vihor</v>
      </c>
      <c r="DU91" s="53">
        <f t="shared" si="130"/>
        <v>781</v>
      </c>
      <c r="DV91" s="47" t="s">
        <v>0</v>
      </c>
      <c r="DW91" s="52" t="str">
        <f t="shared" si="131"/>
        <v>Dario – Malović</v>
      </c>
      <c r="DX91" s="53">
        <f t="shared" si="132"/>
        <v>781</v>
      </c>
      <c r="DY91" s="47" t="s">
        <v>0</v>
      </c>
      <c r="DZ91" s="58">
        <f t="shared" si="175"/>
        <v>781</v>
      </c>
      <c r="EA91" s="53" cm="1">
        <f t="array" ref="EA91">IF(DZ91&lt;&gt;"",INDEX(regNatjecatelj_id,DZ91,0),IF(BD91&lt;&gt;"",BD91,""))</f>
        <v>1900</v>
      </c>
      <c r="EB91" s="47" t="s">
        <v>0</v>
      </c>
      <c r="EC91" s="58" t="str">
        <f t="shared" si="133"/>
        <v>imepre</v>
      </c>
      <c r="ED91" s="73" t="str">
        <f t="shared" si="134"/>
        <v>klu</v>
      </c>
      <c r="EE91" s="73" t="str">
        <f t="shared" si="135"/>
        <v>kat</v>
      </c>
      <c r="EF91" s="73" t="str">
        <f t="shared" si="136"/>
        <v/>
      </c>
      <c r="EG91" s="66" t="str">
        <f t="shared" si="137"/>
        <v>imepre-klu-kat</v>
      </c>
      <c r="EH91" s="47" t="s">
        <v>0</v>
      </c>
      <c r="EI91" s="58">
        <f>IF(AL91="","",MAX(EI$12:EI90)+1)</f>
        <v>261</v>
      </c>
      <c r="EJ91" s="73">
        <f t="shared" si="138"/>
        <v>28</v>
      </c>
      <c r="EK91" s="73">
        <f t="shared" si="176"/>
        <v>1900</v>
      </c>
      <c r="EL91" s="73">
        <f t="shared" si="139"/>
        <v>5992</v>
      </c>
      <c r="EM91" s="73">
        <f t="shared" si="140"/>
        <v>1</v>
      </c>
      <c r="EN91" s="73">
        <f t="shared" si="177"/>
        <v>1</v>
      </c>
      <c r="EO91" s="73">
        <f t="shared" si="178"/>
        <v>1</v>
      </c>
      <c r="EP91" s="73" t="str">
        <f t="shared" si="141"/>
        <v>0</v>
      </c>
      <c r="EQ91" s="73" t="str">
        <f t="shared" si="142"/>
        <v/>
      </c>
      <c r="ER91" s="73" t="str">
        <f t="shared" si="143"/>
        <v/>
      </c>
      <c r="ES91" s="53" t="str">
        <f t="shared" si="144"/>
        <v/>
      </c>
      <c r="ET91" s="47" t="s">
        <v>0</v>
      </c>
      <c r="EU91" s="19" t="str">
        <f t="shared" si="179"/>
        <v>INSERT INTO rezultat(id,stazakategorija_id,imeprezime_id,vrijeme_sec,status_id,registracija,uparivanje_id,originalstatus_id,imeprezimealias_id,klubalias_id,kategorijaalias_id) VALUES (261,28,1900,5992,1,1,1,0,Null,Null,Null);</v>
      </c>
      <c r="EV91" s="47" t="s">
        <v>0</v>
      </c>
      <c r="EW91" s="19" t="str">
        <f t="shared" si="180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1" s="47" t="s">
        <v>0</v>
      </c>
      <c r="EY91" s="180" t="str">
        <f t="shared" si="145"/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1" s="47" t="s">
        <v>0</v>
      </c>
    </row>
    <row r="92" spans="1:156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6" t="str">
        <f t="shared" si="146"/>
        <v>ok</v>
      </c>
      <c r="P92" s="47"/>
      <c r="Q92" s="52" t="str">
        <f t="shared" si="147"/>
        <v>M21B</v>
      </c>
      <c r="R92" s="73">
        <f>IF(Q92="","",IF(COUNTIF(Q$12:Q91,Q92)=0,R91+1,R91))</f>
        <v>6</v>
      </c>
      <c r="S92" s="73">
        <f t="shared" si="148"/>
        <v>108</v>
      </c>
      <c r="T92" s="73">
        <f t="shared" si="111"/>
        <v>19</v>
      </c>
      <c r="U92" s="66" t="str">
        <f t="shared" si="112"/>
        <v>M21B – M16</v>
      </c>
      <c r="V92" s="47" t="s">
        <v>0</v>
      </c>
      <c r="W92" s="222" t="str">
        <f t="shared" si="113"/>
        <v>M21B</v>
      </c>
      <c r="X92" s="223">
        <f t="shared" si="114"/>
        <v>28</v>
      </c>
      <c r="Y92" s="47" t="s">
        <v>0</v>
      </c>
      <c r="Z92" s="52" t="str">
        <f t="shared" si="149"/>
        <v>CRO</v>
      </c>
      <c r="AA92" s="73">
        <f t="shared" si="115"/>
        <v>1</v>
      </c>
      <c r="AB92" s="31" t="str">
        <f t="shared" si="150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51"/>
        <v/>
      </c>
      <c r="AH92" s="47" t="s">
        <v>0</v>
      </c>
      <c r="AI92" s="143" t="str">
        <f t="shared" si="152"/>
        <v>CRO</v>
      </c>
      <c r="AJ92" s="47"/>
      <c r="AK92" s="52" t="str">
        <f t="shared" si="153"/>
        <v>Dino</v>
      </c>
      <c r="AL92" s="31" t="str">
        <f t="shared" si="154"/>
        <v>Martinović</v>
      </c>
      <c r="AM92" s="73">
        <f t="shared" si="155"/>
        <v>1942</v>
      </c>
      <c r="AN92" s="73" t="str">
        <f t="shared" si="156"/>
        <v/>
      </c>
      <c r="AO92" s="31" t="str">
        <f t="shared" si="116"/>
        <v>Dino</v>
      </c>
      <c r="AP92" s="66" t="str">
        <f t="shared" si="117"/>
        <v>Martinović</v>
      </c>
      <c r="AQ92" s="47" t="s">
        <v>0</v>
      </c>
      <c r="AR92" s="82" t="str">
        <f t="shared" si="157"/>
        <v/>
      </c>
      <c r="AS92" s="47" t="s">
        <v>0</v>
      </c>
      <c r="AT92" s="19" t="str">
        <f t="shared" si="158"/>
        <v/>
      </c>
      <c r="AU92" s="47" t="s">
        <v>0</v>
      </c>
      <c r="AV92" s="103"/>
      <c r="AW92" s="105"/>
      <c r="AX92" s="47" t="s">
        <v>0</v>
      </c>
      <c r="AY92" s="259" t="str">
        <f t="shared" si="181"/>
        <v/>
      </c>
      <c r="AZ92" s="47" t="s">
        <v>0</v>
      </c>
      <c r="BA92" s="52" t="str">
        <f t="shared" si="118"/>
        <v/>
      </c>
      <c r="BB92" s="73" t="str">
        <f>IF(AV92&amp;AW92="","",MAX(BB$12:BB91)+1)</f>
        <v/>
      </c>
      <c r="BC92" s="271" t="str">
        <f t="shared" si="119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>IF(O92="","",IF(BC92="",AO92,IF(BC92="NEMA",AV92,INDEX(regNatjecatelj_ime,MATCH(BC92,regNatjecatelj_id,0)))))</f>
        <v>Dino</v>
      </c>
      <c r="BG92" s="31" t="str">
        <f>IF(O92="","",IF(BC92="",AP92,IF(BC92="NEMA",AW92,INDEX(regNatjecatelj_prezime,MATCH(BC92,regNatjecatelj_id,0)))))</f>
        <v>Martinović</v>
      </c>
      <c r="BH92" s="73" t="str">
        <f t="shared" si="159"/>
        <v/>
      </c>
      <c r="BI92" s="53">
        <f t="shared" si="160"/>
        <v>1942</v>
      </c>
      <c r="BJ92" s="47" t="s">
        <v>0</v>
      </c>
      <c r="BK92" s="52" t="str">
        <f t="shared" si="120"/>
        <v>Vihor</v>
      </c>
      <c r="BL92" s="31" t="str">
        <f t="shared" si="121"/>
        <v>OK Vihor</v>
      </c>
      <c r="BM92" s="73" t="str">
        <f t="shared" si="122"/>
        <v/>
      </c>
      <c r="BN92" s="31" t="str" cm="1">
        <f t="array" ref="BN92">IF(BM92="",""&amp;BL92,IF(BM92="NEMA",BL92,INDEX(regKlub_naziv,MATCH(INDEX(regKlub_alias_klubId,BM92),regKlub_id,0))))</f>
        <v>OK Vihor</v>
      </c>
      <c r="BO92" s="31" t="str" cm="1">
        <f t="array" ref="BO92">IFERROR(""&amp;INDEX(regNatjecatelj_klub,DX92),"")</f>
        <v>OK Vihor</v>
      </c>
      <c r="BP92" s="88" t="str">
        <f t="shared" si="161"/>
        <v/>
      </c>
      <c r="BQ92" s="66" t="str">
        <f t="shared" si="162"/>
        <v>OK Vihor</v>
      </c>
      <c r="BR92" s="47" t="s">
        <v>0</v>
      </c>
      <c r="BS92" s="52" t="str">
        <f>IF(X92&lt;&gt;"NEMA","",IF(IFERROR(MATCH(W92,W$12:W91,0),0)&lt;&gt;0,"",W92))</f>
        <v/>
      </c>
      <c r="BT92" s="73" t="str">
        <f t="shared" si="163"/>
        <v/>
      </c>
      <c r="BU92" s="31" t="str">
        <f>IF(OR(BT92="",BT92&lt;&gt;"NEMA"),"",MAX(BU$12:BU91)+1)</f>
        <v/>
      </c>
      <c r="BV92" s="66" t="str">
        <f t="shared" si="164"/>
        <v/>
      </c>
      <c r="BW92" s="47" t="s">
        <v>0</v>
      </c>
      <c r="BX92" s="19" t="str">
        <f t="shared" si="165"/>
        <v/>
      </c>
      <c r="BY92" s="47" t="s">
        <v>0</v>
      </c>
      <c r="BZ92" s="82" t="str">
        <f>IF(BM92&lt;&gt;"NEMA","",IF(IFERROR(MATCH(BL92,BL$12:BL91,0),0)&lt;&gt;0,"",BL92))</f>
        <v/>
      </c>
      <c r="CA92" s="47" t="s">
        <v>0</v>
      </c>
      <c r="CB92" s="125"/>
      <c r="CC92" s="47" t="s">
        <v>0</v>
      </c>
      <c r="CD92" s="58" t="str">
        <f t="shared" si="166"/>
        <v/>
      </c>
      <c r="CE92" s="31" t="str">
        <f t="shared" si="167"/>
        <v/>
      </c>
      <c r="CF92" s="31" t="str">
        <f>IF(CE92="","",MAX(CF$12:CF91)+1)</f>
        <v/>
      </c>
      <c r="CG92" s="31" t="str">
        <f t="shared" si="123"/>
        <v/>
      </c>
      <c r="CH92" s="31" t="str">
        <f t="shared" si="168"/>
        <v/>
      </c>
      <c r="CI92" s="31" t="str">
        <f>IF(CB92="","",MAX(CI$12:CI91)+1)</f>
        <v/>
      </c>
      <c r="CJ92" s="31" t="str">
        <f t="shared" si="169"/>
        <v/>
      </c>
      <c r="CK92" s="66" t="str">
        <f t="shared" si="170"/>
        <v/>
      </c>
      <c r="CL92" s="47" t="s">
        <v>0</v>
      </c>
      <c r="CM92" s="73" t="str">
        <f t="shared" si="124"/>
        <v/>
      </c>
      <c r="CN92" s="47"/>
      <c r="CO92" s="19" t="str">
        <f t="shared" si="171"/>
        <v/>
      </c>
      <c r="CP92" s="47" t="s">
        <v>0</v>
      </c>
      <c r="CQ92" s="143" t="str">
        <f t="shared" si="172"/>
        <v>OK Vihor</v>
      </c>
      <c r="CR92" s="47" t="s">
        <v>0</v>
      </c>
      <c r="CS92" s="58" t="str">
        <f t="shared" si="107"/>
        <v>106:29</v>
      </c>
      <c r="CT92" s="73" t="str">
        <f t="shared" si="108"/>
        <v>0</v>
      </c>
      <c r="CU92" s="229" t="str">
        <f t="shared" si="125"/>
        <v/>
      </c>
      <c r="CV92" s="230">
        <f t="shared" si="110"/>
        <v>6389</v>
      </c>
      <c r="CW92" s="163">
        <f t="shared" si="126"/>
        <v>1</v>
      </c>
      <c r="CX92" s="47" t="s">
        <v>0</v>
      </c>
      <c r="CY92" s="222" t="str">
        <f t="shared" si="173"/>
        <v xml:space="preserve">
</v>
      </c>
      <c r="CZ92" s="223">
        <f t="shared" si="174"/>
        <v>6</v>
      </c>
      <c r="DA92" s="47" t="s">
        <v>0</v>
      </c>
      <c r="DB92" s="47"/>
      <c r="DC92" s="47"/>
      <c r="DD92" s="47"/>
      <c r="DE92" s="47" t="s">
        <v>0</v>
      </c>
      <c r="DF92" s="53" t="str">
        <f t="shared" si="182"/>
        <v/>
      </c>
      <c r="DG92" t="s">
        <v>0</v>
      </c>
      <c r="DH92" s="128" t="str">
        <f t="shared" si="183"/>
        <v>M</v>
      </c>
      <c r="DI92" t="s">
        <v>0</v>
      </c>
      <c r="DJ92" s="52" t="str">
        <f t="shared" si="184"/>
        <v/>
      </c>
      <c r="DK92" s="66" t="str">
        <f t="shared" si="185"/>
        <v/>
      </c>
      <c r="DL92" t="s">
        <v>0</v>
      </c>
      <c r="DM92" s="19" t="str">
        <f t="shared" si="186"/>
        <v/>
      </c>
      <c r="DN92" s="47" t="s">
        <v>0</v>
      </c>
      <c r="DO92" s="19" t="str">
        <f t="shared" si="187"/>
        <v/>
      </c>
      <c r="DP92" s="47" t="s">
        <v>0</v>
      </c>
      <c r="DQ92" s="52" t="str">
        <f t="shared" si="127"/>
        <v>Dino – Martinović – OK Vihor – M21B</v>
      </c>
      <c r="DR92" s="53">
        <f t="shared" si="128"/>
        <v>794</v>
      </c>
      <c r="DS92" s="47" t="s">
        <v>0</v>
      </c>
      <c r="DT92" s="52" t="str">
        <f t="shared" si="129"/>
        <v>Dino – Martinović – OK Vihor</v>
      </c>
      <c r="DU92" s="53">
        <f t="shared" si="130"/>
        <v>794</v>
      </c>
      <c r="DV92" s="47" t="s">
        <v>0</v>
      </c>
      <c r="DW92" s="52" t="str">
        <f t="shared" si="131"/>
        <v>Dino – Martinović</v>
      </c>
      <c r="DX92" s="53">
        <f t="shared" si="132"/>
        <v>794</v>
      </c>
      <c r="DY92" s="47" t="s">
        <v>0</v>
      </c>
      <c r="DZ92" s="58">
        <f t="shared" si="175"/>
        <v>794</v>
      </c>
      <c r="EA92" s="53" cm="1">
        <f t="array" ref="EA92">IF(DZ92&lt;&gt;"",INDEX(regNatjecatelj_id,DZ92,0),IF(BD92&lt;&gt;"",BD92,""))</f>
        <v>1942</v>
      </c>
      <c r="EB92" s="47" t="s">
        <v>0</v>
      </c>
      <c r="EC92" s="58" t="str">
        <f t="shared" si="133"/>
        <v>imepre</v>
      </c>
      <c r="ED92" s="73" t="str">
        <f t="shared" si="134"/>
        <v>klu</v>
      </c>
      <c r="EE92" s="73" t="str">
        <f t="shared" si="135"/>
        <v>kat</v>
      </c>
      <c r="EF92" s="73" t="str">
        <f t="shared" si="136"/>
        <v/>
      </c>
      <c r="EG92" s="66" t="str">
        <f t="shared" si="137"/>
        <v>imepre-klu-kat</v>
      </c>
      <c r="EH92" s="47" t="s">
        <v>0</v>
      </c>
      <c r="EI92" s="58">
        <f>IF(AL92="","",MAX(EI$12:EI91)+1)</f>
        <v>262</v>
      </c>
      <c r="EJ92" s="73">
        <f t="shared" si="138"/>
        <v>28</v>
      </c>
      <c r="EK92" s="73">
        <f t="shared" si="176"/>
        <v>1942</v>
      </c>
      <c r="EL92" s="73">
        <f t="shared" si="139"/>
        <v>6389</v>
      </c>
      <c r="EM92" s="73">
        <f t="shared" si="140"/>
        <v>1</v>
      </c>
      <c r="EN92" s="73">
        <f t="shared" si="177"/>
        <v>1</v>
      </c>
      <c r="EO92" s="73">
        <f t="shared" si="178"/>
        <v>1</v>
      </c>
      <c r="EP92" s="73" t="str">
        <f t="shared" si="141"/>
        <v>0</v>
      </c>
      <c r="EQ92" s="73" t="str">
        <f t="shared" si="142"/>
        <v/>
      </c>
      <c r="ER92" s="73" t="str">
        <f t="shared" si="143"/>
        <v/>
      </c>
      <c r="ES92" s="53" t="str">
        <f t="shared" si="144"/>
        <v/>
      </c>
      <c r="ET92" s="47" t="s">
        <v>0</v>
      </c>
      <c r="EU92" s="19" t="str">
        <f t="shared" si="179"/>
        <v>INSERT INTO rezultat(id,stazakategorija_id,imeprezime_id,vrijeme_sec,status_id,registracija,uparivanje_id,originalstatus_id,imeprezimealias_id,klubalias_id,kategorijaalias_id) VALUES (262,28,1942,6389,1,1,1,0,Null,Null,Null);</v>
      </c>
      <c r="EV92" s="47" t="s">
        <v>0</v>
      </c>
      <c r="EW92" s="19" t="str">
        <f t="shared" si="180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2" s="47" t="s">
        <v>0</v>
      </c>
      <c r="EY92" s="180" t="str">
        <f t="shared" si="145"/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2" s="47" t="s">
        <v>0</v>
      </c>
    </row>
    <row r="93" spans="1:156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6" t="str">
        <f t="shared" si="146"/>
        <v>ok</v>
      </c>
      <c r="P93" s="47"/>
      <c r="Q93" s="52" t="str">
        <f t="shared" si="147"/>
        <v>M21B</v>
      </c>
      <c r="R93" s="73">
        <f>IF(Q93="","",IF(COUNTIF(Q$12:Q92,Q93)=0,R92+1,R92))</f>
        <v>6</v>
      </c>
      <c r="S93" s="73">
        <f t="shared" si="148"/>
        <v>108</v>
      </c>
      <c r="T93" s="73">
        <f t="shared" si="111"/>
        <v>19</v>
      </c>
      <c r="U93" s="66" t="str">
        <f t="shared" si="112"/>
        <v>M21B – M16</v>
      </c>
      <c r="V93" s="47" t="s">
        <v>0</v>
      </c>
      <c r="W93" s="222" t="str">
        <f t="shared" si="113"/>
        <v>M21B</v>
      </c>
      <c r="X93" s="223">
        <f t="shared" si="114"/>
        <v>28</v>
      </c>
      <c r="Y93" s="47" t="s">
        <v>0</v>
      </c>
      <c r="Z93" s="52" t="str">
        <f t="shared" si="149"/>
        <v>CRO</v>
      </c>
      <c r="AA93" s="73">
        <f t="shared" si="115"/>
        <v>1</v>
      </c>
      <c r="AB93" s="31" t="str">
        <f t="shared" si="150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51"/>
        <v/>
      </c>
      <c r="AH93" s="47" t="s">
        <v>0</v>
      </c>
      <c r="AI93" s="143" t="str">
        <f t="shared" si="152"/>
        <v>CRO</v>
      </c>
      <c r="AJ93" s="47"/>
      <c r="AK93" s="52" t="str">
        <f t="shared" si="153"/>
        <v>Jurica</v>
      </c>
      <c r="AL93" s="31" t="str">
        <f t="shared" si="154"/>
        <v>Cimperšak Žigrović</v>
      </c>
      <c r="AM93" s="73">
        <f t="shared" si="155"/>
        <v>1915</v>
      </c>
      <c r="AN93" s="73" t="str">
        <f t="shared" si="156"/>
        <v/>
      </c>
      <c r="AO93" s="31" t="str">
        <f t="shared" si="116"/>
        <v>Jurica</v>
      </c>
      <c r="AP93" s="66" t="str">
        <f t="shared" si="117"/>
        <v>Cimperšak Žigrović</v>
      </c>
      <c r="AQ93" s="47" t="s">
        <v>0</v>
      </c>
      <c r="AR93" s="82" t="str">
        <f t="shared" si="157"/>
        <v/>
      </c>
      <c r="AS93" s="47" t="s">
        <v>0</v>
      </c>
      <c r="AT93" s="19" t="str">
        <f t="shared" si="158"/>
        <v/>
      </c>
      <c r="AU93" s="47" t="s">
        <v>0</v>
      </c>
      <c r="AV93" s="103"/>
      <c r="AW93" s="105"/>
      <c r="AX93" s="47" t="s">
        <v>0</v>
      </c>
      <c r="AY93" s="259" t="str">
        <f t="shared" si="181"/>
        <v/>
      </c>
      <c r="AZ93" s="47" t="s">
        <v>0</v>
      </c>
      <c r="BA93" s="52" t="str">
        <f t="shared" si="118"/>
        <v/>
      </c>
      <c r="BB93" s="73" t="str">
        <f>IF(AV93&amp;AW93="","",MAX(BB$12:BB92)+1)</f>
        <v/>
      </c>
      <c r="BC93" s="271" t="str">
        <f t="shared" si="119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>IF(O93="","",IF(BC93="",AO93,IF(BC93="NEMA",AV93,INDEX(regNatjecatelj_ime,MATCH(BC93,regNatjecatelj_id,0)))))</f>
        <v>Jurica</v>
      </c>
      <c r="BG93" s="31" t="str">
        <f>IF(O93="","",IF(BC93="",AP93,IF(BC93="NEMA",AW93,INDEX(regNatjecatelj_prezime,MATCH(BC93,regNatjecatelj_id,0)))))</f>
        <v>Cimperšak Žigrović</v>
      </c>
      <c r="BH93" s="73" t="str">
        <f t="shared" si="159"/>
        <v/>
      </c>
      <c r="BI93" s="53">
        <f t="shared" si="160"/>
        <v>1915</v>
      </c>
      <c r="BJ93" s="47" t="s">
        <v>0</v>
      </c>
      <c r="BK93" s="52" t="str">
        <f t="shared" si="120"/>
        <v>Vihor</v>
      </c>
      <c r="BL93" s="31" t="str">
        <f t="shared" si="121"/>
        <v>OK Vihor</v>
      </c>
      <c r="BM93" s="73" t="str">
        <f t="shared" si="122"/>
        <v/>
      </c>
      <c r="BN93" s="31" t="str" cm="1">
        <f t="array" ref="BN93">IF(BM93="",""&amp;BL93,IF(BM93="NEMA",BL93,INDEX(regKlub_naziv,MATCH(INDEX(regKlub_alias_klubId,BM93),regKlub_id,0))))</f>
        <v>OK Vihor</v>
      </c>
      <c r="BO93" s="31" t="str" cm="1">
        <f t="array" ref="BO93">IFERROR(""&amp;INDEX(regNatjecatelj_klub,DX93),"")</f>
        <v>OK Vihor</v>
      </c>
      <c r="BP93" s="88" t="str">
        <f t="shared" si="161"/>
        <v/>
      </c>
      <c r="BQ93" s="66" t="str">
        <f t="shared" si="162"/>
        <v>OK Vihor</v>
      </c>
      <c r="BR93" s="47" t="s">
        <v>0</v>
      </c>
      <c r="BS93" s="52" t="str">
        <f>IF(X93&lt;&gt;"NEMA","",IF(IFERROR(MATCH(W93,W$12:W92,0),0)&lt;&gt;0,"",W93))</f>
        <v/>
      </c>
      <c r="BT93" s="73" t="str">
        <f t="shared" si="163"/>
        <v/>
      </c>
      <c r="BU93" s="31" t="str">
        <f>IF(OR(BT93="",BT93&lt;&gt;"NEMA"),"",MAX(BU$12:BU92)+1)</f>
        <v/>
      </c>
      <c r="BV93" s="66" t="str">
        <f t="shared" si="164"/>
        <v/>
      </c>
      <c r="BW93" s="47" t="s">
        <v>0</v>
      </c>
      <c r="BX93" s="19" t="str">
        <f t="shared" si="165"/>
        <v/>
      </c>
      <c r="BY93" s="47" t="s">
        <v>0</v>
      </c>
      <c r="BZ93" s="82" t="str">
        <f>IF(BM93&lt;&gt;"NEMA","",IF(IFERROR(MATCH(BL93,BL$12:BL92,0),0)&lt;&gt;0,"",BL93))</f>
        <v/>
      </c>
      <c r="CA93" s="47" t="s">
        <v>0</v>
      </c>
      <c r="CB93" s="125"/>
      <c r="CC93" s="47" t="s">
        <v>0</v>
      </c>
      <c r="CD93" s="58" t="str">
        <f t="shared" si="166"/>
        <v/>
      </c>
      <c r="CE93" s="31" t="str">
        <f t="shared" si="167"/>
        <v/>
      </c>
      <c r="CF93" s="31" t="str">
        <f>IF(CE93="","",MAX(CF$12:CF92)+1)</f>
        <v/>
      </c>
      <c r="CG93" s="31" t="str">
        <f t="shared" si="123"/>
        <v/>
      </c>
      <c r="CH93" s="31" t="str">
        <f t="shared" si="168"/>
        <v/>
      </c>
      <c r="CI93" s="31" t="str">
        <f>IF(CB93="","",MAX(CI$12:CI92)+1)</f>
        <v/>
      </c>
      <c r="CJ93" s="31" t="str">
        <f t="shared" si="169"/>
        <v/>
      </c>
      <c r="CK93" s="66" t="str">
        <f t="shared" si="170"/>
        <v/>
      </c>
      <c r="CL93" s="47" t="s">
        <v>0</v>
      </c>
      <c r="CM93" s="73" t="str">
        <f t="shared" si="124"/>
        <v/>
      </c>
      <c r="CN93" s="47"/>
      <c r="CO93" s="19" t="str">
        <f t="shared" si="171"/>
        <v/>
      </c>
      <c r="CP93" s="47" t="s">
        <v>0</v>
      </c>
      <c r="CQ93" s="143" t="str">
        <f t="shared" si="172"/>
        <v>OK Vihor</v>
      </c>
      <c r="CR93" s="47" t="s">
        <v>0</v>
      </c>
      <c r="CS93" s="58" t="str">
        <f t="shared" si="107"/>
        <v>107:35</v>
      </c>
      <c r="CT93" s="73" t="str">
        <f t="shared" si="108"/>
        <v>0</v>
      </c>
      <c r="CU93" s="229" t="str">
        <f t="shared" si="125"/>
        <v/>
      </c>
      <c r="CV93" s="230">
        <f t="shared" si="110"/>
        <v>6455</v>
      </c>
      <c r="CW93" s="163">
        <f t="shared" si="126"/>
        <v>1</v>
      </c>
      <c r="CX93" s="47" t="s">
        <v>0</v>
      </c>
      <c r="CY93" s="222" t="str">
        <f t="shared" si="173"/>
        <v xml:space="preserve">
</v>
      </c>
      <c r="CZ93" s="223">
        <f t="shared" si="174"/>
        <v>6</v>
      </c>
      <c r="DA93" s="47" t="s">
        <v>0</v>
      </c>
      <c r="DB93" s="47"/>
      <c r="DC93" s="47"/>
      <c r="DD93" s="47"/>
      <c r="DE93" s="47" t="s">
        <v>0</v>
      </c>
      <c r="DF93" s="53" t="str">
        <f t="shared" si="182"/>
        <v/>
      </c>
      <c r="DG93" t="s">
        <v>0</v>
      </c>
      <c r="DH93" s="128" t="str">
        <f t="shared" si="183"/>
        <v>M</v>
      </c>
      <c r="DI93" t="s">
        <v>0</v>
      </c>
      <c r="DJ93" s="52" t="str">
        <f t="shared" si="184"/>
        <v/>
      </c>
      <c r="DK93" s="66" t="str">
        <f t="shared" si="185"/>
        <v/>
      </c>
      <c r="DL93" t="s">
        <v>0</v>
      </c>
      <c r="DM93" s="19" t="str">
        <f t="shared" si="186"/>
        <v/>
      </c>
      <c r="DN93" s="47" t="s">
        <v>0</v>
      </c>
      <c r="DO93" s="19" t="str">
        <f t="shared" si="187"/>
        <v/>
      </c>
      <c r="DP93" s="47" t="s">
        <v>0</v>
      </c>
      <c r="DQ93" s="52" t="str">
        <f t="shared" si="127"/>
        <v>Jurica – Cimperšak Žigrović – OK Vihor – M21B</v>
      </c>
      <c r="DR93" s="53">
        <f t="shared" si="128"/>
        <v>648</v>
      </c>
      <c r="DS93" s="47" t="s">
        <v>0</v>
      </c>
      <c r="DT93" s="52" t="str">
        <f t="shared" si="129"/>
        <v>Jurica – Cimperšak Žigrović – OK Vihor</v>
      </c>
      <c r="DU93" s="53">
        <f t="shared" si="130"/>
        <v>648</v>
      </c>
      <c r="DV93" s="47" t="s">
        <v>0</v>
      </c>
      <c r="DW93" s="52" t="str">
        <f t="shared" si="131"/>
        <v>Jurica – Cimperšak Žigrović</v>
      </c>
      <c r="DX93" s="53">
        <f t="shared" si="132"/>
        <v>648</v>
      </c>
      <c r="DY93" s="47" t="s">
        <v>0</v>
      </c>
      <c r="DZ93" s="58">
        <f t="shared" si="175"/>
        <v>648</v>
      </c>
      <c r="EA93" s="53" cm="1">
        <f t="array" ref="EA93">IF(DZ93&lt;&gt;"",INDEX(regNatjecatelj_id,DZ93,0),IF(BD93&lt;&gt;"",BD93,""))</f>
        <v>1915</v>
      </c>
      <c r="EB93" s="47" t="s">
        <v>0</v>
      </c>
      <c r="EC93" s="58" t="str">
        <f t="shared" si="133"/>
        <v>imepre</v>
      </c>
      <c r="ED93" s="73" t="str">
        <f t="shared" si="134"/>
        <v>klu</v>
      </c>
      <c r="EE93" s="73" t="str">
        <f t="shared" si="135"/>
        <v>kat</v>
      </c>
      <c r="EF93" s="73" t="str">
        <f t="shared" si="136"/>
        <v/>
      </c>
      <c r="EG93" s="66" t="str">
        <f t="shared" si="137"/>
        <v>imepre-klu-kat</v>
      </c>
      <c r="EH93" s="47" t="s">
        <v>0</v>
      </c>
      <c r="EI93" s="58">
        <f>IF(AL93="","",MAX(EI$12:EI92)+1)</f>
        <v>263</v>
      </c>
      <c r="EJ93" s="73">
        <f t="shared" si="138"/>
        <v>28</v>
      </c>
      <c r="EK93" s="73">
        <f t="shared" si="176"/>
        <v>1915</v>
      </c>
      <c r="EL93" s="73">
        <f t="shared" si="139"/>
        <v>6455</v>
      </c>
      <c r="EM93" s="73">
        <f t="shared" si="140"/>
        <v>1</v>
      </c>
      <c r="EN93" s="73">
        <f t="shared" si="177"/>
        <v>1</v>
      </c>
      <c r="EO93" s="73">
        <f t="shared" si="178"/>
        <v>1</v>
      </c>
      <c r="EP93" s="73" t="str">
        <f t="shared" si="141"/>
        <v>0</v>
      </c>
      <c r="EQ93" s="73" t="str">
        <f t="shared" si="142"/>
        <v/>
      </c>
      <c r="ER93" s="73" t="str">
        <f t="shared" si="143"/>
        <v/>
      </c>
      <c r="ES93" s="53" t="str">
        <f t="shared" si="144"/>
        <v/>
      </c>
      <c r="ET93" s="47" t="s">
        <v>0</v>
      </c>
      <c r="EU93" s="19" t="str">
        <f t="shared" si="179"/>
        <v>INSERT INTO rezultat(id,stazakategorija_id,imeprezime_id,vrijeme_sec,status_id,registracija,uparivanje_id,originalstatus_id,imeprezimealias_id,klubalias_id,kategorijaalias_id) VALUES (263,28,1915,6455,1,1,1,0,Null,Null,Null);</v>
      </c>
      <c r="EV93" s="47" t="s">
        <v>0</v>
      </c>
      <c r="EW93" s="19" t="str">
        <f t="shared" si="180"/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3" s="47" t="s">
        <v>0</v>
      </c>
      <c r="EY93" s="180" t="str">
        <f t="shared" si="145"/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3" s="47" t="s">
        <v>0</v>
      </c>
    </row>
    <row r="94" spans="1:156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6" t="str">
        <f t="shared" si="146"/>
        <v>ok</v>
      </c>
      <c r="P94" s="47"/>
      <c r="Q94" s="52" t="str">
        <f t="shared" si="147"/>
        <v>M21B</v>
      </c>
      <c r="R94" s="73">
        <f>IF(Q94="","",IF(COUNTIF(Q$12:Q93,Q94)=0,R93+1,R93))</f>
        <v>6</v>
      </c>
      <c r="S94" s="73">
        <f t="shared" si="148"/>
        <v>108</v>
      </c>
      <c r="T94" s="73">
        <f t="shared" si="111"/>
        <v>19</v>
      </c>
      <c r="U94" s="66" t="str">
        <f t="shared" si="112"/>
        <v>M21B – M16</v>
      </c>
      <c r="V94" s="47" t="s">
        <v>0</v>
      </c>
      <c r="W94" s="222" t="str">
        <f t="shared" si="113"/>
        <v>M21B</v>
      </c>
      <c r="X94" s="223">
        <f t="shared" si="114"/>
        <v>28</v>
      </c>
      <c r="Y94" s="47" t="s">
        <v>0</v>
      </c>
      <c r="Z94" s="52" t="str">
        <f t="shared" si="149"/>
        <v>CRO</v>
      </c>
      <c r="AA94" s="73">
        <f t="shared" si="115"/>
        <v>1</v>
      </c>
      <c r="AB94" s="31" t="str">
        <f t="shared" si="150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51"/>
        <v/>
      </c>
      <c r="AH94" s="47" t="s">
        <v>0</v>
      </c>
      <c r="AI94" s="143" t="str">
        <f t="shared" si="152"/>
        <v>CRO</v>
      </c>
      <c r="AJ94" s="47"/>
      <c r="AK94" s="52" t="str">
        <f t="shared" si="153"/>
        <v>Franjo</v>
      </c>
      <c r="AL94" s="31" t="str">
        <f t="shared" si="154"/>
        <v>Lozančić</v>
      </c>
      <c r="AM94" s="73">
        <f t="shared" si="155"/>
        <v>1897</v>
      </c>
      <c r="AN94" s="73" t="str">
        <f t="shared" si="156"/>
        <v/>
      </c>
      <c r="AO94" s="31" t="str">
        <f t="shared" si="116"/>
        <v>Franjo</v>
      </c>
      <c r="AP94" s="66" t="str">
        <f t="shared" si="117"/>
        <v>Lozančić</v>
      </c>
      <c r="AQ94" s="47" t="s">
        <v>0</v>
      </c>
      <c r="AR94" s="82" t="str">
        <f t="shared" si="157"/>
        <v/>
      </c>
      <c r="AS94" s="47" t="s">
        <v>0</v>
      </c>
      <c r="AT94" s="19" t="str">
        <f t="shared" si="158"/>
        <v/>
      </c>
      <c r="AU94" s="47" t="s">
        <v>0</v>
      </c>
      <c r="AV94" s="103"/>
      <c r="AW94" s="105"/>
      <c r="AX94" s="47" t="s">
        <v>0</v>
      </c>
      <c r="AY94" s="259" t="str">
        <f t="shared" si="181"/>
        <v/>
      </c>
      <c r="AZ94" s="47" t="s">
        <v>0</v>
      </c>
      <c r="BA94" s="52" t="str">
        <f t="shared" si="118"/>
        <v/>
      </c>
      <c r="BB94" s="73" t="str">
        <f>IF(AV94&amp;AW94="","",MAX(BB$12:BB93)+1)</f>
        <v/>
      </c>
      <c r="BC94" s="271" t="str">
        <f t="shared" si="119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>IF(O94="","",IF(BC94="",AO94,IF(BC94="NEMA",AV94,INDEX(regNatjecatelj_ime,MATCH(BC94,regNatjecatelj_id,0)))))</f>
        <v>Franjo</v>
      </c>
      <c r="BG94" s="31" t="str">
        <f>IF(O94="","",IF(BC94="",AP94,IF(BC94="NEMA",AW94,INDEX(regNatjecatelj_prezime,MATCH(BC94,regNatjecatelj_id,0)))))</f>
        <v>Lozančić</v>
      </c>
      <c r="BH94" s="73" t="str">
        <f t="shared" si="159"/>
        <v/>
      </c>
      <c r="BI94" s="53">
        <f t="shared" si="160"/>
        <v>1897</v>
      </c>
      <c r="BJ94" s="47" t="s">
        <v>0</v>
      </c>
      <c r="BK94" s="52" t="str">
        <f t="shared" si="120"/>
        <v>Vihor</v>
      </c>
      <c r="BL94" s="31" t="str">
        <f t="shared" si="121"/>
        <v>OK Vihor</v>
      </c>
      <c r="BM94" s="73" t="str">
        <f t="shared" si="122"/>
        <v/>
      </c>
      <c r="BN94" s="31" t="str" cm="1">
        <f t="array" ref="BN94">IF(BM94="",""&amp;BL94,IF(BM94="NEMA",BL94,INDEX(regKlub_naziv,MATCH(INDEX(regKlub_alias_klubId,BM94),regKlub_id,0))))</f>
        <v>OK Vihor</v>
      </c>
      <c r="BO94" s="31" t="str" cm="1">
        <f t="array" ref="BO94">IFERROR(""&amp;INDEX(regNatjecatelj_klub,DX94),"")</f>
        <v>OK Vihor</v>
      </c>
      <c r="BP94" s="88" t="str">
        <f t="shared" si="161"/>
        <v/>
      </c>
      <c r="BQ94" s="66" t="str">
        <f t="shared" si="162"/>
        <v>OK Vihor</v>
      </c>
      <c r="BR94" s="47" t="s">
        <v>0</v>
      </c>
      <c r="BS94" s="52" t="str">
        <f>IF(X94&lt;&gt;"NEMA","",IF(IFERROR(MATCH(W94,W$12:W93,0),0)&lt;&gt;0,"",W94))</f>
        <v/>
      </c>
      <c r="BT94" s="73" t="str">
        <f t="shared" si="163"/>
        <v/>
      </c>
      <c r="BU94" s="31" t="str">
        <f>IF(OR(BT94="",BT94&lt;&gt;"NEMA"),"",MAX(BU$12:BU93)+1)</f>
        <v/>
      </c>
      <c r="BV94" s="66" t="str">
        <f t="shared" si="164"/>
        <v/>
      </c>
      <c r="BW94" s="47" t="s">
        <v>0</v>
      </c>
      <c r="BX94" s="19" t="str">
        <f t="shared" si="165"/>
        <v/>
      </c>
      <c r="BY94" s="47" t="s">
        <v>0</v>
      </c>
      <c r="BZ94" s="82" t="str">
        <f>IF(BM94&lt;&gt;"NEMA","",IF(IFERROR(MATCH(BL94,BL$12:BL93,0),0)&lt;&gt;0,"",BL94))</f>
        <v/>
      </c>
      <c r="CA94" s="47" t="s">
        <v>0</v>
      </c>
      <c r="CB94" s="125"/>
      <c r="CC94" s="47" t="s">
        <v>0</v>
      </c>
      <c r="CD94" s="58" t="str">
        <f t="shared" si="166"/>
        <v/>
      </c>
      <c r="CE94" s="31" t="str">
        <f t="shared" si="167"/>
        <v/>
      </c>
      <c r="CF94" s="31" t="str">
        <f>IF(CE94="","",MAX(CF$12:CF93)+1)</f>
        <v/>
      </c>
      <c r="CG94" s="31" t="str">
        <f t="shared" si="123"/>
        <v/>
      </c>
      <c r="CH94" s="31" t="str">
        <f t="shared" si="168"/>
        <v/>
      </c>
      <c r="CI94" s="31" t="str">
        <f>IF(CB94="","",MAX(CI$12:CI93)+1)</f>
        <v/>
      </c>
      <c r="CJ94" s="31" t="str">
        <f t="shared" si="169"/>
        <v/>
      </c>
      <c r="CK94" s="66" t="str">
        <f t="shared" si="170"/>
        <v/>
      </c>
      <c r="CL94" s="47" t="s">
        <v>0</v>
      </c>
      <c r="CM94" s="73" t="str">
        <f t="shared" si="124"/>
        <v/>
      </c>
      <c r="CN94" s="47"/>
      <c r="CO94" s="19" t="str">
        <f t="shared" si="171"/>
        <v/>
      </c>
      <c r="CP94" s="47" t="s">
        <v>0</v>
      </c>
      <c r="CQ94" s="143" t="str">
        <f t="shared" si="172"/>
        <v>OK Vihor</v>
      </c>
      <c r="CR94" s="47" t="s">
        <v>0</v>
      </c>
      <c r="CS94" s="58" t="str">
        <f t="shared" si="107"/>
        <v>107:41</v>
      </c>
      <c r="CT94" s="73" t="str">
        <f t="shared" si="108"/>
        <v>0</v>
      </c>
      <c r="CU94" s="229" t="str">
        <f t="shared" si="125"/>
        <v/>
      </c>
      <c r="CV94" s="230">
        <f t="shared" si="110"/>
        <v>6461</v>
      </c>
      <c r="CW94" s="163">
        <f t="shared" si="126"/>
        <v>1</v>
      </c>
      <c r="CX94" s="47" t="s">
        <v>0</v>
      </c>
      <c r="CY94" s="222" t="str">
        <f t="shared" si="173"/>
        <v xml:space="preserve">
</v>
      </c>
      <c r="CZ94" s="223">
        <f t="shared" si="174"/>
        <v>6</v>
      </c>
      <c r="DA94" s="47" t="s">
        <v>0</v>
      </c>
      <c r="DB94" s="47"/>
      <c r="DC94" s="47"/>
      <c r="DD94" s="47"/>
      <c r="DE94" s="47" t="s">
        <v>0</v>
      </c>
      <c r="DF94" s="53" t="str">
        <f t="shared" si="182"/>
        <v/>
      </c>
      <c r="DG94" t="s">
        <v>0</v>
      </c>
      <c r="DH94" s="128" t="str">
        <f t="shared" si="183"/>
        <v>M</v>
      </c>
      <c r="DI94" t="s">
        <v>0</v>
      </c>
      <c r="DJ94" s="52" t="str">
        <f t="shared" si="184"/>
        <v/>
      </c>
      <c r="DK94" s="66" t="str">
        <f t="shared" si="185"/>
        <v/>
      </c>
      <c r="DL94" t="s">
        <v>0</v>
      </c>
      <c r="DM94" s="19" t="str">
        <f t="shared" si="186"/>
        <v/>
      </c>
      <c r="DN94" s="47" t="s">
        <v>0</v>
      </c>
      <c r="DO94" s="19" t="str">
        <f t="shared" si="187"/>
        <v/>
      </c>
      <c r="DP94" s="47" t="s">
        <v>0</v>
      </c>
      <c r="DQ94" s="52" t="str">
        <f t="shared" si="127"/>
        <v>Franjo – Lozančić – OK Vihor – M21B</v>
      </c>
      <c r="DR94" s="53">
        <f t="shared" si="128"/>
        <v>777</v>
      </c>
      <c r="DS94" s="47" t="s">
        <v>0</v>
      </c>
      <c r="DT94" s="52" t="str">
        <f t="shared" si="129"/>
        <v>Franjo – Lozančić – OK Vihor</v>
      </c>
      <c r="DU94" s="53">
        <f t="shared" si="130"/>
        <v>777</v>
      </c>
      <c r="DV94" s="47" t="s">
        <v>0</v>
      </c>
      <c r="DW94" s="52" t="str">
        <f t="shared" si="131"/>
        <v>Franjo – Lozančić</v>
      </c>
      <c r="DX94" s="53">
        <f t="shared" si="132"/>
        <v>777</v>
      </c>
      <c r="DY94" s="47" t="s">
        <v>0</v>
      </c>
      <c r="DZ94" s="58">
        <f t="shared" si="175"/>
        <v>777</v>
      </c>
      <c r="EA94" s="53" cm="1">
        <f t="array" ref="EA94">IF(DZ94&lt;&gt;"",INDEX(regNatjecatelj_id,DZ94,0),IF(BD94&lt;&gt;"",BD94,""))</f>
        <v>1897</v>
      </c>
      <c r="EB94" s="47" t="s">
        <v>0</v>
      </c>
      <c r="EC94" s="58" t="str">
        <f t="shared" si="133"/>
        <v>imepre</v>
      </c>
      <c r="ED94" s="73" t="str">
        <f t="shared" si="134"/>
        <v>klu</v>
      </c>
      <c r="EE94" s="73" t="str">
        <f t="shared" si="135"/>
        <v>kat</v>
      </c>
      <c r="EF94" s="73" t="str">
        <f t="shared" si="136"/>
        <v/>
      </c>
      <c r="EG94" s="66" t="str">
        <f t="shared" si="137"/>
        <v>imepre-klu-kat</v>
      </c>
      <c r="EH94" s="47" t="s">
        <v>0</v>
      </c>
      <c r="EI94" s="58">
        <f>IF(AL94="","",MAX(EI$12:EI93)+1)</f>
        <v>264</v>
      </c>
      <c r="EJ94" s="73">
        <f t="shared" si="138"/>
        <v>28</v>
      </c>
      <c r="EK94" s="73">
        <f t="shared" si="176"/>
        <v>1897</v>
      </c>
      <c r="EL94" s="73">
        <f t="shared" si="139"/>
        <v>6461</v>
      </c>
      <c r="EM94" s="73">
        <f t="shared" si="140"/>
        <v>1</v>
      </c>
      <c r="EN94" s="73">
        <f t="shared" si="177"/>
        <v>1</v>
      </c>
      <c r="EO94" s="73">
        <f t="shared" si="178"/>
        <v>1</v>
      </c>
      <c r="EP94" s="73" t="str">
        <f t="shared" si="141"/>
        <v>0</v>
      </c>
      <c r="EQ94" s="73" t="str">
        <f t="shared" si="142"/>
        <v/>
      </c>
      <c r="ER94" s="73" t="str">
        <f t="shared" si="143"/>
        <v/>
      </c>
      <c r="ES94" s="53" t="str">
        <f t="shared" si="144"/>
        <v/>
      </c>
      <c r="ET94" s="47" t="s">
        <v>0</v>
      </c>
      <c r="EU94" s="19" t="str">
        <f t="shared" si="179"/>
        <v>INSERT INTO rezultat(id,stazakategorija_id,imeprezime_id,vrijeme_sec,status_id,registracija,uparivanje_id,originalstatus_id,imeprezimealias_id,klubalias_id,kategorijaalias_id) VALUES (264,28,1897,6461,1,1,1,0,Null,Null,Null);</v>
      </c>
      <c r="EV94" s="47" t="s">
        <v>0</v>
      </c>
      <c r="EW94" s="19" t="str">
        <f t="shared" si="180"/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4" s="47" t="s">
        <v>0</v>
      </c>
      <c r="EY94" s="180" t="str">
        <f t="shared" si="145"/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4" s="47" t="s">
        <v>0</v>
      </c>
    </row>
    <row r="95" spans="1:156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6" t="str">
        <f t="shared" si="146"/>
        <v>ok</v>
      </c>
      <c r="P95" s="47"/>
      <c r="Q95" s="52" t="str">
        <f t="shared" si="147"/>
        <v>M21B</v>
      </c>
      <c r="R95" s="73">
        <f>IF(Q95="","",IF(COUNTIF(Q$12:Q94,Q95)=0,R94+1,R94))</f>
        <v>6</v>
      </c>
      <c r="S95" s="73">
        <f t="shared" si="148"/>
        <v>108</v>
      </c>
      <c r="T95" s="73">
        <f t="shared" si="111"/>
        <v>19</v>
      </c>
      <c r="U95" s="66" t="str">
        <f t="shared" si="112"/>
        <v>M21B – M16</v>
      </c>
      <c r="V95" s="47" t="s">
        <v>0</v>
      </c>
      <c r="W95" s="222" t="str">
        <f t="shared" si="113"/>
        <v>M21B</v>
      </c>
      <c r="X95" s="223">
        <f t="shared" si="114"/>
        <v>28</v>
      </c>
      <c r="Y95" s="47" t="s">
        <v>0</v>
      </c>
      <c r="Z95" s="52" t="str">
        <f t="shared" si="149"/>
        <v>CRO</v>
      </c>
      <c r="AA95" s="73">
        <f t="shared" si="115"/>
        <v>1</v>
      </c>
      <c r="AB95" s="31" t="str">
        <f t="shared" si="150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51"/>
        <v/>
      </c>
      <c r="AH95" s="47" t="s">
        <v>0</v>
      </c>
      <c r="AI95" s="143" t="str">
        <f t="shared" si="152"/>
        <v>CRO</v>
      </c>
      <c r="AJ95" s="47"/>
      <c r="AK95" s="52" t="str">
        <f t="shared" si="153"/>
        <v>Emil</v>
      </c>
      <c r="AL95" s="31" t="str">
        <f t="shared" si="154"/>
        <v>Trčak</v>
      </c>
      <c r="AM95" s="73">
        <f t="shared" si="155"/>
        <v>1929</v>
      </c>
      <c r="AN95" s="73" t="str">
        <f t="shared" si="156"/>
        <v/>
      </c>
      <c r="AO95" s="31" t="str">
        <f t="shared" si="116"/>
        <v>Emil</v>
      </c>
      <c r="AP95" s="66" t="str">
        <f t="shared" si="117"/>
        <v>Trčak</v>
      </c>
      <c r="AQ95" s="47" t="s">
        <v>0</v>
      </c>
      <c r="AR95" s="82" t="str">
        <f t="shared" si="157"/>
        <v/>
      </c>
      <c r="AS95" s="47" t="s">
        <v>0</v>
      </c>
      <c r="AT95" s="19" t="str">
        <f t="shared" si="158"/>
        <v/>
      </c>
      <c r="AU95" s="47" t="s">
        <v>0</v>
      </c>
      <c r="AV95" s="103"/>
      <c r="AW95" s="105"/>
      <c r="AX95" s="47" t="s">
        <v>0</v>
      </c>
      <c r="AY95" s="259" t="str">
        <f t="shared" si="181"/>
        <v/>
      </c>
      <c r="AZ95" s="47" t="s">
        <v>0</v>
      </c>
      <c r="BA95" s="52" t="str">
        <f t="shared" si="118"/>
        <v/>
      </c>
      <c r="BB95" s="73" t="str">
        <f>IF(AV95&amp;AW95="","",MAX(BB$12:BB94)+1)</f>
        <v/>
      </c>
      <c r="BC95" s="271" t="str">
        <f t="shared" si="119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>IF(O95="","",IF(BC95="",AO95,IF(BC95="NEMA",AV95,INDEX(regNatjecatelj_ime,MATCH(BC95,regNatjecatelj_id,0)))))</f>
        <v>Emil</v>
      </c>
      <c r="BG95" s="31" t="str">
        <f>IF(O95="","",IF(BC95="",AP95,IF(BC95="NEMA",AW95,INDEX(regNatjecatelj_prezime,MATCH(BC95,regNatjecatelj_id,0)))))</f>
        <v>Trčak</v>
      </c>
      <c r="BH95" s="73" t="str">
        <f t="shared" si="159"/>
        <v/>
      </c>
      <c r="BI95" s="53">
        <f t="shared" si="160"/>
        <v>1929</v>
      </c>
      <c r="BJ95" s="47" t="s">
        <v>0</v>
      </c>
      <c r="BK95" s="52" t="str">
        <f t="shared" si="120"/>
        <v>Vihor</v>
      </c>
      <c r="BL95" s="31" t="str">
        <f t="shared" si="121"/>
        <v>OK Vihor</v>
      </c>
      <c r="BM95" s="73" t="str">
        <f t="shared" si="122"/>
        <v/>
      </c>
      <c r="BN95" s="31" t="str" cm="1">
        <f t="array" ref="BN95">IF(BM95="",""&amp;BL95,IF(BM95="NEMA",BL95,INDEX(regKlub_naziv,MATCH(INDEX(regKlub_alias_klubId,BM95),regKlub_id,0))))</f>
        <v>OK Vihor</v>
      </c>
      <c r="BO95" s="31" t="str" cm="1">
        <f t="array" ref="BO95">IFERROR(""&amp;INDEX(regNatjecatelj_klub,DX95),"")</f>
        <v>OK Vihor</v>
      </c>
      <c r="BP95" s="88" t="str">
        <f t="shared" si="161"/>
        <v/>
      </c>
      <c r="BQ95" s="66" t="str">
        <f t="shared" si="162"/>
        <v>OK Vihor</v>
      </c>
      <c r="BR95" s="47" t="s">
        <v>0</v>
      </c>
      <c r="BS95" s="52" t="str">
        <f>IF(X95&lt;&gt;"NEMA","",IF(IFERROR(MATCH(W95,W$12:W94,0),0)&lt;&gt;0,"",W95))</f>
        <v/>
      </c>
      <c r="BT95" s="73" t="str">
        <f t="shared" si="163"/>
        <v/>
      </c>
      <c r="BU95" s="31" t="str">
        <f>IF(OR(BT95="",BT95&lt;&gt;"NEMA"),"",MAX(BU$12:BU94)+1)</f>
        <v/>
      </c>
      <c r="BV95" s="66" t="str">
        <f t="shared" si="164"/>
        <v/>
      </c>
      <c r="BW95" s="47" t="s">
        <v>0</v>
      </c>
      <c r="BX95" s="19" t="str">
        <f t="shared" si="165"/>
        <v/>
      </c>
      <c r="BY95" s="47" t="s">
        <v>0</v>
      </c>
      <c r="BZ95" s="82" t="str">
        <f>IF(BM95&lt;&gt;"NEMA","",IF(IFERROR(MATCH(BL95,BL$12:BL94,0),0)&lt;&gt;0,"",BL95))</f>
        <v/>
      </c>
      <c r="CA95" s="47" t="s">
        <v>0</v>
      </c>
      <c r="CB95" s="125"/>
      <c r="CC95" s="47" t="s">
        <v>0</v>
      </c>
      <c r="CD95" s="58" t="str">
        <f t="shared" si="166"/>
        <v/>
      </c>
      <c r="CE95" s="31" t="str">
        <f t="shared" si="167"/>
        <v/>
      </c>
      <c r="CF95" s="31" t="str">
        <f>IF(CE95="","",MAX(CF$12:CF94)+1)</f>
        <v/>
      </c>
      <c r="CG95" s="31" t="str">
        <f t="shared" si="123"/>
        <v/>
      </c>
      <c r="CH95" s="31" t="str">
        <f t="shared" si="168"/>
        <v/>
      </c>
      <c r="CI95" s="31" t="str">
        <f>IF(CB95="","",MAX(CI$12:CI94)+1)</f>
        <v/>
      </c>
      <c r="CJ95" s="31" t="str">
        <f t="shared" si="169"/>
        <v/>
      </c>
      <c r="CK95" s="66" t="str">
        <f t="shared" si="170"/>
        <v/>
      </c>
      <c r="CL95" s="47" t="s">
        <v>0</v>
      </c>
      <c r="CM95" s="73" t="str">
        <f t="shared" si="124"/>
        <v/>
      </c>
      <c r="CN95" s="47"/>
      <c r="CO95" s="19" t="str">
        <f t="shared" si="171"/>
        <v/>
      </c>
      <c r="CP95" s="47" t="s">
        <v>0</v>
      </c>
      <c r="CQ95" s="143" t="str">
        <f t="shared" si="172"/>
        <v>OK Vihor</v>
      </c>
      <c r="CR95" s="47" t="s">
        <v>0</v>
      </c>
      <c r="CS95" s="58" t="str">
        <f t="shared" si="107"/>
        <v>111:44</v>
      </c>
      <c r="CT95" s="73" t="str">
        <f t="shared" si="108"/>
        <v>0</v>
      </c>
      <c r="CU95" s="229" t="str">
        <f t="shared" si="125"/>
        <v/>
      </c>
      <c r="CV95" s="230">
        <f t="shared" si="110"/>
        <v>6704</v>
      </c>
      <c r="CW95" s="163">
        <f t="shared" si="126"/>
        <v>1</v>
      </c>
      <c r="CX95" s="47" t="s">
        <v>0</v>
      </c>
      <c r="CY95" s="222" t="str">
        <f t="shared" si="173"/>
        <v xml:space="preserve">
</v>
      </c>
      <c r="CZ95" s="223">
        <f t="shared" si="174"/>
        <v>6</v>
      </c>
      <c r="DA95" s="47" t="s">
        <v>0</v>
      </c>
      <c r="DB95" s="47"/>
      <c r="DC95" s="47"/>
      <c r="DD95" s="47"/>
      <c r="DE95" s="47" t="s">
        <v>0</v>
      </c>
      <c r="DF95" s="53" t="str">
        <f t="shared" si="182"/>
        <v/>
      </c>
      <c r="DG95" t="s">
        <v>0</v>
      </c>
      <c r="DH95" s="128" t="str">
        <f t="shared" si="183"/>
        <v>M</v>
      </c>
      <c r="DI95" t="s">
        <v>0</v>
      </c>
      <c r="DJ95" s="52" t="str">
        <f t="shared" si="184"/>
        <v/>
      </c>
      <c r="DK95" s="66" t="str">
        <f t="shared" si="185"/>
        <v/>
      </c>
      <c r="DL95" t="s">
        <v>0</v>
      </c>
      <c r="DM95" s="19" t="str">
        <f t="shared" si="186"/>
        <v/>
      </c>
      <c r="DN95" s="47" t="s">
        <v>0</v>
      </c>
      <c r="DO95" s="19" t="str">
        <f t="shared" si="187"/>
        <v/>
      </c>
      <c r="DP95" s="47" t="s">
        <v>0</v>
      </c>
      <c r="DQ95" s="52" t="str">
        <f t="shared" si="127"/>
        <v>Emil – Trčak – OK Vihor – M21B</v>
      </c>
      <c r="DR95" s="53">
        <f t="shared" si="128"/>
        <v>925</v>
      </c>
      <c r="DS95" s="47" t="s">
        <v>0</v>
      </c>
      <c r="DT95" s="52" t="str">
        <f t="shared" si="129"/>
        <v>Emil – Trčak – OK Vihor</v>
      </c>
      <c r="DU95" s="53">
        <f t="shared" si="130"/>
        <v>925</v>
      </c>
      <c r="DV95" s="47" t="s">
        <v>0</v>
      </c>
      <c r="DW95" s="52" t="str">
        <f t="shared" si="131"/>
        <v>Emil – Trčak</v>
      </c>
      <c r="DX95" s="53">
        <f t="shared" si="132"/>
        <v>925</v>
      </c>
      <c r="DY95" s="47" t="s">
        <v>0</v>
      </c>
      <c r="DZ95" s="58">
        <f t="shared" si="175"/>
        <v>925</v>
      </c>
      <c r="EA95" s="53" cm="1">
        <f t="array" ref="EA95">IF(DZ95&lt;&gt;"",INDEX(regNatjecatelj_id,DZ95,0),IF(BD95&lt;&gt;"",BD95,""))</f>
        <v>1929</v>
      </c>
      <c r="EB95" s="47" t="s">
        <v>0</v>
      </c>
      <c r="EC95" s="58" t="str">
        <f t="shared" si="133"/>
        <v>imepre</v>
      </c>
      <c r="ED95" s="73" t="str">
        <f t="shared" si="134"/>
        <v>klu</v>
      </c>
      <c r="EE95" s="73" t="str">
        <f t="shared" si="135"/>
        <v>kat</v>
      </c>
      <c r="EF95" s="73" t="str">
        <f t="shared" si="136"/>
        <v/>
      </c>
      <c r="EG95" s="66" t="str">
        <f t="shared" si="137"/>
        <v>imepre-klu-kat</v>
      </c>
      <c r="EH95" s="47" t="s">
        <v>0</v>
      </c>
      <c r="EI95" s="58">
        <f>IF(AL95="","",MAX(EI$12:EI94)+1)</f>
        <v>265</v>
      </c>
      <c r="EJ95" s="73">
        <f t="shared" si="138"/>
        <v>28</v>
      </c>
      <c r="EK95" s="73">
        <f t="shared" si="176"/>
        <v>1929</v>
      </c>
      <c r="EL95" s="73">
        <f t="shared" si="139"/>
        <v>6704</v>
      </c>
      <c r="EM95" s="73">
        <f t="shared" si="140"/>
        <v>1</v>
      </c>
      <c r="EN95" s="73">
        <f t="shared" si="177"/>
        <v>1</v>
      </c>
      <c r="EO95" s="73">
        <f t="shared" si="178"/>
        <v>1</v>
      </c>
      <c r="EP95" s="73" t="str">
        <f t="shared" si="141"/>
        <v>0</v>
      </c>
      <c r="EQ95" s="73" t="str">
        <f t="shared" si="142"/>
        <v/>
      </c>
      <c r="ER95" s="73" t="str">
        <f t="shared" si="143"/>
        <v/>
      </c>
      <c r="ES95" s="53" t="str">
        <f t="shared" si="144"/>
        <v/>
      </c>
      <c r="ET95" s="47" t="s">
        <v>0</v>
      </c>
      <c r="EU95" s="19" t="str">
        <f t="shared" si="179"/>
        <v>INSERT INTO rezultat(id,stazakategorija_id,imeprezime_id,vrijeme_sec,status_id,registracija,uparivanje_id,originalstatus_id,imeprezimealias_id,klubalias_id,kategorijaalias_id) VALUES (265,28,1929,6704,1,1,1,0,Null,Null,Null);</v>
      </c>
      <c r="EV95" s="47" t="s">
        <v>0</v>
      </c>
      <c r="EW95" s="19" t="str">
        <f t="shared" si="180"/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5" s="47" t="s">
        <v>0</v>
      </c>
      <c r="EY95" s="180" t="str">
        <f t="shared" si="145"/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5" s="47" t="s">
        <v>0</v>
      </c>
    </row>
    <row r="96" spans="1:156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6" t="str">
        <f t="shared" si="146"/>
        <v>ok</v>
      </c>
      <c r="P96" s="47"/>
      <c r="Q96" s="52" t="str">
        <f t="shared" si="147"/>
        <v>M21B</v>
      </c>
      <c r="R96" s="73">
        <f>IF(Q96="","",IF(COUNTIF(Q$12:Q95,Q96)=0,R95+1,R95))</f>
        <v>6</v>
      </c>
      <c r="S96" s="73">
        <f t="shared" si="148"/>
        <v>108</v>
      </c>
      <c r="T96" s="73">
        <f t="shared" si="111"/>
        <v>19</v>
      </c>
      <c r="U96" s="66" t="str">
        <f t="shared" si="112"/>
        <v>M21B – M16</v>
      </c>
      <c r="V96" s="47" t="s">
        <v>0</v>
      </c>
      <c r="W96" s="222" t="str">
        <f t="shared" si="113"/>
        <v>M21B</v>
      </c>
      <c r="X96" s="223">
        <f t="shared" si="114"/>
        <v>28</v>
      </c>
      <c r="Y96" s="47" t="s">
        <v>0</v>
      </c>
      <c r="Z96" s="52" t="str">
        <f t="shared" si="149"/>
        <v>CRO</v>
      </c>
      <c r="AA96" s="73">
        <f t="shared" si="115"/>
        <v>1</v>
      </c>
      <c r="AB96" s="31" t="str">
        <f t="shared" si="150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51"/>
        <v/>
      </c>
      <c r="AH96" s="47" t="s">
        <v>0</v>
      </c>
      <c r="AI96" s="143" t="str">
        <f t="shared" si="152"/>
        <v>CRO</v>
      </c>
      <c r="AJ96" s="47"/>
      <c r="AK96" s="52" t="str">
        <f t="shared" si="153"/>
        <v>Hrvoje</v>
      </c>
      <c r="AL96" s="31" t="str">
        <f t="shared" si="154"/>
        <v>Jandras</v>
      </c>
      <c r="AM96" s="73">
        <f t="shared" si="155"/>
        <v>1890</v>
      </c>
      <c r="AN96" s="73" t="str">
        <f t="shared" si="156"/>
        <v/>
      </c>
      <c r="AO96" s="31" t="str">
        <f t="shared" si="116"/>
        <v>Hrvoje</v>
      </c>
      <c r="AP96" s="66" t="str">
        <f t="shared" si="117"/>
        <v>Jandras</v>
      </c>
      <c r="AQ96" s="47" t="s">
        <v>0</v>
      </c>
      <c r="AR96" s="82" t="str">
        <f t="shared" si="157"/>
        <v/>
      </c>
      <c r="AS96" s="47" t="s">
        <v>0</v>
      </c>
      <c r="AT96" s="19" t="str">
        <f t="shared" si="158"/>
        <v/>
      </c>
      <c r="AU96" s="47" t="s">
        <v>0</v>
      </c>
      <c r="AV96" s="103"/>
      <c r="AW96" s="105"/>
      <c r="AX96" s="47" t="s">
        <v>0</v>
      </c>
      <c r="AY96" s="259" t="str">
        <f t="shared" si="181"/>
        <v/>
      </c>
      <c r="AZ96" s="47" t="s">
        <v>0</v>
      </c>
      <c r="BA96" s="52" t="str">
        <f t="shared" si="118"/>
        <v/>
      </c>
      <c r="BB96" s="73" t="str">
        <f>IF(AV96&amp;AW96="","",MAX(BB$12:BB95)+1)</f>
        <v/>
      </c>
      <c r="BC96" s="271" t="str">
        <f t="shared" si="119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>IF(O96="","",IF(BC96="",AO96,IF(BC96="NEMA",AV96,INDEX(regNatjecatelj_ime,MATCH(BC96,regNatjecatelj_id,0)))))</f>
        <v>Hrvoje</v>
      </c>
      <c r="BG96" s="31" t="str">
        <f>IF(O96="","",IF(BC96="",AP96,IF(BC96="NEMA",AW96,INDEX(regNatjecatelj_prezime,MATCH(BC96,regNatjecatelj_id,0)))))</f>
        <v>Jandras</v>
      </c>
      <c r="BH96" s="73" t="str">
        <f t="shared" si="159"/>
        <v/>
      </c>
      <c r="BI96" s="53">
        <f t="shared" si="160"/>
        <v>1890</v>
      </c>
      <c r="BJ96" s="47" t="s">
        <v>0</v>
      </c>
      <c r="BK96" s="52" t="str">
        <f t="shared" si="120"/>
        <v>Vihor</v>
      </c>
      <c r="BL96" s="31" t="str">
        <f t="shared" si="121"/>
        <v>OK Vihor</v>
      </c>
      <c r="BM96" s="73" t="str">
        <f t="shared" si="122"/>
        <v/>
      </c>
      <c r="BN96" s="31" t="str" cm="1">
        <f t="array" ref="BN96">IF(BM96="",""&amp;BL96,IF(BM96="NEMA",BL96,INDEX(regKlub_naziv,MATCH(INDEX(regKlub_alias_klubId,BM96),regKlub_id,0))))</f>
        <v>OK Vihor</v>
      </c>
      <c r="BO96" s="31" t="str" cm="1">
        <f t="array" ref="BO96">IFERROR(""&amp;INDEX(regNatjecatelj_klub,DX96),"")</f>
        <v>OK Vihor</v>
      </c>
      <c r="BP96" s="88" t="str">
        <f t="shared" si="161"/>
        <v/>
      </c>
      <c r="BQ96" s="66" t="str">
        <f t="shared" si="162"/>
        <v>OK Vihor</v>
      </c>
      <c r="BR96" s="47" t="s">
        <v>0</v>
      </c>
      <c r="BS96" s="52" t="str">
        <f>IF(X96&lt;&gt;"NEMA","",IF(IFERROR(MATCH(W96,W$12:W95,0),0)&lt;&gt;0,"",W96))</f>
        <v/>
      </c>
      <c r="BT96" s="73" t="str">
        <f t="shared" si="163"/>
        <v/>
      </c>
      <c r="BU96" s="31" t="str">
        <f>IF(OR(BT96="",BT96&lt;&gt;"NEMA"),"",MAX(BU$12:BU95)+1)</f>
        <v/>
      </c>
      <c r="BV96" s="66" t="str">
        <f t="shared" si="164"/>
        <v/>
      </c>
      <c r="BW96" s="47" t="s">
        <v>0</v>
      </c>
      <c r="BX96" s="19" t="str">
        <f t="shared" si="165"/>
        <v/>
      </c>
      <c r="BY96" s="47" t="s">
        <v>0</v>
      </c>
      <c r="BZ96" s="82" t="str">
        <f>IF(BM96&lt;&gt;"NEMA","",IF(IFERROR(MATCH(BL96,BL$12:BL95,0),0)&lt;&gt;0,"",BL96))</f>
        <v/>
      </c>
      <c r="CA96" s="47" t="s">
        <v>0</v>
      </c>
      <c r="CB96" s="125"/>
      <c r="CC96" s="47" t="s">
        <v>0</v>
      </c>
      <c r="CD96" s="58" t="str">
        <f t="shared" si="166"/>
        <v/>
      </c>
      <c r="CE96" s="31" t="str">
        <f t="shared" si="167"/>
        <v/>
      </c>
      <c r="CF96" s="31" t="str">
        <f>IF(CE96="","",MAX(CF$12:CF95)+1)</f>
        <v/>
      </c>
      <c r="CG96" s="31" t="str">
        <f t="shared" si="123"/>
        <v/>
      </c>
      <c r="CH96" s="31" t="str">
        <f t="shared" si="168"/>
        <v/>
      </c>
      <c r="CI96" s="31" t="str">
        <f>IF(CB96="","",MAX(CI$12:CI95)+1)</f>
        <v/>
      </c>
      <c r="CJ96" s="31" t="str">
        <f t="shared" si="169"/>
        <v/>
      </c>
      <c r="CK96" s="66" t="str">
        <f t="shared" si="170"/>
        <v/>
      </c>
      <c r="CL96" s="47" t="s">
        <v>0</v>
      </c>
      <c r="CM96" s="73" t="str">
        <f t="shared" si="124"/>
        <v/>
      </c>
      <c r="CN96" s="47"/>
      <c r="CO96" s="19" t="str">
        <f t="shared" si="171"/>
        <v/>
      </c>
      <c r="CP96" s="47" t="s">
        <v>0</v>
      </c>
      <c r="CQ96" s="143" t="str">
        <f t="shared" si="172"/>
        <v>OK Vihor</v>
      </c>
      <c r="CR96" s="47" t="s">
        <v>0</v>
      </c>
      <c r="CS96" s="58" t="str">
        <f t="shared" si="107"/>
        <v>122:34</v>
      </c>
      <c r="CT96" s="73" t="str">
        <f t="shared" si="108"/>
        <v>0</v>
      </c>
      <c r="CU96" s="229" t="str">
        <f t="shared" si="125"/>
        <v/>
      </c>
      <c r="CV96" s="230">
        <f t="shared" si="110"/>
        <v>7354</v>
      </c>
      <c r="CW96" s="163">
        <f t="shared" si="126"/>
        <v>1</v>
      </c>
      <c r="CX96" s="47" t="s">
        <v>0</v>
      </c>
      <c r="CY96" s="222" t="str">
        <f t="shared" si="173"/>
        <v xml:space="preserve">
</v>
      </c>
      <c r="CZ96" s="223">
        <f t="shared" si="174"/>
        <v>6</v>
      </c>
      <c r="DA96" s="47" t="s">
        <v>0</v>
      </c>
      <c r="DB96" s="47"/>
      <c r="DC96" s="47"/>
      <c r="DD96" s="47"/>
      <c r="DE96" s="47" t="s">
        <v>0</v>
      </c>
      <c r="DF96" s="53" t="str">
        <f t="shared" si="182"/>
        <v/>
      </c>
      <c r="DG96" t="s">
        <v>0</v>
      </c>
      <c r="DH96" s="128" t="str">
        <f t="shared" si="183"/>
        <v>M</v>
      </c>
      <c r="DI96" t="s">
        <v>0</v>
      </c>
      <c r="DJ96" s="52" t="str">
        <f t="shared" si="184"/>
        <v/>
      </c>
      <c r="DK96" s="66" t="str">
        <f t="shared" si="185"/>
        <v/>
      </c>
      <c r="DL96" t="s">
        <v>0</v>
      </c>
      <c r="DM96" s="19" t="str">
        <f t="shared" si="186"/>
        <v/>
      </c>
      <c r="DN96" s="47" t="s">
        <v>0</v>
      </c>
      <c r="DO96" s="19" t="str">
        <f t="shared" si="187"/>
        <v/>
      </c>
      <c r="DP96" s="47" t="s">
        <v>0</v>
      </c>
      <c r="DQ96" s="52" t="str">
        <f t="shared" si="127"/>
        <v>Hrvoje – Jandras – OK Vihor – M21B</v>
      </c>
      <c r="DR96" s="53">
        <f t="shared" si="128"/>
        <v>711</v>
      </c>
      <c r="DS96" s="47" t="s">
        <v>0</v>
      </c>
      <c r="DT96" s="52" t="str">
        <f t="shared" si="129"/>
        <v>Hrvoje – Jandras – OK Vihor</v>
      </c>
      <c r="DU96" s="53">
        <f t="shared" si="130"/>
        <v>711</v>
      </c>
      <c r="DV96" s="47" t="s">
        <v>0</v>
      </c>
      <c r="DW96" s="52" t="str">
        <f t="shared" si="131"/>
        <v>Hrvoje – Jandras</v>
      </c>
      <c r="DX96" s="53">
        <f t="shared" si="132"/>
        <v>711</v>
      </c>
      <c r="DY96" s="47" t="s">
        <v>0</v>
      </c>
      <c r="DZ96" s="58">
        <f t="shared" si="175"/>
        <v>711</v>
      </c>
      <c r="EA96" s="53" cm="1">
        <f t="array" ref="EA96">IF(DZ96&lt;&gt;"",INDEX(regNatjecatelj_id,DZ96,0),IF(BD96&lt;&gt;"",BD96,""))</f>
        <v>1890</v>
      </c>
      <c r="EB96" s="47" t="s">
        <v>0</v>
      </c>
      <c r="EC96" s="58" t="str">
        <f t="shared" si="133"/>
        <v>imepre</v>
      </c>
      <c r="ED96" s="73" t="str">
        <f t="shared" si="134"/>
        <v>klu</v>
      </c>
      <c r="EE96" s="73" t="str">
        <f t="shared" si="135"/>
        <v>kat</v>
      </c>
      <c r="EF96" s="73" t="str">
        <f t="shared" si="136"/>
        <v/>
      </c>
      <c r="EG96" s="66" t="str">
        <f t="shared" si="137"/>
        <v>imepre-klu-kat</v>
      </c>
      <c r="EH96" s="47" t="s">
        <v>0</v>
      </c>
      <c r="EI96" s="58">
        <f>IF(AL96="","",MAX(EI$12:EI95)+1)</f>
        <v>266</v>
      </c>
      <c r="EJ96" s="73">
        <f t="shared" si="138"/>
        <v>28</v>
      </c>
      <c r="EK96" s="73">
        <f t="shared" si="176"/>
        <v>1890</v>
      </c>
      <c r="EL96" s="73">
        <f t="shared" si="139"/>
        <v>7354</v>
      </c>
      <c r="EM96" s="73">
        <f t="shared" si="140"/>
        <v>1</v>
      </c>
      <c r="EN96" s="73">
        <f t="shared" si="177"/>
        <v>1</v>
      </c>
      <c r="EO96" s="73">
        <f t="shared" si="178"/>
        <v>1</v>
      </c>
      <c r="EP96" s="73" t="str">
        <f t="shared" si="141"/>
        <v>0</v>
      </c>
      <c r="EQ96" s="73" t="str">
        <f t="shared" si="142"/>
        <v/>
      </c>
      <c r="ER96" s="73" t="str">
        <f t="shared" si="143"/>
        <v/>
      </c>
      <c r="ES96" s="53" t="str">
        <f t="shared" si="144"/>
        <v/>
      </c>
      <c r="ET96" s="47" t="s">
        <v>0</v>
      </c>
      <c r="EU96" s="19" t="str">
        <f t="shared" si="179"/>
        <v>INSERT INTO rezultat(id,stazakategorija_id,imeprezime_id,vrijeme_sec,status_id,registracija,uparivanje_id,originalstatus_id,imeprezimealias_id,klubalias_id,kategorijaalias_id) VALUES (266,28,1890,7354,1,1,1,0,Null,Null,Null);</v>
      </c>
      <c r="EV96" s="47" t="s">
        <v>0</v>
      </c>
      <c r="EW96" s="19" t="str">
        <f t="shared" si="180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6" s="47" t="s">
        <v>0</v>
      </c>
      <c r="EY96" s="180" t="str">
        <f t="shared" si="145"/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6" s="47" t="s">
        <v>0</v>
      </c>
    </row>
    <row r="97" spans="1:156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6" t="str">
        <f t="shared" si="146"/>
        <v>ok</v>
      </c>
      <c r="P97" s="47"/>
      <c r="Q97" s="52" t="str">
        <f t="shared" si="147"/>
        <v>M21B</v>
      </c>
      <c r="R97" s="73">
        <f>IF(Q97="","",IF(COUNTIF(Q$12:Q96,Q97)=0,R96+1,R96))</f>
        <v>6</v>
      </c>
      <c r="S97" s="73">
        <f t="shared" si="148"/>
        <v>108</v>
      </c>
      <c r="T97" s="73">
        <f t="shared" si="111"/>
        <v>19</v>
      </c>
      <c r="U97" s="66" t="str">
        <f t="shared" si="112"/>
        <v>M21B – M16</v>
      </c>
      <c r="V97" s="47" t="s">
        <v>0</v>
      </c>
      <c r="W97" s="222" t="str">
        <f t="shared" si="113"/>
        <v>M21B</v>
      </c>
      <c r="X97" s="223">
        <f t="shared" si="114"/>
        <v>28</v>
      </c>
      <c r="Y97" s="47" t="s">
        <v>0</v>
      </c>
      <c r="Z97" s="52" t="str">
        <f t="shared" si="149"/>
        <v>CRO</v>
      </c>
      <c r="AA97" s="73">
        <f t="shared" si="115"/>
        <v>1</v>
      </c>
      <c r="AB97" s="31" t="str">
        <f t="shared" si="150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51"/>
        <v/>
      </c>
      <c r="AH97" s="47" t="s">
        <v>0</v>
      </c>
      <c r="AI97" s="143" t="str">
        <f t="shared" si="152"/>
        <v>CRO</v>
      </c>
      <c r="AJ97" s="47"/>
      <c r="AK97" s="52" t="str">
        <f t="shared" si="153"/>
        <v>Nikola</v>
      </c>
      <c r="AL97" s="31" t="str">
        <f t="shared" si="154"/>
        <v>Lucić</v>
      </c>
      <c r="AM97" s="73">
        <f t="shared" si="155"/>
        <v>1898</v>
      </c>
      <c r="AN97" s="73" t="str">
        <f t="shared" si="156"/>
        <v/>
      </c>
      <c r="AO97" s="31" t="str">
        <f t="shared" si="116"/>
        <v>Nikola</v>
      </c>
      <c r="AP97" s="66" t="str">
        <f t="shared" si="117"/>
        <v>Lucić</v>
      </c>
      <c r="AQ97" s="47" t="s">
        <v>0</v>
      </c>
      <c r="AR97" s="82" t="str">
        <f t="shared" si="157"/>
        <v/>
      </c>
      <c r="AS97" s="47" t="s">
        <v>0</v>
      </c>
      <c r="AT97" s="19" t="str">
        <f t="shared" si="158"/>
        <v/>
      </c>
      <c r="AU97" s="47" t="s">
        <v>0</v>
      </c>
      <c r="AV97" s="103"/>
      <c r="AW97" s="105"/>
      <c r="AX97" s="47" t="s">
        <v>0</v>
      </c>
      <c r="AY97" s="259" t="str">
        <f t="shared" si="181"/>
        <v/>
      </c>
      <c r="AZ97" s="47" t="s">
        <v>0</v>
      </c>
      <c r="BA97" s="52" t="str">
        <f t="shared" si="118"/>
        <v/>
      </c>
      <c r="BB97" s="73" t="str">
        <f>IF(AV97&amp;AW97="","",MAX(BB$12:BB96)+1)</f>
        <v/>
      </c>
      <c r="BC97" s="271" t="str">
        <f t="shared" si="119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>IF(O97="","",IF(BC97="",AO97,IF(BC97="NEMA",AV97,INDEX(regNatjecatelj_ime,MATCH(BC97,regNatjecatelj_id,0)))))</f>
        <v>Nikola</v>
      </c>
      <c r="BG97" s="31" t="str">
        <f>IF(O97="","",IF(BC97="",AP97,IF(BC97="NEMA",AW97,INDEX(regNatjecatelj_prezime,MATCH(BC97,regNatjecatelj_id,0)))))</f>
        <v>Lucić</v>
      </c>
      <c r="BH97" s="73" t="str">
        <f t="shared" si="159"/>
        <v/>
      </c>
      <c r="BI97" s="53">
        <f t="shared" si="160"/>
        <v>1898</v>
      </c>
      <c r="BJ97" s="47" t="s">
        <v>0</v>
      </c>
      <c r="BK97" s="52" t="str">
        <f t="shared" si="120"/>
        <v>Vihor</v>
      </c>
      <c r="BL97" s="31" t="str">
        <f t="shared" si="121"/>
        <v>OK Vihor</v>
      </c>
      <c r="BM97" s="73" t="str">
        <f t="shared" si="122"/>
        <v/>
      </c>
      <c r="BN97" s="31" t="str" cm="1">
        <f t="array" ref="BN97">IF(BM97="",""&amp;BL97,IF(BM97="NEMA",BL97,INDEX(regKlub_naziv,MATCH(INDEX(regKlub_alias_klubId,BM97),regKlub_id,0))))</f>
        <v>OK Vihor</v>
      </c>
      <c r="BO97" s="31" t="str" cm="1">
        <f t="array" ref="BO97">IFERROR(""&amp;INDEX(regNatjecatelj_klub,DX97),"")</f>
        <v>OK Vihor</v>
      </c>
      <c r="BP97" s="88" t="str">
        <f t="shared" si="161"/>
        <v/>
      </c>
      <c r="BQ97" s="66" t="str">
        <f t="shared" si="162"/>
        <v>OK Vihor</v>
      </c>
      <c r="BR97" s="47" t="s">
        <v>0</v>
      </c>
      <c r="BS97" s="52" t="str">
        <f>IF(X97&lt;&gt;"NEMA","",IF(IFERROR(MATCH(W97,W$12:W96,0),0)&lt;&gt;0,"",W97))</f>
        <v/>
      </c>
      <c r="BT97" s="73" t="str">
        <f t="shared" si="163"/>
        <v/>
      </c>
      <c r="BU97" s="31" t="str">
        <f>IF(OR(BT97="",BT97&lt;&gt;"NEMA"),"",MAX(BU$12:BU96)+1)</f>
        <v/>
      </c>
      <c r="BV97" s="66" t="str">
        <f t="shared" si="164"/>
        <v/>
      </c>
      <c r="BW97" s="47" t="s">
        <v>0</v>
      </c>
      <c r="BX97" s="19" t="str">
        <f t="shared" si="165"/>
        <v/>
      </c>
      <c r="BY97" s="47" t="s">
        <v>0</v>
      </c>
      <c r="BZ97" s="82" t="str">
        <f>IF(BM97&lt;&gt;"NEMA","",IF(IFERROR(MATCH(BL97,BL$12:BL96,0),0)&lt;&gt;0,"",BL97))</f>
        <v/>
      </c>
      <c r="CA97" s="47" t="s">
        <v>0</v>
      </c>
      <c r="CB97" s="125"/>
      <c r="CC97" s="47" t="s">
        <v>0</v>
      </c>
      <c r="CD97" s="58" t="str">
        <f t="shared" si="166"/>
        <v/>
      </c>
      <c r="CE97" s="31" t="str">
        <f t="shared" si="167"/>
        <v/>
      </c>
      <c r="CF97" s="31" t="str">
        <f>IF(CE97="","",MAX(CF$12:CF96)+1)</f>
        <v/>
      </c>
      <c r="CG97" s="31" t="str">
        <f t="shared" si="123"/>
        <v/>
      </c>
      <c r="CH97" s="31" t="str">
        <f t="shared" si="168"/>
        <v/>
      </c>
      <c r="CI97" s="31" t="str">
        <f>IF(CB97="","",MAX(CI$12:CI96)+1)</f>
        <v/>
      </c>
      <c r="CJ97" s="31" t="str">
        <f t="shared" si="169"/>
        <v/>
      </c>
      <c r="CK97" s="66" t="str">
        <f t="shared" si="170"/>
        <v/>
      </c>
      <c r="CL97" s="47" t="s">
        <v>0</v>
      </c>
      <c r="CM97" s="73" t="str">
        <f t="shared" si="124"/>
        <v/>
      </c>
      <c r="CN97" s="47"/>
      <c r="CO97" s="19" t="str">
        <f t="shared" si="171"/>
        <v/>
      </c>
      <c r="CP97" s="47" t="s">
        <v>0</v>
      </c>
      <c r="CQ97" s="143" t="str">
        <f t="shared" si="172"/>
        <v>OK Vihor</v>
      </c>
      <c r="CR97" s="47" t="s">
        <v>0</v>
      </c>
      <c r="CS97" s="58" t="str">
        <f t="shared" si="107"/>
        <v>142:30</v>
      </c>
      <c r="CT97" s="73" t="str">
        <f t="shared" si="108"/>
        <v>0</v>
      </c>
      <c r="CU97" s="229" t="str">
        <f t="shared" si="125"/>
        <v/>
      </c>
      <c r="CV97" s="230">
        <f t="shared" si="110"/>
        <v>8550</v>
      </c>
      <c r="CW97" s="163">
        <f t="shared" si="126"/>
        <v>1</v>
      </c>
      <c r="CX97" s="47" t="s">
        <v>0</v>
      </c>
      <c r="CY97" s="222" t="str">
        <f t="shared" si="173"/>
        <v xml:space="preserve">
</v>
      </c>
      <c r="CZ97" s="223">
        <f t="shared" si="174"/>
        <v>6</v>
      </c>
      <c r="DA97" s="47" t="s">
        <v>0</v>
      </c>
      <c r="DB97" s="47"/>
      <c r="DC97" s="47"/>
      <c r="DD97" s="47"/>
      <c r="DE97" s="47" t="s">
        <v>0</v>
      </c>
      <c r="DF97" s="53" t="str">
        <f t="shared" si="182"/>
        <v/>
      </c>
      <c r="DG97" t="s">
        <v>0</v>
      </c>
      <c r="DH97" s="128" t="str">
        <f t="shared" si="183"/>
        <v>M</v>
      </c>
      <c r="DI97" t="s">
        <v>0</v>
      </c>
      <c r="DJ97" s="52" t="str">
        <f t="shared" si="184"/>
        <v/>
      </c>
      <c r="DK97" s="66" t="str">
        <f t="shared" si="185"/>
        <v/>
      </c>
      <c r="DL97" t="s">
        <v>0</v>
      </c>
      <c r="DM97" s="19" t="str">
        <f t="shared" si="186"/>
        <v/>
      </c>
      <c r="DN97" s="47" t="s">
        <v>0</v>
      </c>
      <c r="DO97" s="19" t="str">
        <f t="shared" si="187"/>
        <v/>
      </c>
      <c r="DP97" s="47" t="s">
        <v>0</v>
      </c>
      <c r="DQ97" s="52" t="str">
        <f t="shared" si="127"/>
        <v>Nikola – Lucić – OK Vihor – M21B</v>
      </c>
      <c r="DR97" s="53">
        <f t="shared" si="128"/>
        <v>778</v>
      </c>
      <c r="DS97" s="47" t="s">
        <v>0</v>
      </c>
      <c r="DT97" s="52" t="str">
        <f t="shared" si="129"/>
        <v>Nikola – Lucić – OK Vihor</v>
      </c>
      <c r="DU97" s="53">
        <f t="shared" si="130"/>
        <v>778</v>
      </c>
      <c r="DV97" s="47" t="s">
        <v>0</v>
      </c>
      <c r="DW97" s="52" t="str">
        <f t="shared" si="131"/>
        <v>Nikola – Lucić</v>
      </c>
      <c r="DX97" s="53">
        <f t="shared" si="132"/>
        <v>778</v>
      </c>
      <c r="DY97" s="47" t="s">
        <v>0</v>
      </c>
      <c r="DZ97" s="58">
        <f t="shared" si="175"/>
        <v>778</v>
      </c>
      <c r="EA97" s="53" cm="1">
        <f t="array" ref="EA97">IF(DZ97&lt;&gt;"",INDEX(regNatjecatelj_id,DZ97,0),IF(BD97&lt;&gt;"",BD97,""))</f>
        <v>1898</v>
      </c>
      <c r="EB97" s="47" t="s">
        <v>0</v>
      </c>
      <c r="EC97" s="58" t="str">
        <f t="shared" si="133"/>
        <v>imepre</v>
      </c>
      <c r="ED97" s="73" t="str">
        <f t="shared" si="134"/>
        <v>klu</v>
      </c>
      <c r="EE97" s="73" t="str">
        <f t="shared" si="135"/>
        <v>kat</v>
      </c>
      <c r="EF97" s="73" t="str">
        <f t="shared" si="136"/>
        <v/>
      </c>
      <c r="EG97" s="66" t="str">
        <f t="shared" si="137"/>
        <v>imepre-klu-kat</v>
      </c>
      <c r="EH97" s="47" t="s">
        <v>0</v>
      </c>
      <c r="EI97" s="58">
        <f>IF(AL97="","",MAX(EI$12:EI96)+1)</f>
        <v>267</v>
      </c>
      <c r="EJ97" s="73">
        <f t="shared" si="138"/>
        <v>28</v>
      </c>
      <c r="EK97" s="73">
        <f t="shared" si="176"/>
        <v>1898</v>
      </c>
      <c r="EL97" s="73">
        <f t="shared" si="139"/>
        <v>8550</v>
      </c>
      <c r="EM97" s="73">
        <f t="shared" si="140"/>
        <v>1</v>
      </c>
      <c r="EN97" s="73">
        <f t="shared" si="177"/>
        <v>1</v>
      </c>
      <c r="EO97" s="73">
        <f t="shared" si="178"/>
        <v>1</v>
      </c>
      <c r="EP97" s="73" t="str">
        <f t="shared" si="141"/>
        <v>0</v>
      </c>
      <c r="EQ97" s="73" t="str">
        <f t="shared" si="142"/>
        <v/>
      </c>
      <c r="ER97" s="73" t="str">
        <f t="shared" si="143"/>
        <v/>
      </c>
      <c r="ES97" s="53" t="str">
        <f t="shared" si="144"/>
        <v/>
      </c>
      <c r="ET97" s="47" t="s">
        <v>0</v>
      </c>
      <c r="EU97" s="19" t="str">
        <f t="shared" si="179"/>
        <v>INSERT INTO rezultat(id,stazakategorija_id,imeprezime_id,vrijeme_sec,status_id,registracija,uparivanje_id,originalstatus_id,imeprezimealias_id,klubalias_id,kategorijaalias_id) VALUES (267,28,1898,8550,1,1,1,0,Null,Null,Null);</v>
      </c>
      <c r="EV97" s="47" t="s">
        <v>0</v>
      </c>
      <c r="EW97" s="19" t="str">
        <f t="shared" si="180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7" s="47" t="s">
        <v>0</v>
      </c>
      <c r="EY97" s="180" t="str">
        <f t="shared" si="145"/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7" s="47" t="s">
        <v>0</v>
      </c>
    </row>
    <row r="98" spans="1:156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6" t="str">
        <f t="shared" si="146"/>
        <v>ok</v>
      </c>
      <c r="P98" s="47"/>
      <c r="Q98" s="52" t="str">
        <f t="shared" si="147"/>
        <v>M21B</v>
      </c>
      <c r="R98" s="73">
        <f>IF(Q98="","",IF(COUNTIF(Q$12:Q97,Q98)=0,R97+1,R97))</f>
        <v>6</v>
      </c>
      <c r="S98" s="73">
        <f t="shared" si="148"/>
        <v>108</v>
      </c>
      <c r="T98" s="73">
        <f t="shared" si="111"/>
        <v>19</v>
      </c>
      <c r="U98" s="66" t="str">
        <f t="shared" si="112"/>
        <v>M21B – M16</v>
      </c>
      <c r="V98" s="47" t="s">
        <v>0</v>
      </c>
      <c r="W98" s="222" t="str">
        <f t="shared" si="113"/>
        <v>M21B</v>
      </c>
      <c r="X98" s="223">
        <f t="shared" si="114"/>
        <v>28</v>
      </c>
      <c r="Y98" s="47" t="s">
        <v>0</v>
      </c>
      <c r="Z98" s="52" t="str">
        <f t="shared" si="149"/>
        <v>CRO</v>
      </c>
      <c r="AA98" s="73">
        <f t="shared" si="115"/>
        <v>1</v>
      </c>
      <c r="AB98" s="31" t="str">
        <f t="shared" si="150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51"/>
        <v/>
      </c>
      <c r="AH98" s="47" t="s">
        <v>0</v>
      </c>
      <c r="AI98" s="143" t="str">
        <f t="shared" si="152"/>
        <v>CRO</v>
      </c>
      <c r="AJ98" s="47"/>
      <c r="AK98" s="52" t="str">
        <f t="shared" si="153"/>
        <v>Zoran</v>
      </c>
      <c r="AL98" s="31" t="str">
        <f t="shared" si="154"/>
        <v>Ćorić</v>
      </c>
      <c r="AM98" s="73">
        <f t="shared" si="155"/>
        <v>1885</v>
      </c>
      <c r="AN98" s="73" t="str">
        <f t="shared" si="156"/>
        <v/>
      </c>
      <c r="AO98" s="31" t="str">
        <f t="shared" si="116"/>
        <v>Zoran</v>
      </c>
      <c r="AP98" s="66" t="str">
        <f t="shared" si="117"/>
        <v>Ćorić</v>
      </c>
      <c r="AQ98" s="47" t="s">
        <v>0</v>
      </c>
      <c r="AR98" s="82" t="str">
        <f t="shared" si="157"/>
        <v/>
      </c>
      <c r="AS98" s="47" t="s">
        <v>0</v>
      </c>
      <c r="AT98" s="19" t="str">
        <f t="shared" si="158"/>
        <v/>
      </c>
      <c r="AU98" s="47" t="s">
        <v>0</v>
      </c>
      <c r="AV98" s="103"/>
      <c r="AW98" s="105"/>
      <c r="AX98" s="47" t="s">
        <v>0</v>
      </c>
      <c r="AY98" s="259" t="str">
        <f t="shared" si="181"/>
        <v/>
      </c>
      <c r="AZ98" s="47" t="s">
        <v>0</v>
      </c>
      <c r="BA98" s="52" t="str">
        <f t="shared" si="118"/>
        <v/>
      </c>
      <c r="BB98" s="73" t="str">
        <f>IF(AV98&amp;AW98="","",MAX(BB$12:BB97)+1)</f>
        <v/>
      </c>
      <c r="BC98" s="271" t="str">
        <f t="shared" si="119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>IF(O98="","",IF(BC98="",AO98,IF(BC98="NEMA",AV98,INDEX(regNatjecatelj_ime,MATCH(BC98,regNatjecatelj_id,0)))))</f>
        <v>Zoran</v>
      </c>
      <c r="BG98" s="31" t="str">
        <f>IF(O98="","",IF(BC98="",AP98,IF(BC98="NEMA",AW98,INDEX(regNatjecatelj_prezime,MATCH(BC98,regNatjecatelj_id,0)))))</f>
        <v>Ćorić</v>
      </c>
      <c r="BH98" s="73" t="str">
        <f t="shared" si="159"/>
        <v/>
      </c>
      <c r="BI98" s="53">
        <f t="shared" si="160"/>
        <v>1885</v>
      </c>
      <c r="BJ98" s="47" t="s">
        <v>0</v>
      </c>
      <c r="BK98" s="52" t="str">
        <f t="shared" si="120"/>
        <v>Vihor</v>
      </c>
      <c r="BL98" s="31" t="str">
        <f t="shared" si="121"/>
        <v>OK Vihor</v>
      </c>
      <c r="BM98" s="73" t="str">
        <f t="shared" si="122"/>
        <v/>
      </c>
      <c r="BN98" s="31" t="str" cm="1">
        <f t="array" ref="BN98">IF(BM98="",""&amp;BL98,IF(BM98="NEMA",BL98,INDEX(regKlub_naziv,MATCH(INDEX(regKlub_alias_klubId,BM98),regKlub_id,0))))</f>
        <v>OK Vihor</v>
      </c>
      <c r="BO98" s="31" t="str" cm="1">
        <f t="array" ref="BO98">IFERROR(""&amp;INDEX(regNatjecatelj_klub,DX98),"")</f>
        <v>OK Vihor</v>
      </c>
      <c r="BP98" s="88" t="str">
        <f t="shared" si="161"/>
        <v/>
      </c>
      <c r="BQ98" s="66" t="str">
        <f t="shared" si="162"/>
        <v>OK Vihor</v>
      </c>
      <c r="BR98" s="47" t="s">
        <v>0</v>
      </c>
      <c r="BS98" s="52" t="str">
        <f>IF(X98&lt;&gt;"NEMA","",IF(IFERROR(MATCH(W98,W$12:W97,0),0)&lt;&gt;0,"",W98))</f>
        <v/>
      </c>
      <c r="BT98" s="73" t="str">
        <f t="shared" si="163"/>
        <v/>
      </c>
      <c r="BU98" s="31" t="str">
        <f>IF(OR(BT98="",BT98&lt;&gt;"NEMA"),"",MAX(BU$12:BU97)+1)</f>
        <v/>
      </c>
      <c r="BV98" s="66" t="str">
        <f t="shared" si="164"/>
        <v/>
      </c>
      <c r="BW98" s="47" t="s">
        <v>0</v>
      </c>
      <c r="BX98" s="19" t="str">
        <f t="shared" si="165"/>
        <v/>
      </c>
      <c r="BY98" s="47" t="s">
        <v>0</v>
      </c>
      <c r="BZ98" s="82" t="str">
        <f>IF(BM98&lt;&gt;"NEMA","",IF(IFERROR(MATCH(BL98,BL$12:BL97,0),0)&lt;&gt;0,"",BL98))</f>
        <v/>
      </c>
      <c r="CA98" s="47" t="s">
        <v>0</v>
      </c>
      <c r="CB98" s="125"/>
      <c r="CC98" s="47" t="s">
        <v>0</v>
      </c>
      <c r="CD98" s="58" t="str">
        <f t="shared" si="166"/>
        <v/>
      </c>
      <c r="CE98" s="31" t="str">
        <f t="shared" si="167"/>
        <v/>
      </c>
      <c r="CF98" s="31" t="str">
        <f>IF(CE98="","",MAX(CF$12:CF97)+1)</f>
        <v/>
      </c>
      <c r="CG98" s="31" t="str">
        <f t="shared" si="123"/>
        <v/>
      </c>
      <c r="CH98" s="31" t="str">
        <f t="shared" si="168"/>
        <v/>
      </c>
      <c r="CI98" s="31" t="str">
        <f>IF(CB98="","",MAX(CI$12:CI97)+1)</f>
        <v/>
      </c>
      <c r="CJ98" s="31" t="str">
        <f t="shared" si="169"/>
        <v/>
      </c>
      <c r="CK98" s="66" t="str">
        <f t="shared" si="170"/>
        <v/>
      </c>
      <c r="CL98" s="47" t="s">
        <v>0</v>
      </c>
      <c r="CM98" s="73" t="str">
        <f t="shared" si="124"/>
        <v/>
      </c>
      <c r="CN98" s="47"/>
      <c r="CO98" s="19" t="str">
        <f t="shared" si="171"/>
        <v/>
      </c>
      <c r="CP98" s="47" t="s">
        <v>0</v>
      </c>
      <c r="CQ98" s="143" t="str">
        <f t="shared" si="172"/>
        <v>OK Vihor</v>
      </c>
      <c r="CR98" s="47" t="s">
        <v>0</v>
      </c>
      <c r="CS98" s="58" t="str">
        <f t="shared" si="107"/>
        <v>146:33</v>
      </c>
      <c r="CT98" s="73" t="str">
        <f t="shared" si="108"/>
        <v>0</v>
      </c>
      <c r="CU98" s="229" t="str">
        <f t="shared" si="125"/>
        <v/>
      </c>
      <c r="CV98" s="230">
        <f t="shared" si="110"/>
        <v>8793</v>
      </c>
      <c r="CW98" s="163">
        <f t="shared" si="126"/>
        <v>1</v>
      </c>
      <c r="CX98" s="47" t="s">
        <v>0</v>
      </c>
      <c r="CY98" s="222" t="str">
        <f t="shared" si="173"/>
        <v xml:space="preserve">
</v>
      </c>
      <c r="CZ98" s="223">
        <f t="shared" si="174"/>
        <v>6</v>
      </c>
      <c r="DA98" s="47" t="s">
        <v>0</v>
      </c>
      <c r="DB98" s="47"/>
      <c r="DC98" s="47"/>
      <c r="DD98" s="47"/>
      <c r="DE98" s="47" t="s">
        <v>0</v>
      </c>
      <c r="DF98" s="53" t="str">
        <f t="shared" si="182"/>
        <v/>
      </c>
      <c r="DG98" t="s">
        <v>0</v>
      </c>
      <c r="DH98" s="128" t="str">
        <f t="shared" si="183"/>
        <v>M</v>
      </c>
      <c r="DI98" t="s">
        <v>0</v>
      </c>
      <c r="DJ98" s="52" t="str">
        <f t="shared" si="184"/>
        <v/>
      </c>
      <c r="DK98" s="66" t="str">
        <f t="shared" si="185"/>
        <v/>
      </c>
      <c r="DL98" t="s">
        <v>0</v>
      </c>
      <c r="DM98" s="19" t="str">
        <f t="shared" si="186"/>
        <v/>
      </c>
      <c r="DN98" s="47" t="s">
        <v>0</v>
      </c>
      <c r="DO98" s="19" t="str">
        <f t="shared" si="187"/>
        <v/>
      </c>
      <c r="DP98" s="47" t="s">
        <v>0</v>
      </c>
      <c r="DQ98" s="52" t="str">
        <f t="shared" si="127"/>
        <v>Zoran – Ćorić – OK Vihor – M21B</v>
      </c>
      <c r="DR98" s="53">
        <f t="shared" si="128"/>
        <v>649</v>
      </c>
      <c r="DS98" s="47" t="s">
        <v>0</v>
      </c>
      <c r="DT98" s="52" t="str">
        <f t="shared" si="129"/>
        <v>Zoran – Ćorić – OK Vihor</v>
      </c>
      <c r="DU98" s="53">
        <f t="shared" si="130"/>
        <v>649</v>
      </c>
      <c r="DV98" s="47" t="s">
        <v>0</v>
      </c>
      <c r="DW98" s="52" t="str">
        <f t="shared" si="131"/>
        <v>Zoran – Ćorić</v>
      </c>
      <c r="DX98" s="53">
        <f t="shared" si="132"/>
        <v>649</v>
      </c>
      <c r="DY98" s="47" t="s">
        <v>0</v>
      </c>
      <c r="DZ98" s="58">
        <f t="shared" si="175"/>
        <v>649</v>
      </c>
      <c r="EA98" s="53" cm="1">
        <f t="array" ref="EA98">IF(DZ98&lt;&gt;"",INDEX(regNatjecatelj_id,DZ98,0),IF(BD98&lt;&gt;"",BD98,""))</f>
        <v>1885</v>
      </c>
      <c r="EB98" s="47" t="s">
        <v>0</v>
      </c>
      <c r="EC98" s="58" t="str">
        <f t="shared" si="133"/>
        <v>imepre</v>
      </c>
      <c r="ED98" s="73" t="str">
        <f t="shared" si="134"/>
        <v>klu</v>
      </c>
      <c r="EE98" s="73" t="str">
        <f t="shared" si="135"/>
        <v>kat</v>
      </c>
      <c r="EF98" s="73" t="str">
        <f t="shared" si="136"/>
        <v/>
      </c>
      <c r="EG98" s="66" t="str">
        <f t="shared" si="137"/>
        <v>imepre-klu-kat</v>
      </c>
      <c r="EH98" s="47" t="s">
        <v>0</v>
      </c>
      <c r="EI98" s="58">
        <f>IF(AL98="","",MAX(EI$12:EI97)+1)</f>
        <v>268</v>
      </c>
      <c r="EJ98" s="73">
        <f t="shared" si="138"/>
        <v>28</v>
      </c>
      <c r="EK98" s="73">
        <f t="shared" si="176"/>
        <v>1885</v>
      </c>
      <c r="EL98" s="73">
        <f t="shared" si="139"/>
        <v>8793</v>
      </c>
      <c r="EM98" s="73">
        <f t="shared" si="140"/>
        <v>1</v>
      </c>
      <c r="EN98" s="73">
        <f t="shared" si="177"/>
        <v>1</v>
      </c>
      <c r="EO98" s="73">
        <f t="shared" si="178"/>
        <v>1</v>
      </c>
      <c r="EP98" s="73" t="str">
        <f t="shared" si="141"/>
        <v>0</v>
      </c>
      <c r="EQ98" s="73" t="str">
        <f t="shared" si="142"/>
        <v/>
      </c>
      <c r="ER98" s="73" t="str">
        <f t="shared" si="143"/>
        <v/>
      </c>
      <c r="ES98" s="53" t="str">
        <f t="shared" si="144"/>
        <v/>
      </c>
      <c r="ET98" s="47" t="s">
        <v>0</v>
      </c>
      <c r="EU98" s="19" t="str">
        <f t="shared" si="179"/>
        <v>INSERT INTO rezultat(id,stazakategorija_id,imeprezime_id,vrijeme_sec,status_id,registracija,uparivanje_id,originalstatus_id,imeprezimealias_id,klubalias_id,kategorijaalias_id) VALUES (268,28,1885,8793,1,1,1,0,Null,Null,Null);</v>
      </c>
      <c r="EV98" s="47" t="s">
        <v>0</v>
      </c>
      <c r="EW98" s="19" t="str">
        <f t="shared" si="180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8" s="47" t="s">
        <v>0</v>
      </c>
      <c r="EY98" s="180" t="str">
        <f t="shared" si="145"/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8" s="47" t="s">
        <v>0</v>
      </c>
    </row>
    <row r="99" spans="1:156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6" t="str">
        <f t="shared" si="146"/>
        <v>ok</v>
      </c>
      <c r="P99" s="47"/>
      <c r="Q99" s="52" t="str">
        <f t="shared" si="147"/>
        <v>M21B</v>
      </c>
      <c r="R99" s="73">
        <f>IF(Q99="","",IF(COUNTIF(Q$12:Q98,Q99)=0,R98+1,R98))</f>
        <v>6</v>
      </c>
      <c r="S99" s="73">
        <f t="shared" si="148"/>
        <v>108</v>
      </c>
      <c r="T99" s="73">
        <f t="shared" si="111"/>
        <v>19</v>
      </c>
      <c r="U99" s="66" t="str">
        <f t="shared" si="112"/>
        <v>M21B – M16</v>
      </c>
      <c r="V99" s="47" t="s">
        <v>0</v>
      </c>
      <c r="W99" s="222" t="str">
        <f t="shared" si="113"/>
        <v>M21B</v>
      </c>
      <c r="X99" s="223">
        <f t="shared" si="114"/>
        <v>28</v>
      </c>
      <c r="Y99" s="47" t="s">
        <v>0</v>
      </c>
      <c r="Z99" s="52" t="str">
        <f t="shared" si="149"/>
        <v>CRO</v>
      </c>
      <c r="AA99" s="73">
        <f t="shared" si="115"/>
        <v>1</v>
      </c>
      <c r="AB99" s="31" t="str">
        <f t="shared" si="150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51"/>
        <v/>
      </c>
      <c r="AH99" s="47" t="s">
        <v>0</v>
      </c>
      <c r="AI99" s="143" t="str">
        <f t="shared" si="152"/>
        <v>CRO</v>
      </c>
      <c r="AJ99" s="47"/>
      <c r="AK99" s="52" t="str">
        <f t="shared" si="153"/>
        <v>Mladen</v>
      </c>
      <c r="AL99" s="31" t="str">
        <f t="shared" si="154"/>
        <v>Prekrat</v>
      </c>
      <c r="AM99" s="73">
        <f t="shared" si="155"/>
        <v>1926</v>
      </c>
      <c r="AN99" s="73" t="str">
        <f t="shared" si="156"/>
        <v/>
      </c>
      <c r="AO99" s="31" t="str">
        <f t="shared" si="116"/>
        <v>Mladen</v>
      </c>
      <c r="AP99" s="66" t="str">
        <f t="shared" si="117"/>
        <v>Prekrat</v>
      </c>
      <c r="AQ99" s="47" t="s">
        <v>0</v>
      </c>
      <c r="AR99" s="82" t="str">
        <f t="shared" si="157"/>
        <v/>
      </c>
      <c r="AS99" s="47" t="s">
        <v>0</v>
      </c>
      <c r="AT99" s="19" t="str">
        <f t="shared" si="158"/>
        <v/>
      </c>
      <c r="AU99" s="47" t="s">
        <v>0</v>
      </c>
      <c r="AV99" s="103"/>
      <c r="AW99" s="105"/>
      <c r="AX99" s="47" t="s">
        <v>0</v>
      </c>
      <c r="AY99" s="259" t="str">
        <f t="shared" si="181"/>
        <v/>
      </c>
      <c r="AZ99" s="47" t="s">
        <v>0</v>
      </c>
      <c r="BA99" s="52" t="str">
        <f t="shared" si="118"/>
        <v/>
      </c>
      <c r="BB99" s="73" t="str">
        <f>IF(AV99&amp;AW99="","",MAX(BB$12:BB98)+1)</f>
        <v/>
      </c>
      <c r="BC99" s="271" t="str">
        <f t="shared" si="119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>IF(O99="","",IF(BC99="",AO99,IF(BC99="NEMA",AV99,INDEX(regNatjecatelj_ime,MATCH(BC99,regNatjecatelj_id,0)))))</f>
        <v>Mladen</v>
      </c>
      <c r="BG99" s="31" t="str">
        <f>IF(O99="","",IF(BC99="",AP99,IF(BC99="NEMA",AW99,INDEX(regNatjecatelj_prezime,MATCH(BC99,regNatjecatelj_id,0)))))</f>
        <v>Prekrat</v>
      </c>
      <c r="BH99" s="73" t="str">
        <f t="shared" si="159"/>
        <v/>
      </c>
      <c r="BI99" s="53">
        <f t="shared" si="160"/>
        <v>1926</v>
      </c>
      <c r="BJ99" s="47" t="s">
        <v>0</v>
      </c>
      <c r="BK99" s="52" t="str">
        <f t="shared" si="120"/>
        <v>Vihor</v>
      </c>
      <c r="BL99" s="31" t="str">
        <f t="shared" si="121"/>
        <v>OK Vihor</v>
      </c>
      <c r="BM99" s="73" t="str">
        <f t="shared" si="122"/>
        <v/>
      </c>
      <c r="BN99" s="31" t="str" cm="1">
        <f t="array" ref="BN99">IF(BM99="",""&amp;BL99,IF(BM99="NEMA",BL99,INDEX(regKlub_naziv,MATCH(INDEX(regKlub_alias_klubId,BM99),regKlub_id,0))))</f>
        <v>OK Vihor</v>
      </c>
      <c r="BO99" s="31" t="str" cm="1">
        <f t="array" ref="BO99">IFERROR(""&amp;INDEX(regNatjecatelj_klub,DX99),"")</f>
        <v>OK Vihor</v>
      </c>
      <c r="BP99" s="88" t="str">
        <f t="shared" si="161"/>
        <v/>
      </c>
      <c r="BQ99" s="66" t="str">
        <f t="shared" si="162"/>
        <v>OK Vihor</v>
      </c>
      <c r="BR99" s="47" t="s">
        <v>0</v>
      </c>
      <c r="BS99" s="52" t="str">
        <f>IF(X99&lt;&gt;"NEMA","",IF(IFERROR(MATCH(W99,W$12:W98,0),0)&lt;&gt;0,"",W99))</f>
        <v/>
      </c>
      <c r="BT99" s="73" t="str">
        <f t="shared" si="163"/>
        <v/>
      </c>
      <c r="BU99" s="31" t="str">
        <f>IF(OR(BT99="",BT99&lt;&gt;"NEMA"),"",MAX(BU$12:BU98)+1)</f>
        <v/>
      </c>
      <c r="BV99" s="66" t="str">
        <f t="shared" si="164"/>
        <v/>
      </c>
      <c r="BW99" s="47" t="s">
        <v>0</v>
      </c>
      <c r="BX99" s="19" t="str">
        <f t="shared" si="165"/>
        <v/>
      </c>
      <c r="BY99" s="47" t="s">
        <v>0</v>
      </c>
      <c r="BZ99" s="82" t="str">
        <f>IF(BM99&lt;&gt;"NEMA","",IF(IFERROR(MATCH(BL99,BL$12:BL98,0),0)&lt;&gt;0,"",BL99))</f>
        <v/>
      </c>
      <c r="CA99" s="47" t="s">
        <v>0</v>
      </c>
      <c r="CB99" s="125"/>
      <c r="CC99" s="47" t="s">
        <v>0</v>
      </c>
      <c r="CD99" s="58" t="str">
        <f t="shared" si="166"/>
        <v/>
      </c>
      <c r="CE99" s="31" t="str">
        <f t="shared" si="167"/>
        <v/>
      </c>
      <c r="CF99" s="31" t="str">
        <f>IF(CE99="","",MAX(CF$12:CF98)+1)</f>
        <v/>
      </c>
      <c r="CG99" s="31" t="str">
        <f t="shared" si="123"/>
        <v/>
      </c>
      <c r="CH99" s="31" t="str">
        <f t="shared" si="168"/>
        <v/>
      </c>
      <c r="CI99" s="31" t="str">
        <f>IF(CB99="","",MAX(CI$12:CI98)+1)</f>
        <v/>
      </c>
      <c r="CJ99" s="31" t="str">
        <f t="shared" si="169"/>
        <v/>
      </c>
      <c r="CK99" s="66" t="str">
        <f t="shared" si="170"/>
        <v/>
      </c>
      <c r="CL99" s="47" t="s">
        <v>0</v>
      </c>
      <c r="CM99" s="73" t="str">
        <f t="shared" si="124"/>
        <v/>
      </c>
      <c r="CN99" s="47"/>
      <c r="CO99" s="19" t="str">
        <f t="shared" si="171"/>
        <v/>
      </c>
      <c r="CP99" s="47" t="s">
        <v>0</v>
      </c>
      <c r="CQ99" s="143" t="str">
        <f t="shared" si="172"/>
        <v>OK Vihor</v>
      </c>
      <c r="CR99" s="47" t="s">
        <v>0</v>
      </c>
      <c r="CS99" s="58" t="str">
        <f t="shared" si="107"/>
        <v>158:37</v>
      </c>
      <c r="CT99" s="73" t="str">
        <f t="shared" si="108"/>
        <v>0</v>
      </c>
      <c r="CU99" s="229" t="str">
        <f t="shared" si="125"/>
        <v/>
      </c>
      <c r="CV99" s="230">
        <f t="shared" si="110"/>
        <v>9517</v>
      </c>
      <c r="CW99" s="163">
        <f t="shared" si="126"/>
        <v>1</v>
      </c>
      <c r="CX99" s="47" t="s">
        <v>0</v>
      </c>
      <c r="CY99" s="222" t="str">
        <f t="shared" si="173"/>
        <v xml:space="preserve">
</v>
      </c>
      <c r="CZ99" s="223">
        <f t="shared" si="174"/>
        <v>6</v>
      </c>
      <c r="DA99" s="47" t="s">
        <v>0</v>
      </c>
      <c r="DB99" s="47"/>
      <c r="DC99" s="47"/>
      <c r="DD99" s="47"/>
      <c r="DE99" s="47" t="s">
        <v>0</v>
      </c>
      <c r="DF99" s="53" t="str">
        <f t="shared" si="182"/>
        <v/>
      </c>
      <c r="DG99" t="s">
        <v>0</v>
      </c>
      <c r="DH99" s="128" t="str">
        <f t="shared" si="183"/>
        <v>M</v>
      </c>
      <c r="DI99" t="s">
        <v>0</v>
      </c>
      <c r="DJ99" s="52" t="str">
        <f t="shared" si="184"/>
        <v/>
      </c>
      <c r="DK99" s="66" t="str">
        <f t="shared" si="185"/>
        <v/>
      </c>
      <c r="DL99" t="s">
        <v>0</v>
      </c>
      <c r="DM99" s="19" t="str">
        <f t="shared" si="186"/>
        <v/>
      </c>
      <c r="DN99" s="47" t="s">
        <v>0</v>
      </c>
      <c r="DO99" s="19" t="str">
        <f t="shared" si="187"/>
        <v/>
      </c>
      <c r="DP99" s="47" t="s">
        <v>0</v>
      </c>
      <c r="DQ99" s="52" t="str">
        <f t="shared" si="127"/>
        <v>Mladen – Prekrat – OK Vihor – M21B</v>
      </c>
      <c r="DR99" s="53">
        <f t="shared" si="128"/>
        <v>858</v>
      </c>
      <c r="DS99" s="47" t="s">
        <v>0</v>
      </c>
      <c r="DT99" s="52" t="str">
        <f t="shared" si="129"/>
        <v>Mladen – Prekrat – OK Vihor</v>
      </c>
      <c r="DU99" s="53">
        <f t="shared" si="130"/>
        <v>858</v>
      </c>
      <c r="DV99" s="47" t="s">
        <v>0</v>
      </c>
      <c r="DW99" s="52" t="str">
        <f t="shared" si="131"/>
        <v>Mladen – Prekrat</v>
      </c>
      <c r="DX99" s="53">
        <f t="shared" si="132"/>
        <v>858</v>
      </c>
      <c r="DY99" s="47" t="s">
        <v>0</v>
      </c>
      <c r="DZ99" s="58">
        <f t="shared" si="175"/>
        <v>858</v>
      </c>
      <c r="EA99" s="53" cm="1">
        <f t="array" ref="EA99">IF(DZ99&lt;&gt;"",INDEX(regNatjecatelj_id,DZ99,0),IF(BD99&lt;&gt;"",BD99,""))</f>
        <v>1926</v>
      </c>
      <c r="EB99" s="47" t="s">
        <v>0</v>
      </c>
      <c r="EC99" s="58" t="str">
        <f t="shared" si="133"/>
        <v>imepre</v>
      </c>
      <c r="ED99" s="73" t="str">
        <f t="shared" si="134"/>
        <v>klu</v>
      </c>
      <c r="EE99" s="73" t="str">
        <f t="shared" si="135"/>
        <v>kat</v>
      </c>
      <c r="EF99" s="73" t="str">
        <f t="shared" si="136"/>
        <v/>
      </c>
      <c r="EG99" s="66" t="str">
        <f t="shared" si="137"/>
        <v>imepre-klu-kat</v>
      </c>
      <c r="EH99" s="47" t="s">
        <v>0</v>
      </c>
      <c r="EI99" s="58">
        <f>IF(AL99="","",MAX(EI$12:EI98)+1)</f>
        <v>269</v>
      </c>
      <c r="EJ99" s="73">
        <f t="shared" si="138"/>
        <v>28</v>
      </c>
      <c r="EK99" s="73">
        <f t="shared" si="176"/>
        <v>1926</v>
      </c>
      <c r="EL99" s="73">
        <f t="shared" si="139"/>
        <v>9517</v>
      </c>
      <c r="EM99" s="73">
        <f t="shared" si="140"/>
        <v>1</v>
      </c>
      <c r="EN99" s="73">
        <f t="shared" si="177"/>
        <v>1</v>
      </c>
      <c r="EO99" s="73">
        <f t="shared" si="178"/>
        <v>1</v>
      </c>
      <c r="EP99" s="73" t="str">
        <f t="shared" si="141"/>
        <v>0</v>
      </c>
      <c r="EQ99" s="73" t="str">
        <f t="shared" si="142"/>
        <v/>
      </c>
      <c r="ER99" s="73" t="str">
        <f t="shared" si="143"/>
        <v/>
      </c>
      <c r="ES99" s="53" t="str">
        <f t="shared" si="144"/>
        <v/>
      </c>
      <c r="ET99" s="47" t="s">
        <v>0</v>
      </c>
      <c r="EU99" s="19" t="str">
        <f t="shared" si="179"/>
        <v>INSERT INTO rezultat(id,stazakategorija_id,imeprezime_id,vrijeme_sec,status_id,registracija,uparivanje_id,originalstatus_id,imeprezimealias_id,klubalias_id,kategorijaalias_id) VALUES (269,28,1926,9517,1,1,1,0,Null,Null,Null);</v>
      </c>
      <c r="EV99" s="47" t="s">
        <v>0</v>
      </c>
      <c r="EW99" s="19" t="str">
        <f t="shared" si="180"/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9" s="47" t="s">
        <v>0</v>
      </c>
      <c r="EY99" s="180" t="str">
        <f t="shared" si="145"/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99" s="47" t="s">
        <v>0</v>
      </c>
    </row>
    <row r="100" spans="1:156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6" t="str">
        <f t="shared" si="146"/>
        <v>ok</v>
      </c>
      <c r="P100" s="47"/>
      <c r="Q100" s="52" t="str">
        <f t="shared" si="147"/>
        <v>M21B</v>
      </c>
      <c r="R100" s="73">
        <f>IF(Q100="","",IF(COUNTIF(Q$12:Q99,Q100)=0,R99+1,R99))</f>
        <v>6</v>
      </c>
      <c r="S100" s="73">
        <f t="shared" si="148"/>
        <v>108</v>
      </c>
      <c r="T100" s="73">
        <f t="shared" si="111"/>
        <v>19</v>
      </c>
      <c r="U100" s="66" t="str">
        <f t="shared" si="112"/>
        <v>M21B – M16</v>
      </c>
      <c r="V100" s="47" t="s">
        <v>0</v>
      </c>
      <c r="W100" s="222" t="str">
        <f t="shared" si="113"/>
        <v>M21B</v>
      </c>
      <c r="X100" s="223">
        <f t="shared" si="114"/>
        <v>28</v>
      </c>
      <c r="Y100" s="47" t="s">
        <v>0</v>
      </c>
      <c r="Z100" s="52" t="str">
        <f t="shared" si="149"/>
        <v>CRO</v>
      </c>
      <c r="AA100" s="73">
        <f t="shared" si="115"/>
        <v>1</v>
      </c>
      <c r="AB100" s="31" t="str">
        <f t="shared" si="150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51"/>
        <v/>
      </c>
      <c r="AH100" s="47" t="s">
        <v>0</v>
      </c>
      <c r="AI100" s="143" t="str">
        <f t="shared" si="152"/>
        <v>CRO</v>
      </c>
      <c r="AJ100" s="47"/>
      <c r="AK100" s="52" t="str">
        <f t="shared" si="153"/>
        <v>Kristijan</v>
      </c>
      <c r="AL100" s="31" t="str">
        <f t="shared" si="154"/>
        <v>Barišić</v>
      </c>
      <c r="AM100" s="73">
        <f t="shared" si="155"/>
        <v>1882</v>
      </c>
      <c r="AN100" s="73" t="str">
        <f t="shared" si="156"/>
        <v/>
      </c>
      <c r="AO100" s="31" t="str">
        <f t="shared" si="116"/>
        <v>Kristijan</v>
      </c>
      <c r="AP100" s="66" t="str">
        <f t="shared" si="117"/>
        <v>Barišić</v>
      </c>
      <c r="AQ100" s="47" t="s">
        <v>0</v>
      </c>
      <c r="AR100" s="82" t="str">
        <f t="shared" si="157"/>
        <v/>
      </c>
      <c r="AS100" s="47" t="s">
        <v>0</v>
      </c>
      <c r="AT100" s="19" t="str">
        <f t="shared" si="158"/>
        <v/>
      </c>
      <c r="AU100" s="47" t="s">
        <v>0</v>
      </c>
      <c r="AV100" s="103"/>
      <c r="AW100" s="105"/>
      <c r="AX100" s="47" t="s">
        <v>0</v>
      </c>
      <c r="AY100" s="259" t="str">
        <f t="shared" si="181"/>
        <v/>
      </c>
      <c r="AZ100" s="47" t="s">
        <v>0</v>
      </c>
      <c r="BA100" s="52" t="str">
        <f t="shared" si="118"/>
        <v/>
      </c>
      <c r="BB100" s="73" t="str">
        <f>IF(AV100&amp;AW100="","",MAX(BB$12:BB99)+1)</f>
        <v/>
      </c>
      <c r="BC100" s="271" t="str">
        <f t="shared" si="119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>IF(O100="","",IF(BC100="",AO100,IF(BC100="NEMA",AV100,INDEX(regNatjecatelj_ime,MATCH(BC100,regNatjecatelj_id,0)))))</f>
        <v>Kristijan</v>
      </c>
      <c r="BG100" s="31" t="str">
        <f>IF(O100="","",IF(BC100="",AP100,IF(BC100="NEMA",AW100,INDEX(regNatjecatelj_prezime,MATCH(BC100,regNatjecatelj_id,0)))))</f>
        <v>Barišić</v>
      </c>
      <c r="BH100" s="73" t="str">
        <f t="shared" si="159"/>
        <v/>
      </c>
      <c r="BI100" s="53">
        <f t="shared" si="160"/>
        <v>1882</v>
      </c>
      <c r="BJ100" s="47" t="s">
        <v>0</v>
      </c>
      <c r="BK100" s="52" t="str">
        <f t="shared" si="120"/>
        <v>Vihor</v>
      </c>
      <c r="BL100" s="31" t="str">
        <f t="shared" si="121"/>
        <v>OK Vihor</v>
      </c>
      <c r="BM100" s="73" t="str">
        <f t="shared" si="122"/>
        <v/>
      </c>
      <c r="BN100" s="31" t="str" cm="1">
        <f t="array" ref="BN100">IF(BM100="",""&amp;BL100,IF(BM100="NEMA",BL100,INDEX(regKlub_naziv,MATCH(INDEX(regKlub_alias_klubId,BM100),regKlub_id,0))))</f>
        <v>OK Vihor</v>
      </c>
      <c r="BO100" s="31" t="str" cm="1">
        <f t="array" ref="BO100">IFERROR(""&amp;INDEX(regNatjecatelj_klub,DX100),"")</f>
        <v>OK Vihor</v>
      </c>
      <c r="BP100" s="88" t="str">
        <f t="shared" si="161"/>
        <v/>
      </c>
      <c r="BQ100" s="66" t="str">
        <f t="shared" si="162"/>
        <v>OK Vihor</v>
      </c>
      <c r="BR100" s="47" t="s">
        <v>0</v>
      </c>
      <c r="BS100" s="52" t="str">
        <f>IF(X100&lt;&gt;"NEMA","",IF(IFERROR(MATCH(W100,W$12:W99,0),0)&lt;&gt;0,"",W100))</f>
        <v/>
      </c>
      <c r="BT100" s="73" t="str">
        <f t="shared" si="163"/>
        <v/>
      </c>
      <c r="BU100" s="31" t="str">
        <f>IF(OR(BT100="",BT100&lt;&gt;"NEMA"),"",MAX(BU$12:BU99)+1)</f>
        <v/>
      </c>
      <c r="BV100" s="66" t="str">
        <f t="shared" si="164"/>
        <v/>
      </c>
      <c r="BW100" s="47" t="s">
        <v>0</v>
      </c>
      <c r="BX100" s="19" t="str">
        <f t="shared" si="165"/>
        <v/>
      </c>
      <c r="BY100" s="47" t="s">
        <v>0</v>
      </c>
      <c r="BZ100" s="82" t="str">
        <f>IF(BM100&lt;&gt;"NEMA","",IF(IFERROR(MATCH(BL100,BL$12:BL99,0),0)&lt;&gt;0,"",BL100))</f>
        <v/>
      </c>
      <c r="CA100" s="47" t="s">
        <v>0</v>
      </c>
      <c r="CB100" s="125"/>
      <c r="CC100" s="47" t="s">
        <v>0</v>
      </c>
      <c r="CD100" s="58" t="str">
        <f t="shared" si="166"/>
        <v/>
      </c>
      <c r="CE100" s="31" t="str">
        <f t="shared" si="167"/>
        <v/>
      </c>
      <c r="CF100" s="31" t="str">
        <f>IF(CE100="","",MAX(CF$12:CF99)+1)</f>
        <v/>
      </c>
      <c r="CG100" s="31" t="str">
        <f t="shared" si="123"/>
        <v/>
      </c>
      <c r="CH100" s="31" t="str">
        <f t="shared" si="168"/>
        <v/>
      </c>
      <c r="CI100" s="31" t="str">
        <f>IF(CB100="","",MAX(CI$12:CI99)+1)</f>
        <v/>
      </c>
      <c r="CJ100" s="31" t="str">
        <f t="shared" si="169"/>
        <v/>
      </c>
      <c r="CK100" s="66" t="str">
        <f t="shared" si="170"/>
        <v/>
      </c>
      <c r="CL100" s="47" t="s">
        <v>0</v>
      </c>
      <c r="CM100" s="73" t="str">
        <f t="shared" si="124"/>
        <v/>
      </c>
      <c r="CN100" s="47"/>
      <c r="CO100" s="19" t="str">
        <f t="shared" si="171"/>
        <v/>
      </c>
      <c r="CP100" s="47" t="s">
        <v>0</v>
      </c>
      <c r="CQ100" s="143" t="str">
        <f t="shared" si="172"/>
        <v>OK Vihor</v>
      </c>
      <c r="CR100" s="47" t="s">
        <v>0</v>
      </c>
      <c r="CS100" s="58" t="str">
        <f t="shared" si="107"/>
        <v/>
      </c>
      <c r="CT100" s="73" t="str">
        <f t="shared" si="108"/>
        <v>1</v>
      </c>
      <c r="CU100" s="229" t="str">
        <f t="shared" si="125"/>
        <v/>
      </c>
      <c r="CV100" s="230" t="str">
        <f t="shared" si="110"/>
        <v/>
      </c>
      <c r="CW100" s="163">
        <f t="shared" si="126"/>
        <v>6</v>
      </c>
      <c r="CX100" s="47" t="s">
        <v>0</v>
      </c>
      <c r="CY100" s="222" t="str">
        <f t="shared" si="173"/>
        <v xml:space="preserve">
</v>
      </c>
      <c r="CZ100" s="223" t="e">
        <f t="shared" si="174"/>
        <v>#N/A</v>
      </c>
      <c r="DA100" s="47" t="s">
        <v>0</v>
      </c>
      <c r="DB100" s="47"/>
      <c r="DC100" s="47"/>
      <c r="DD100" s="47"/>
      <c r="DE100" s="47" t="s">
        <v>0</v>
      </c>
      <c r="DF100" s="53" t="str">
        <f t="shared" si="182"/>
        <v/>
      </c>
      <c r="DG100" t="s">
        <v>0</v>
      </c>
      <c r="DH100" s="128" t="str">
        <f t="shared" si="183"/>
        <v>M</v>
      </c>
      <c r="DI100" t="s">
        <v>0</v>
      </c>
      <c r="DJ100" s="52" t="str">
        <f t="shared" si="184"/>
        <v/>
      </c>
      <c r="DK100" s="66" t="str">
        <f t="shared" si="185"/>
        <v/>
      </c>
      <c r="DL100" t="s">
        <v>0</v>
      </c>
      <c r="DM100" s="19" t="str">
        <f t="shared" si="186"/>
        <v/>
      </c>
      <c r="DN100" s="47" t="s">
        <v>0</v>
      </c>
      <c r="DO100" s="19" t="str">
        <f t="shared" si="187"/>
        <v/>
      </c>
      <c r="DP100" s="47" t="s">
        <v>0</v>
      </c>
      <c r="DQ100" s="52" t="str">
        <f t="shared" si="127"/>
        <v>Kristijan – Barišić – OK Vihor – M21B</v>
      </c>
      <c r="DR100" s="53">
        <f t="shared" si="128"/>
        <v>623</v>
      </c>
      <c r="DS100" s="47" t="s">
        <v>0</v>
      </c>
      <c r="DT100" s="52" t="str">
        <f t="shared" si="129"/>
        <v>Kristijan – Barišić – OK Vihor</v>
      </c>
      <c r="DU100" s="53">
        <f t="shared" si="130"/>
        <v>623</v>
      </c>
      <c r="DV100" s="47" t="s">
        <v>0</v>
      </c>
      <c r="DW100" s="52" t="str">
        <f t="shared" si="131"/>
        <v>Kristijan – Barišić</v>
      </c>
      <c r="DX100" s="53">
        <f t="shared" si="132"/>
        <v>623</v>
      </c>
      <c r="DY100" s="47" t="s">
        <v>0</v>
      </c>
      <c r="DZ100" s="58">
        <f t="shared" si="175"/>
        <v>623</v>
      </c>
      <c r="EA100" s="53" cm="1">
        <f t="array" ref="EA100">IF(DZ100&lt;&gt;"",INDEX(regNatjecatelj_id,DZ100,0),IF(BD100&lt;&gt;"",BD100,""))</f>
        <v>1882</v>
      </c>
      <c r="EB100" s="47" t="s">
        <v>0</v>
      </c>
      <c r="EC100" s="58" t="str">
        <f t="shared" si="133"/>
        <v>imepre</v>
      </c>
      <c r="ED100" s="73" t="str">
        <f t="shared" si="134"/>
        <v>klu</v>
      </c>
      <c r="EE100" s="73" t="str">
        <f t="shared" si="135"/>
        <v>kat</v>
      </c>
      <c r="EF100" s="73" t="str">
        <f t="shared" si="136"/>
        <v/>
      </c>
      <c r="EG100" s="66" t="str">
        <f t="shared" si="137"/>
        <v>imepre-klu-kat</v>
      </c>
      <c r="EH100" s="47" t="s">
        <v>0</v>
      </c>
      <c r="EI100" s="58">
        <f>IF(AL100="","",MAX(EI$12:EI99)+1)</f>
        <v>270</v>
      </c>
      <c r="EJ100" s="73">
        <f t="shared" si="138"/>
        <v>28</v>
      </c>
      <c r="EK100" s="73">
        <f t="shared" si="176"/>
        <v>1882</v>
      </c>
      <c r="EL100" s="73" t="str">
        <f t="shared" si="139"/>
        <v/>
      </c>
      <c r="EM100" s="73">
        <f t="shared" si="140"/>
        <v>6</v>
      </c>
      <c r="EN100" s="73">
        <f t="shared" si="177"/>
        <v>1</v>
      </c>
      <c r="EO100" s="73">
        <f t="shared" si="178"/>
        <v>1</v>
      </c>
      <c r="EP100" s="73" t="str">
        <f t="shared" si="141"/>
        <v>1</v>
      </c>
      <c r="EQ100" s="73" t="str">
        <f t="shared" si="142"/>
        <v/>
      </c>
      <c r="ER100" s="73" t="str">
        <f t="shared" si="143"/>
        <v/>
      </c>
      <c r="ES100" s="53" t="str">
        <f t="shared" si="144"/>
        <v/>
      </c>
      <c r="ET100" s="47" t="s">
        <v>0</v>
      </c>
      <c r="EU100" s="19" t="str">
        <f t="shared" si="179"/>
        <v>INSERT INTO rezultat(id,stazakategorija_id,imeprezime_id,vrijeme_sec,status_id,registracija,uparivanje_id,originalstatus_id,imeprezimealias_id,klubalias_id,kategorijaalias_id) VALUES (270,28,1882,Null,6,1,1,1,Null,Null,Null);</v>
      </c>
      <c r="EV100" s="47" t="s">
        <v>0</v>
      </c>
      <c r="EW100" s="19" t="str">
        <f t="shared" si="180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0" s="47" t="s">
        <v>0</v>
      </c>
      <c r="EY100" s="180" t="str">
        <f t="shared" si="145"/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100" s="47" t="s">
        <v>0</v>
      </c>
    </row>
    <row r="101" spans="1:156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6" t="str">
        <f t="shared" si="146"/>
        <v/>
      </c>
      <c r="P101" s="47"/>
      <c r="Q101" s="52" t="str">
        <f t="shared" si="147"/>
        <v>M21B</v>
      </c>
      <c r="R101" s="73">
        <f>IF(Q101="","",IF(COUNTIF(Q$12:Q100,Q101)=0,R100+1,R100))</f>
        <v>6</v>
      </c>
      <c r="S101" s="73">
        <f t="shared" si="148"/>
        <v>108</v>
      </c>
      <c r="T101" s="73">
        <f t="shared" si="111"/>
        <v>19</v>
      </c>
      <c r="U101" s="66" t="str">
        <f t="shared" si="112"/>
        <v>M21B – M16</v>
      </c>
      <c r="V101" s="47" t="s">
        <v>0</v>
      </c>
      <c r="W101" s="222" t="str">
        <f t="shared" si="113"/>
        <v/>
      </c>
      <c r="X101" s="223" t="str">
        <f t="shared" si="114"/>
        <v/>
      </c>
      <c r="Y101" s="47" t="s">
        <v>0</v>
      </c>
      <c r="Z101" s="52" t="str">
        <f t="shared" si="149"/>
        <v/>
      </c>
      <c r="AA101" s="73" t="str">
        <f t="shared" si="115"/>
        <v/>
      </c>
      <c r="AB101" s="31" t="str">
        <f t="shared" si="150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51"/>
        <v/>
      </c>
      <c r="AH101" s="47" t="s">
        <v>0</v>
      </c>
      <c r="AI101" s="143" t="str">
        <f t="shared" si="152"/>
        <v/>
      </c>
      <c r="AJ101" s="47"/>
      <c r="AK101" s="52" t="str">
        <f t="shared" si="153"/>
        <v/>
      </c>
      <c r="AL101" s="31" t="str">
        <f t="shared" si="154"/>
        <v/>
      </c>
      <c r="AM101" s="73" t="str">
        <f t="shared" si="155"/>
        <v/>
      </c>
      <c r="AN101" s="73" t="str">
        <f t="shared" si="156"/>
        <v/>
      </c>
      <c r="AO101" s="31" t="str">
        <f t="shared" si="116"/>
        <v/>
      </c>
      <c r="AP101" s="66" t="str">
        <f t="shared" si="117"/>
        <v/>
      </c>
      <c r="AQ101" s="47" t="s">
        <v>0</v>
      </c>
      <c r="AR101" s="82" t="str">
        <f t="shared" si="157"/>
        <v/>
      </c>
      <c r="AS101" s="47" t="s">
        <v>0</v>
      </c>
      <c r="AT101" s="19" t="str">
        <f t="shared" si="158"/>
        <v/>
      </c>
      <c r="AU101" s="47" t="s">
        <v>0</v>
      </c>
      <c r="AV101" s="103"/>
      <c r="AW101" s="105"/>
      <c r="AX101" s="47" t="s">
        <v>0</v>
      </c>
      <c r="AY101" s="259" t="str">
        <f t="shared" si="181"/>
        <v/>
      </c>
      <c r="AZ101" s="47" t="s">
        <v>0</v>
      </c>
      <c r="BA101" s="52" t="str">
        <f t="shared" si="118"/>
        <v/>
      </c>
      <c r="BB101" s="73" t="str">
        <f>IF(AV101&amp;AW101="","",MAX(BB$12:BB100)+1)</f>
        <v/>
      </c>
      <c r="BC101" s="271" t="str">
        <f t="shared" si="119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>IF(O101="","",IF(BC101="",AO101,IF(BC101="NEMA",AV101,INDEX(regNatjecatelj_ime,MATCH(BC101,regNatjecatelj_id,0)))))</f>
        <v/>
      </c>
      <c r="BG101" s="31" t="str">
        <f>IF(O101="","",IF(BC101="",AP101,IF(BC101="NEMA",AW101,INDEX(regNatjecatelj_prezime,MATCH(BC101,regNatjecatelj_id,0)))))</f>
        <v/>
      </c>
      <c r="BH101" s="73" t="str">
        <f t="shared" si="159"/>
        <v/>
      </c>
      <c r="BI101" s="53" t="str">
        <f t="shared" si="160"/>
        <v/>
      </c>
      <c r="BJ101" s="47" t="s">
        <v>0</v>
      </c>
      <c r="BK101" s="52" t="str">
        <f t="shared" si="120"/>
        <v/>
      </c>
      <c r="BL101" s="31" t="str">
        <f t="shared" si="121"/>
        <v/>
      </c>
      <c r="BM101" s="73" t="str">
        <f t="shared" si="122"/>
        <v/>
      </c>
      <c r="BN101" s="31" t="str" cm="1">
        <f t="array" ref="BN101">IF(BM101="",""&amp;BL101,IF(BM101="NEMA",BL101,INDEX(regKlub_naziv,MATCH(INDEX(regKlub_alias_klubId,BM101),regKlub_id,0))))</f>
        <v/>
      </c>
      <c r="BO101" s="31" t="str" cm="1">
        <f t="array" ref="BO101">IFERROR(""&amp;INDEX(regNatjecatelj_klub,DX101),"")</f>
        <v/>
      </c>
      <c r="BP101" s="88" t="str">
        <f t="shared" si="161"/>
        <v/>
      </c>
      <c r="BQ101" s="66" t="str">
        <f t="shared" si="162"/>
        <v/>
      </c>
      <c r="BR101" s="47" t="s">
        <v>0</v>
      </c>
      <c r="BS101" s="52" t="str">
        <f>IF(X101&lt;&gt;"NEMA","",IF(IFERROR(MATCH(W101,W$12:W100,0),0)&lt;&gt;0,"",W101))</f>
        <v/>
      </c>
      <c r="BT101" s="73" t="str">
        <f t="shared" si="163"/>
        <v/>
      </c>
      <c r="BU101" s="31" t="str">
        <f>IF(OR(BT101="",BT101&lt;&gt;"NEMA"),"",MAX(BU$12:BU100)+1)</f>
        <v/>
      </c>
      <c r="BV101" s="66" t="str">
        <f t="shared" si="164"/>
        <v/>
      </c>
      <c r="BW101" s="47" t="s">
        <v>0</v>
      </c>
      <c r="BX101" s="19" t="str">
        <f t="shared" si="165"/>
        <v/>
      </c>
      <c r="BY101" s="47" t="s">
        <v>0</v>
      </c>
      <c r="BZ101" s="82" t="str">
        <f>IF(BM101&lt;&gt;"NEMA","",IF(IFERROR(MATCH(BL101,BL$12:BL100,0),0)&lt;&gt;0,"",BL101))</f>
        <v/>
      </c>
      <c r="CA101" s="47" t="s">
        <v>0</v>
      </c>
      <c r="CB101" s="125"/>
      <c r="CC101" s="47" t="s">
        <v>0</v>
      </c>
      <c r="CD101" s="58" t="str">
        <f t="shared" si="166"/>
        <v/>
      </c>
      <c r="CE101" s="31" t="str">
        <f t="shared" si="167"/>
        <v/>
      </c>
      <c r="CF101" s="31" t="str">
        <f>IF(CE101="","",MAX(CF$12:CF100)+1)</f>
        <v/>
      </c>
      <c r="CG101" s="31" t="str">
        <f t="shared" si="123"/>
        <v/>
      </c>
      <c r="CH101" s="31" t="str">
        <f t="shared" si="168"/>
        <v/>
      </c>
      <c r="CI101" s="31" t="str">
        <f>IF(CB101="","",MAX(CI$12:CI100)+1)</f>
        <v/>
      </c>
      <c r="CJ101" s="31" t="str">
        <f t="shared" si="169"/>
        <v/>
      </c>
      <c r="CK101" s="66" t="str">
        <f t="shared" si="170"/>
        <v/>
      </c>
      <c r="CL101" s="47" t="s">
        <v>0</v>
      </c>
      <c r="CM101" s="73" t="str">
        <f t="shared" si="124"/>
        <v/>
      </c>
      <c r="CN101" s="47"/>
      <c r="CO101" s="19" t="str">
        <f t="shared" si="171"/>
        <v/>
      </c>
      <c r="CP101" s="47" t="s">
        <v>0</v>
      </c>
      <c r="CQ101" s="143" t="str">
        <f t="shared" si="172"/>
        <v/>
      </c>
      <c r="CR101" s="47" t="s">
        <v>0</v>
      </c>
      <c r="CS101" s="58" t="str">
        <f t="shared" si="107"/>
        <v/>
      </c>
      <c r="CT101" s="73" t="str">
        <f t="shared" si="108"/>
        <v>0</v>
      </c>
      <c r="CU101" s="229" t="str">
        <f t="shared" si="125"/>
        <v/>
      </c>
      <c r="CV101" s="230" t="str">
        <f t="shared" si="110"/>
        <v/>
      </c>
      <c r="CW101" s="163" t="str">
        <f t="shared" si="126"/>
        <v/>
      </c>
      <c r="CX101" s="47" t="s">
        <v>0</v>
      </c>
      <c r="CY101" s="222" t="str">
        <f t="shared" si="173"/>
        <v xml:space="preserve">
</v>
      </c>
      <c r="CZ101" s="223" t="str">
        <f t="shared" si="174"/>
        <v/>
      </c>
      <c r="DA101" s="47" t="s">
        <v>0</v>
      </c>
      <c r="DB101" s="47"/>
      <c r="DC101" s="47"/>
      <c r="DD101" s="47"/>
      <c r="DE101" s="47" t="s">
        <v>0</v>
      </c>
      <c r="DF101" s="53" t="str">
        <f t="shared" si="182"/>
        <v/>
      </c>
      <c r="DG101" t="s">
        <v>0</v>
      </c>
      <c r="DH101" s="128" t="str">
        <f t="shared" si="183"/>
        <v>M</v>
      </c>
      <c r="DI101" t="s">
        <v>0</v>
      </c>
      <c r="DJ101" s="52" t="str">
        <f t="shared" si="184"/>
        <v/>
      </c>
      <c r="DK101" s="66" t="str">
        <f t="shared" si="185"/>
        <v/>
      </c>
      <c r="DL101" t="s">
        <v>0</v>
      </c>
      <c r="DM101" s="19" t="str">
        <f t="shared" si="186"/>
        <v/>
      </c>
      <c r="DN101" s="47" t="s">
        <v>0</v>
      </c>
      <c r="DO101" s="19" t="str">
        <f t="shared" si="187"/>
        <v/>
      </c>
      <c r="DP101" s="47" t="s">
        <v>0</v>
      </c>
      <c r="DQ101" s="52" t="str">
        <f t="shared" si="127"/>
        <v/>
      </c>
      <c r="DR101" s="53" t="str">
        <f t="shared" si="128"/>
        <v/>
      </c>
      <c r="DS101" s="47" t="s">
        <v>0</v>
      </c>
      <c r="DT101" s="52" t="str">
        <f t="shared" si="129"/>
        <v/>
      </c>
      <c r="DU101" s="53" t="str">
        <f t="shared" si="130"/>
        <v/>
      </c>
      <c r="DV101" s="47" t="s">
        <v>0</v>
      </c>
      <c r="DW101" s="52" t="str">
        <f t="shared" si="131"/>
        <v/>
      </c>
      <c r="DX101" s="53" t="str">
        <f t="shared" si="132"/>
        <v/>
      </c>
      <c r="DY101" s="47" t="s">
        <v>0</v>
      </c>
      <c r="DZ101" s="58" t="str">
        <f t="shared" si="175"/>
        <v/>
      </c>
      <c r="EA101" s="53" t="str" cm="1">
        <f t="array" ref="EA101">IF(DZ101&lt;&gt;"",INDEX(regNatjecatelj_id,DZ101,0),IF(BD101&lt;&gt;"",BD101,""))</f>
        <v/>
      </c>
      <c r="EB101" s="47" t="s">
        <v>0</v>
      </c>
      <c r="EC101" s="58" t="str">
        <f t="shared" si="133"/>
        <v/>
      </c>
      <c r="ED101" s="73" t="str">
        <f t="shared" si="134"/>
        <v/>
      </c>
      <c r="EE101" s="73" t="str">
        <f t="shared" si="135"/>
        <v/>
      </c>
      <c r="EF101" s="73" t="str">
        <f t="shared" si="136"/>
        <v/>
      </c>
      <c r="EG101" s="66" t="str">
        <f t="shared" si="137"/>
        <v/>
      </c>
      <c r="EH101" s="47" t="s">
        <v>0</v>
      </c>
      <c r="EI101" s="58" t="str">
        <f>IF(AL101="","",MAX(EI$12:EI100)+1)</f>
        <v/>
      </c>
      <c r="EJ101" s="73" t="str">
        <f t="shared" si="138"/>
        <v/>
      </c>
      <c r="EK101" s="73" t="str">
        <f t="shared" si="176"/>
        <v/>
      </c>
      <c r="EL101" s="73" t="str">
        <f t="shared" si="139"/>
        <v/>
      </c>
      <c r="EM101" s="73" t="str">
        <f t="shared" si="140"/>
        <v/>
      </c>
      <c r="EN101" s="73" t="str">
        <f t="shared" si="177"/>
        <v/>
      </c>
      <c r="EO101" s="73" t="str">
        <f t="shared" si="178"/>
        <v/>
      </c>
      <c r="EP101" s="73" t="str">
        <f t="shared" si="141"/>
        <v/>
      </c>
      <c r="EQ101" s="73" t="str">
        <f t="shared" si="142"/>
        <v/>
      </c>
      <c r="ER101" s="73" t="str">
        <f t="shared" si="143"/>
        <v/>
      </c>
      <c r="ES101" s="53" t="str">
        <f t="shared" si="144"/>
        <v/>
      </c>
      <c r="ET101" s="47" t="s">
        <v>0</v>
      </c>
      <c r="EU101" s="19" t="str">
        <f t="shared" si="179"/>
        <v/>
      </c>
      <c r="EV101" s="47" t="s">
        <v>0</v>
      </c>
      <c r="EW101" s="19" t="str">
        <f t="shared" si="180"/>
        <v/>
      </c>
      <c r="EX101" s="47" t="s">
        <v>0</v>
      </c>
      <c r="EY101" s="180" t="str">
        <f t="shared" si="145"/>
        <v/>
      </c>
      <c r="EZ101" s="47" t="s">
        <v>0</v>
      </c>
    </row>
    <row r="102" spans="1:156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6" t="str">
        <f t="shared" si="146"/>
        <v>ok</v>
      </c>
      <c r="P102" s="47"/>
      <c r="Q102" s="52" t="str">
        <f t="shared" si="147"/>
        <v>M21B</v>
      </c>
      <c r="R102" s="73">
        <f>IF(Q102="","",IF(COUNTIF(Q$12:Q101,Q102)=0,R101+1,R101))</f>
        <v>6</v>
      </c>
      <c r="S102" s="73">
        <f t="shared" si="148"/>
        <v>108</v>
      </c>
      <c r="T102" s="73">
        <f t="shared" si="111"/>
        <v>19</v>
      </c>
      <c r="U102" s="66" t="str">
        <f t="shared" si="112"/>
        <v>M21B – M16</v>
      </c>
      <c r="V102" s="47" t="s">
        <v>0</v>
      </c>
      <c r="W102" s="222" t="str">
        <f t="shared" si="113"/>
        <v>M21B</v>
      </c>
      <c r="X102" s="223">
        <f t="shared" si="114"/>
        <v>28</v>
      </c>
      <c r="Y102" s="47" t="s">
        <v>0</v>
      </c>
      <c r="Z102" s="52" t="str">
        <f t="shared" si="149"/>
        <v>CRO</v>
      </c>
      <c r="AA102" s="73">
        <f t="shared" si="115"/>
        <v>1</v>
      </c>
      <c r="AB102" s="31" t="str">
        <f t="shared" si="150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51"/>
        <v/>
      </c>
      <c r="AH102" s="47" t="s">
        <v>0</v>
      </c>
      <c r="AI102" s="143" t="str">
        <f t="shared" si="152"/>
        <v>CRO</v>
      </c>
      <c r="AJ102" s="47"/>
      <c r="AK102" s="52" t="str">
        <f t="shared" si="153"/>
        <v>Goran</v>
      </c>
      <c r="AL102" s="31" t="str">
        <f t="shared" si="154"/>
        <v>Juratović</v>
      </c>
      <c r="AM102" s="73">
        <f t="shared" si="155"/>
        <v>1919</v>
      </c>
      <c r="AN102" s="73" t="str">
        <f t="shared" si="156"/>
        <v/>
      </c>
      <c r="AO102" s="31" t="str">
        <f t="shared" si="116"/>
        <v>Goran</v>
      </c>
      <c r="AP102" s="66" t="str">
        <f t="shared" si="117"/>
        <v>Juratović</v>
      </c>
      <c r="AQ102" s="47" t="s">
        <v>0</v>
      </c>
      <c r="AR102" s="82" t="str">
        <f t="shared" si="157"/>
        <v/>
      </c>
      <c r="AS102" s="47" t="s">
        <v>0</v>
      </c>
      <c r="AT102" s="19" t="str">
        <f t="shared" si="158"/>
        <v/>
      </c>
      <c r="AU102" s="47" t="s">
        <v>0</v>
      </c>
      <c r="AV102" s="103"/>
      <c r="AW102" s="105"/>
      <c r="AX102" s="47" t="s">
        <v>0</v>
      </c>
      <c r="AY102" s="259" t="str">
        <f t="shared" si="181"/>
        <v/>
      </c>
      <c r="AZ102" s="47" t="s">
        <v>0</v>
      </c>
      <c r="BA102" s="52" t="str">
        <f t="shared" si="118"/>
        <v/>
      </c>
      <c r="BB102" s="73" t="str">
        <f>IF(AV102&amp;AW102="","",MAX(BB$12:BB101)+1)</f>
        <v/>
      </c>
      <c r="BC102" s="271" t="str">
        <f t="shared" si="119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>IF(O102="","",IF(BC102="",AO102,IF(BC102="NEMA",AV102,INDEX(regNatjecatelj_ime,MATCH(BC102,regNatjecatelj_id,0)))))</f>
        <v>Goran</v>
      </c>
      <c r="BG102" s="31" t="str">
        <f>IF(O102="","",IF(BC102="",AP102,IF(BC102="NEMA",AW102,INDEX(regNatjecatelj_prezime,MATCH(BC102,regNatjecatelj_id,0)))))</f>
        <v>Juratović</v>
      </c>
      <c r="BH102" s="73" t="str">
        <f t="shared" si="159"/>
        <v/>
      </c>
      <c r="BI102" s="53">
        <f t="shared" si="160"/>
        <v>1919</v>
      </c>
      <c r="BJ102" s="47" t="s">
        <v>0</v>
      </c>
      <c r="BK102" s="52" t="str">
        <f t="shared" si="120"/>
        <v>Vihor</v>
      </c>
      <c r="BL102" s="31" t="str">
        <f t="shared" si="121"/>
        <v>OK Vihor</v>
      </c>
      <c r="BM102" s="73" t="str">
        <f t="shared" si="122"/>
        <v/>
      </c>
      <c r="BN102" s="31" t="str" cm="1">
        <f t="array" ref="BN102">IF(BM102="",""&amp;BL102,IF(BM102="NEMA",BL102,INDEX(regKlub_naziv,MATCH(INDEX(regKlub_alias_klubId,BM102),regKlub_id,0))))</f>
        <v>OK Vihor</v>
      </c>
      <c r="BO102" s="31" t="str" cm="1">
        <f t="array" ref="BO102">IFERROR(""&amp;INDEX(regNatjecatelj_klub,DX102),"")</f>
        <v>OK Vihor</v>
      </c>
      <c r="BP102" s="88" t="str">
        <f t="shared" si="161"/>
        <v/>
      </c>
      <c r="BQ102" s="66" t="str">
        <f t="shared" si="162"/>
        <v>OK Vihor</v>
      </c>
      <c r="BR102" s="47" t="s">
        <v>0</v>
      </c>
      <c r="BS102" s="52" t="str">
        <f>IF(X102&lt;&gt;"NEMA","",IF(IFERROR(MATCH(W102,W$12:W101,0),0)&lt;&gt;0,"",W102))</f>
        <v/>
      </c>
      <c r="BT102" s="73" t="str">
        <f t="shared" si="163"/>
        <v/>
      </c>
      <c r="BU102" s="31" t="str">
        <f>IF(OR(BT102="",BT102&lt;&gt;"NEMA"),"",MAX(BU$12:BU101)+1)</f>
        <v/>
      </c>
      <c r="BV102" s="66" t="str">
        <f t="shared" si="164"/>
        <v/>
      </c>
      <c r="BW102" s="47" t="s">
        <v>0</v>
      </c>
      <c r="BX102" s="19" t="str">
        <f t="shared" si="165"/>
        <v/>
      </c>
      <c r="BY102" s="47" t="s">
        <v>0</v>
      </c>
      <c r="BZ102" s="82" t="str">
        <f>IF(BM102&lt;&gt;"NEMA","",IF(IFERROR(MATCH(BL102,BL$12:BL101,0),0)&lt;&gt;0,"",BL102))</f>
        <v/>
      </c>
      <c r="CA102" s="47" t="s">
        <v>0</v>
      </c>
      <c r="CB102" s="125"/>
      <c r="CC102" s="47" t="s">
        <v>0</v>
      </c>
      <c r="CD102" s="58" t="str">
        <f t="shared" si="166"/>
        <v/>
      </c>
      <c r="CE102" s="31" t="str">
        <f t="shared" si="167"/>
        <v/>
      </c>
      <c r="CF102" s="31" t="str">
        <f>IF(CE102="","",MAX(CF$12:CF101)+1)</f>
        <v/>
      </c>
      <c r="CG102" s="31" t="str">
        <f t="shared" si="123"/>
        <v/>
      </c>
      <c r="CH102" s="31" t="str">
        <f t="shared" si="168"/>
        <v/>
      </c>
      <c r="CI102" s="31" t="str">
        <f>IF(CB102="","",MAX(CI$12:CI101)+1)</f>
        <v/>
      </c>
      <c r="CJ102" s="31" t="str">
        <f t="shared" si="169"/>
        <v/>
      </c>
      <c r="CK102" s="66" t="str">
        <f t="shared" si="170"/>
        <v/>
      </c>
      <c r="CL102" s="47" t="s">
        <v>0</v>
      </c>
      <c r="CM102" s="73" t="str">
        <f t="shared" si="124"/>
        <v/>
      </c>
      <c r="CN102" s="47"/>
      <c r="CO102" s="19" t="str">
        <f t="shared" si="171"/>
        <v/>
      </c>
      <c r="CP102" s="47" t="s">
        <v>0</v>
      </c>
      <c r="CQ102" s="143" t="str">
        <f t="shared" si="172"/>
        <v>OK Vihor</v>
      </c>
      <c r="CR102" s="47" t="s">
        <v>0</v>
      </c>
      <c r="CS102" s="58" t="str">
        <f t="shared" si="107"/>
        <v/>
      </c>
      <c r="CT102" s="73" t="str">
        <f t="shared" si="108"/>
        <v>1</v>
      </c>
      <c r="CU102" s="229" t="str">
        <f t="shared" si="125"/>
        <v/>
      </c>
      <c r="CV102" s="230" t="str">
        <f t="shared" si="110"/>
        <v/>
      </c>
      <c r="CW102" s="163">
        <f t="shared" si="126"/>
        <v>6</v>
      </c>
      <c r="CX102" s="47" t="s">
        <v>0</v>
      </c>
      <c r="CY102" s="222" t="str">
        <f t="shared" si="173"/>
        <v xml:space="preserve">
</v>
      </c>
      <c r="CZ102" s="223" t="e">
        <f t="shared" si="174"/>
        <v>#N/A</v>
      </c>
      <c r="DA102" s="47" t="s">
        <v>0</v>
      </c>
      <c r="DB102" s="47"/>
      <c r="DC102" s="47"/>
      <c r="DD102" s="47"/>
      <c r="DE102" s="47" t="s">
        <v>0</v>
      </c>
      <c r="DF102" s="53" t="str">
        <f t="shared" si="182"/>
        <v/>
      </c>
      <c r="DG102" t="s">
        <v>0</v>
      </c>
      <c r="DH102" s="128" t="str">
        <f t="shared" si="183"/>
        <v>M</v>
      </c>
      <c r="DI102" t="s">
        <v>0</v>
      </c>
      <c r="DJ102" s="52" t="str">
        <f t="shared" si="184"/>
        <v/>
      </c>
      <c r="DK102" s="66" t="str">
        <f t="shared" si="185"/>
        <v/>
      </c>
      <c r="DL102" t="s">
        <v>0</v>
      </c>
      <c r="DM102" s="19" t="str">
        <f t="shared" si="186"/>
        <v/>
      </c>
      <c r="DN102" s="47" t="s">
        <v>0</v>
      </c>
      <c r="DO102" s="19" t="str">
        <f t="shared" si="187"/>
        <v/>
      </c>
      <c r="DP102" s="47" t="s">
        <v>0</v>
      </c>
      <c r="DQ102" s="52" t="str">
        <f t="shared" si="127"/>
        <v>Goran – Juratović – OK Vihor – M21B</v>
      </c>
      <c r="DR102" s="53">
        <f t="shared" si="128"/>
        <v>722</v>
      </c>
      <c r="DS102" s="47" t="s">
        <v>0</v>
      </c>
      <c r="DT102" s="52" t="str">
        <f t="shared" si="129"/>
        <v>Goran – Juratović – OK Vihor</v>
      </c>
      <c r="DU102" s="53">
        <f t="shared" si="130"/>
        <v>722</v>
      </c>
      <c r="DV102" s="47" t="s">
        <v>0</v>
      </c>
      <c r="DW102" s="52" t="str">
        <f t="shared" si="131"/>
        <v>Goran – Juratović</v>
      </c>
      <c r="DX102" s="53">
        <f t="shared" si="132"/>
        <v>722</v>
      </c>
      <c r="DY102" s="47" t="s">
        <v>0</v>
      </c>
      <c r="DZ102" s="58">
        <f t="shared" si="175"/>
        <v>722</v>
      </c>
      <c r="EA102" s="53" cm="1">
        <f t="array" ref="EA102">IF(DZ102&lt;&gt;"",INDEX(regNatjecatelj_id,DZ102,0),IF(BD102&lt;&gt;"",BD102,""))</f>
        <v>1919</v>
      </c>
      <c r="EB102" s="47" t="s">
        <v>0</v>
      </c>
      <c r="EC102" s="58" t="str">
        <f t="shared" si="133"/>
        <v>imepre</v>
      </c>
      <c r="ED102" s="73" t="str">
        <f t="shared" si="134"/>
        <v>klu</v>
      </c>
      <c r="EE102" s="73" t="str">
        <f t="shared" si="135"/>
        <v>kat</v>
      </c>
      <c r="EF102" s="73" t="str">
        <f t="shared" si="136"/>
        <v/>
      </c>
      <c r="EG102" s="66" t="str">
        <f t="shared" si="137"/>
        <v>imepre-klu-kat</v>
      </c>
      <c r="EH102" s="47" t="s">
        <v>0</v>
      </c>
      <c r="EI102" s="58">
        <f>IF(AL102="","",MAX(EI$12:EI101)+1)</f>
        <v>271</v>
      </c>
      <c r="EJ102" s="73">
        <f t="shared" si="138"/>
        <v>28</v>
      </c>
      <c r="EK102" s="73">
        <f t="shared" si="176"/>
        <v>1919</v>
      </c>
      <c r="EL102" s="73" t="str">
        <f t="shared" si="139"/>
        <v/>
      </c>
      <c r="EM102" s="73">
        <f t="shared" si="140"/>
        <v>6</v>
      </c>
      <c r="EN102" s="73">
        <f t="shared" si="177"/>
        <v>1</v>
      </c>
      <c r="EO102" s="73">
        <f t="shared" si="178"/>
        <v>1</v>
      </c>
      <c r="EP102" s="73" t="str">
        <f t="shared" si="141"/>
        <v>1</v>
      </c>
      <c r="EQ102" s="73" t="str">
        <f t="shared" si="142"/>
        <v/>
      </c>
      <c r="ER102" s="73" t="str">
        <f t="shared" si="143"/>
        <v/>
      </c>
      <c r="ES102" s="53" t="str">
        <f t="shared" si="144"/>
        <v/>
      </c>
      <c r="ET102" s="47" t="s">
        <v>0</v>
      </c>
      <c r="EU102" s="19" t="str">
        <f t="shared" si="179"/>
        <v>INSERT INTO rezultat(id,stazakategorija_id,imeprezime_id,vrijeme_sec,status_id,registracija,uparivanje_id,originalstatus_id,imeprezimealias_id,klubalias_id,kategorijaalias_id) VALUES (271,28,1919,Null,6,1,1,1,Null,Null,Null);</v>
      </c>
      <c r="EV102" s="47" t="s">
        <v>0</v>
      </c>
      <c r="EW102" s="19" t="str">
        <f t="shared" si="180"/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2" s="47" t="s">
        <v>0</v>
      </c>
      <c r="EY102" s="180" t="str">
        <f t="shared" si="145"/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102" s="47" t="s">
        <v>0</v>
      </c>
    </row>
    <row r="103" spans="1:156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6" t="str">
        <f t="shared" si="146"/>
        <v>ok</v>
      </c>
      <c r="P103" s="47"/>
      <c r="Q103" s="52" t="str">
        <f t="shared" si="147"/>
        <v>M21B</v>
      </c>
      <c r="R103" s="73">
        <f>IF(Q103="","",IF(COUNTIF(Q$12:Q102,Q103)=0,R102+1,R102))</f>
        <v>6</v>
      </c>
      <c r="S103" s="73">
        <f t="shared" si="148"/>
        <v>108</v>
      </c>
      <c r="T103" s="73">
        <f t="shared" si="111"/>
        <v>19</v>
      </c>
      <c r="U103" s="66" t="str">
        <f t="shared" si="112"/>
        <v>M21B – M16</v>
      </c>
      <c r="V103" s="47" t="s">
        <v>0</v>
      </c>
      <c r="W103" s="222" t="str">
        <f t="shared" si="113"/>
        <v>M21B</v>
      </c>
      <c r="X103" s="223">
        <f t="shared" si="114"/>
        <v>28</v>
      </c>
      <c r="Y103" s="47" t="s">
        <v>0</v>
      </c>
      <c r="Z103" s="52" t="str">
        <f t="shared" si="149"/>
        <v>CRO</v>
      </c>
      <c r="AA103" s="73">
        <f t="shared" si="115"/>
        <v>1</v>
      </c>
      <c r="AB103" s="31" t="str">
        <f t="shared" si="150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51"/>
        <v/>
      </c>
      <c r="AH103" s="47" t="s">
        <v>0</v>
      </c>
      <c r="AI103" s="143" t="str">
        <f t="shared" si="152"/>
        <v>CRO</v>
      </c>
      <c r="AJ103" s="47"/>
      <c r="AK103" s="52" t="str">
        <f t="shared" si="153"/>
        <v>Ante</v>
      </c>
      <c r="AL103" s="31" t="str">
        <f t="shared" si="154"/>
        <v>Balić</v>
      </c>
      <c r="AM103" s="73">
        <f t="shared" si="155"/>
        <v>1941</v>
      </c>
      <c r="AN103" s="73" t="str">
        <f t="shared" si="156"/>
        <v/>
      </c>
      <c r="AO103" s="31" t="str">
        <f t="shared" si="116"/>
        <v>Ante</v>
      </c>
      <c r="AP103" s="66" t="str">
        <f t="shared" si="117"/>
        <v>Balić</v>
      </c>
      <c r="AQ103" s="47" t="s">
        <v>0</v>
      </c>
      <c r="AR103" s="82" t="str">
        <f t="shared" si="157"/>
        <v/>
      </c>
      <c r="AS103" s="47" t="s">
        <v>0</v>
      </c>
      <c r="AT103" s="19" t="str">
        <f t="shared" si="158"/>
        <v/>
      </c>
      <c r="AU103" s="47" t="s">
        <v>0</v>
      </c>
      <c r="AV103" s="103"/>
      <c r="AW103" s="105"/>
      <c r="AX103" s="47" t="s">
        <v>0</v>
      </c>
      <c r="AY103" s="259" t="str">
        <f t="shared" si="181"/>
        <v/>
      </c>
      <c r="AZ103" s="47" t="s">
        <v>0</v>
      </c>
      <c r="BA103" s="52" t="str">
        <f t="shared" si="118"/>
        <v/>
      </c>
      <c r="BB103" s="73" t="str">
        <f>IF(AV103&amp;AW103="","",MAX(BB$12:BB102)+1)</f>
        <v/>
      </c>
      <c r="BC103" s="271" t="str">
        <f t="shared" si="119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>IF(O103="","",IF(BC103="",AO103,IF(BC103="NEMA",AV103,INDEX(regNatjecatelj_ime,MATCH(BC103,regNatjecatelj_id,0)))))</f>
        <v>Ante</v>
      </c>
      <c r="BG103" s="31" t="str">
        <f>IF(O103="","",IF(BC103="",AP103,IF(BC103="NEMA",AW103,INDEX(regNatjecatelj_prezime,MATCH(BC103,regNatjecatelj_id,0)))))</f>
        <v>Balić</v>
      </c>
      <c r="BH103" s="73" t="str">
        <f t="shared" si="159"/>
        <v/>
      </c>
      <c r="BI103" s="53">
        <f t="shared" si="160"/>
        <v>1941</v>
      </c>
      <c r="BJ103" s="47" t="s">
        <v>0</v>
      </c>
      <c r="BK103" s="52" t="str">
        <f t="shared" si="120"/>
        <v>KAP</v>
      </c>
      <c r="BL103" s="31" t="str">
        <f t="shared" si="121"/>
        <v>OK Kapela</v>
      </c>
      <c r="BM103" s="73" t="str">
        <f t="shared" si="122"/>
        <v/>
      </c>
      <c r="BN103" s="31" t="str" cm="1">
        <f t="array" ref="BN103">IF(BM103="",""&amp;BL103,IF(BM103="NEMA",BL103,INDEX(regKlub_naziv,MATCH(INDEX(regKlub_alias_klubId,BM103),regKlub_id,0))))</f>
        <v>OK Kapela</v>
      </c>
      <c r="BO103" s="31" t="str" cm="1">
        <f t="array" ref="BO103">IFERROR(""&amp;INDEX(regNatjecatelj_klub,DX103),"")</f>
        <v>OK Kapela</v>
      </c>
      <c r="BP103" s="88" t="str">
        <f t="shared" si="161"/>
        <v/>
      </c>
      <c r="BQ103" s="66" t="str">
        <f t="shared" si="162"/>
        <v>OK Kapela</v>
      </c>
      <c r="BR103" s="47" t="s">
        <v>0</v>
      </c>
      <c r="BS103" s="52" t="str">
        <f>IF(X103&lt;&gt;"NEMA","",IF(IFERROR(MATCH(W103,W$12:W102,0),0)&lt;&gt;0,"",W103))</f>
        <v/>
      </c>
      <c r="BT103" s="73" t="str">
        <f t="shared" si="163"/>
        <v/>
      </c>
      <c r="BU103" s="31" t="str">
        <f>IF(OR(BT103="",BT103&lt;&gt;"NEMA"),"",MAX(BU$12:BU102)+1)</f>
        <v/>
      </c>
      <c r="BV103" s="66" t="str">
        <f t="shared" si="164"/>
        <v/>
      </c>
      <c r="BW103" s="47" t="s">
        <v>0</v>
      </c>
      <c r="BX103" s="19" t="str">
        <f t="shared" si="165"/>
        <v/>
      </c>
      <c r="BY103" s="47" t="s">
        <v>0</v>
      </c>
      <c r="BZ103" s="82" t="str">
        <f>IF(BM103&lt;&gt;"NEMA","",IF(IFERROR(MATCH(BL103,BL$12:BL102,0),0)&lt;&gt;0,"",BL103))</f>
        <v/>
      </c>
      <c r="CA103" s="47" t="s">
        <v>0</v>
      </c>
      <c r="CB103" s="125"/>
      <c r="CC103" s="47" t="s">
        <v>0</v>
      </c>
      <c r="CD103" s="58" t="str">
        <f t="shared" si="166"/>
        <v/>
      </c>
      <c r="CE103" s="31" t="str">
        <f t="shared" si="167"/>
        <v/>
      </c>
      <c r="CF103" s="31" t="str">
        <f>IF(CE103="","",MAX(CF$12:CF102)+1)</f>
        <v/>
      </c>
      <c r="CG103" s="31" t="str">
        <f t="shared" si="123"/>
        <v/>
      </c>
      <c r="CH103" s="31" t="str">
        <f t="shared" si="168"/>
        <v/>
      </c>
      <c r="CI103" s="31" t="str">
        <f>IF(CB103="","",MAX(CI$12:CI102)+1)</f>
        <v/>
      </c>
      <c r="CJ103" s="31" t="str">
        <f t="shared" si="169"/>
        <v/>
      </c>
      <c r="CK103" s="66" t="str">
        <f t="shared" si="170"/>
        <v/>
      </c>
      <c r="CL103" s="47" t="s">
        <v>0</v>
      </c>
      <c r="CM103" s="73" t="str">
        <f t="shared" si="124"/>
        <v/>
      </c>
      <c r="CN103" s="47"/>
      <c r="CO103" s="19" t="str">
        <f t="shared" si="171"/>
        <v/>
      </c>
      <c r="CP103" s="47" t="s">
        <v>0</v>
      </c>
      <c r="CQ103" s="143" t="str">
        <f t="shared" si="172"/>
        <v>OK Kapela</v>
      </c>
      <c r="CR103" s="47" t="s">
        <v>0</v>
      </c>
      <c r="CS103" s="58" t="str">
        <f t="shared" ref="CS103:CS166" si="188">IF(G103="","",G103)</f>
        <v/>
      </c>
      <c r="CT103" s="73" t="str">
        <f t="shared" ref="CT103:CT166" si="189">IF(H103="","",H103)</f>
        <v>2</v>
      </c>
      <c r="CU103" s="229" t="str">
        <f t="shared" si="125"/>
        <v/>
      </c>
      <c r="CV103" s="230" t="str">
        <f t="shared" si="110"/>
        <v/>
      </c>
      <c r="CW103" s="163">
        <f t="shared" si="126"/>
        <v>4</v>
      </c>
      <c r="CX103" s="47" t="s">
        <v>0</v>
      </c>
      <c r="CY103" s="222" t="str">
        <f t="shared" si="173"/>
        <v xml:space="preserve">
</v>
      </c>
      <c r="CZ103" s="223">
        <f t="shared" si="174"/>
        <v>5</v>
      </c>
      <c r="DA103" s="47" t="s">
        <v>0</v>
      </c>
      <c r="DB103" s="47"/>
      <c r="DC103" s="47"/>
      <c r="DD103" s="47"/>
      <c r="DE103" s="47" t="s">
        <v>0</v>
      </c>
      <c r="DF103" s="53" t="str">
        <f t="shared" si="182"/>
        <v/>
      </c>
      <c r="DG103" t="s">
        <v>0</v>
      </c>
      <c r="DH103" s="128" t="str">
        <f t="shared" si="183"/>
        <v>M</v>
      </c>
      <c r="DI103" t="s">
        <v>0</v>
      </c>
      <c r="DJ103" s="52" t="str">
        <f t="shared" si="184"/>
        <v/>
      </c>
      <c r="DK103" s="66" t="str">
        <f t="shared" si="185"/>
        <v/>
      </c>
      <c r="DL103" t="s">
        <v>0</v>
      </c>
      <c r="DM103" s="19" t="str">
        <f t="shared" si="186"/>
        <v/>
      </c>
      <c r="DN103" s="47" t="s">
        <v>0</v>
      </c>
      <c r="DO103" s="19" t="str">
        <f t="shared" si="187"/>
        <v/>
      </c>
      <c r="DP103" s="47" t="s">
        <v>0</v>
      </c>
      <c r="DQ103" s="52" t="str">
        <f t="shared" si="127"/>
        <v>Ante – Balić – OK Kapela – M21B</v>
      </c>
      <c r="DR103" s="53">
        <f t="shared" si="128"/>
        <v>207</v>
      </c>
      <c r="DS103" s="47" t="s">
        <v>0</v>
      </c>
      <c r="DT103" s="52" t="str">
        <f t="shared" si="129"/>
        <v>Ante – Balić – OK Kapela</v>
      </c>
      <c r="DU103" s="53">
        <f t="shared" si="130"/>
        <v>207</v>
      </c>
      <c r="DV103" s="47" t="s">
        <v>0</v>
      </c>
      <c r="DW103" s="52" t="str">
        <f t="shared" si="131"/>
        <v>Ante – Balić</v>
      </c>
      <c r="DX103" s="53">
        <f t="shared" si="132"/>
        <v>207</v>
      </c>
      <c r="DY103" s="47" t="s">
        <v>0</v>
      </c>
      <c r="DZ103" s="58">
        <f t="shared" si="175"/>
        <v>207</v>
      </c>
      <c r="EA103" s="53" cm="1">
        <f t="array" ref="EA103">IF(DZ103&lt;&gt;"",INDEX(regNatjecatelj_id,DZ103,0),IF(BD103&lt;&gt;"",BD103,""))</f>
        <v>1941</v>
      </c>
      <c r="EB103" s="47" t="s">
        <v>0</v>
      </c>
      <c r="EC103" s="58" t="str">
        <f t="shared" si="133"/>
        <v>imepre</v>
      </c>
      <c r="ED103" s="73" t="str">
        <f t="shared" si="134"/>
        <v>klu</v>
      </c>
      <c r="EE103" s="73" t="str">
        <f t="shared" si="135"/>
        <v>kat</v>
      </c>
      <c r="EF103" s="73" t="str">
        <f t="shared" si="136"/>
        <v/>
      </c>
      <c r="EG103" s="66" t="str">
        <f t="shared" si="137"/>
        <v>imepre-klu-kat</v>
      </c>
      <c r="EH103" s="47" t="s">
        <v>0</v>
      </c>
      <c r="EI103" s="58">
        <f>IF(AL103="","",MAX(EI$12:EI102)+1)</f>
        <v>272</v>
      </c>
      <c r="EJ103" s="73">
        <f t="shared" si="138"/>
        <v>28</v>
      </c>
      <c r="EK103" s="73">
        <f t="shared" si="176"/>
        <v>1941</v>
      </c>
      <c r="EL103" s="73" t="str">
        <f t="shared" si="139"/>
        <v/>
      </c>
      <c r="EM103" s="73">
        <f t="shared" si="140"/>
        <v>4</v>
      </c>
      <c r="EN103" s="73">
        <f t="shared" si="177"/>
        <v>1</v>
      </c>
      <c r="EO103" s="73">
        <f t="shared" si="178"/>
        <v>1</v>
      </c>
      <c r="EP103" s="73" t="str">
        <f t="shared" si="141"/>
        <v>2</v>
      </c>
      <c r="EQ103" s="73" t="str">
        <f t="shared" si="142"/>
        <v/>
      </c>
      <c r="ER103" s="73" t="str">
        <f t="shared" si="143"/>
        <v/>
      </c>
      <c r="ES103" s="53" t="str">
        <f t="shared" si="144"/>
        <v/>
      </c>
      <c r="ET103" s="47" t="s">
        <v>0</v>
      </c>
      <c r="EU103" s="19" t="str">
        <f t="shared" si="179"/>
        <v>INSERT INTO rezultat(id,stazakategorija_id,imeprezime_id,vrijeme_sec,status_id,registracija,uparivanje_id,originalstatus_id,imeprezimealias_id,klubalias_id,kategorijaalias_id) VALUES (272,28,1941,Null,4,1,1,2,Null,Null,Null);</v>
      </c>
      <c r="EV103" s="47" t="s">
        <v>0</v>
      </c>
      <c r="EW103" s="19" t="str">
        <f t="shared" si="180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3" s="47" t="s">
        <v>0</v>
      </c>
      <c r="EY103" s="180" t="str">
        <f t="shared" si="145"/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103" s="47" t="s">
        <v>0</v>
      </c>
    </row>
    <row r="104" spans="1:156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6" t="str">
        <f t="shared" si="146"/>
        <v>ok</v>
      </c>
      <c r="P104" s="47"/>
      <c r="Q104" s="52" t="str">
        <f t="shared" si="147"/>
        <v>M21B</v>
      </c>
      <c r="R104" s="73">
        <f>IF(Q104="","",IF(COUNTIF(Q$12:Q103,Q104)=0,R103+1,R103))</f>
        <v>6</v>
      </c>
      <c r="S104" s="73">
        <f t="shared" si="148"/>
        <v>108</v>
      </c>
      <c r="T104" s="73">
        <f t="shared" si="111"/>
        <v>19</v>
      </c>
      <c r="U104" s="66" t="str">
        <f t="shared" si="112"/>
        <v>M21B – M16</v>
      </c>
      <c r="V104" s="47" t="s">
        <v>0</v>
      </c>
      <c r="W104" s="222" t="str">
        <f t="shared" si="113"/>
        <v>M21B</v>
      </c>
      <c r="X104" s="223">
        <f t="shared" si="114"/>
        <v>28</v>
      </c>
      <c r="Y104" s="47" t="s">
        <v>0</v>
      </c>
      <c r="Z104" s="52" t="str">
        <f t="shared" si="149"/>
        <v>CRO</v>
      </c>
      <c r="AA104" s="73">
        <f t="shared" si="115"/>
        <v>1</v>
      </c>
      <c r="AB104" s="31" t="str">
        <f t="shared" si="150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51"/>
        <v/>
      </c>
      <c r="AH104" s="47" t="s">
        <v>0</v>
      </c>
      <c r="AI104" s="143" t="str">
        <f t="shared" si="152"/>
        <v>CRO</v>
      </c>
      <c r="AJ104" s="47"/>
      <c r="AK104" s="52" t="str">
        <f t="shared" si="153"/>
        <v>Valter</v>
      </c>
      <c r="AL104" s="31" t="str">
        <f t="shared" si="154"/>
        <v>Sučić</v>
      </c>
      <c r="AM104" s="73">
        <f t="shared" si="155"/>
        <v>1366</v>
      </c>
      <c r="AN104" s="73" t="str">
        <f t="shared" si="156"/>
        <v/>
      </c>
      <c r="AO104" s="31" t="str">
        <f t="shared" si="116"/>
        <v>Valter</v>
      </c>
      <c r="AP104" s="66" t="str">
        <f t="shared" si="117"/>
        <v>Sučić</v>
      </c>
      <c r="AQ104" s="47" t="s">
        <v>0</v>
      </c>
      <c r="AR104" s="82" t="str">
        <f t="shared" si="157"/>
        <v/>
      </c>
      <c r="AS104" s="47" t="s">
        <v>0</v>
      </c>
      <c r="AT104" s="19" t="str">
        <f t="shared" si="158"/>
        <v/>
      </c>
      <c r="AU104" s="47" t="s">
        <v>0</v>
      </c>
      <c r="AV104" s="103"/>
      <c r="AW104" s="105"/>
      <c r="AX104" s="47" t="s">
        <v>0</v>
      </c>
      <c r="AY104" s="259" t="str">
        <f t="shared" si="181"/>
        <v/>
      </c>
      <c r="AZ104" s="47" t="s">
        <v>0</v>
      </c>
      <c r="BA104" s="52" t="str">
        <f t="shared" si="118"/>
        <v/>
      </c>
      <c r="BB104" s="73" t="str">
        <f>IF(AV104&amp;AW104="","",MAX(BB$12:BB103)+1)</f>
        <v/>
      </c>
      <c r="BC104" s="271" t="str">
        <f t="shared" si="119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>IF(O104="","",IF(BC104="",AO104,IF(BC104="NEMA",AV104,INDEX(regNatjecatelj_ime,MATCH(BC104,regNatjecatelj_id,0)))))</f>
        <v>Valter</v>
      </c>
      <c r="BG104" s="31" t="str">
        <f>IF(O104="","",IF(BC104="",AP104,IF(BC104="NEMA",AW104,INDEX(regNatjecatelj_prezime,MATCH(BC104,regNatjecatelj_id,0)))))</f>
        <v>Sučić</v>
      </c>
      <c r="BH104" s="73" t="str">
        <f t="shared" si="159"/>
        <v/>
      </c>
      <c r="BI104" s="53">
        <f t="shared" si="160"/>
        <v>1366</v>
      </c>
      <c r="BJ104" s="47" t="s">
        <v>0</v>
      </c>
      <c r="BK104" s="52" t="str">
        <f t="shared" si="120"/>
        <v>Vihor</v>
      </c>
      <c r="BL104" s="31" t="str">
        <f t="shared" si="121"/>
        <v>OK Vihor</v>
      </c>
      <c r="BM104" s="73" t="str">
        <f t="shared" si="122"/>
        <v/>
      </c>
      <c r="BN104" s="31" t="str" cm="1">
        <f t="array" ref="BN104">IF(BM104="",""&amp;BL104,IF(BM104="NEMA",BL104,INDEX(regKlub_naziv,MATCH(INDEX(regKlub_alias_klubId,BM104),regKlub_id,0))))</f>
        <v>OK Vihor</v>
      </c>
      <c r="BO104" s="31" t="str" cm="1">
        <f t="array" ref="BO104">IFERROR(""&amp;INDEX(regNatjecatelj_klub,DX104),"")</f>
        <v>OK Vihor</v>
      </c>
      <c r="BP104" s="88" t="str">
        <f t="shared" si="161"/>
        <v/>
      </c>
      <c r="BQ104" s="66" t="str">
        <f t="shared" si="162"/>
        <v>OK Vihor</v>
      </c>
      <c r="BR104" s="47" t="s">
        <v>0</v>
      </c>
      <c r="BS104" s="52" t="str">
        <f>IF(X104&lt;&gt;"NEMA","",IF(IFERROR(MATCH(W104,W$12:W103,0),0)&lt;&gt;0,"",W104))</f>
        <v/>
      </c>
      <c r="BT104" s="73" t="str">
        <f t="shared" si="163"/>
        <v/>
      </c>
      <c r="BU104" s="31" t="str">
        <f>IF(OR(BT104="",BT104&lt;&gt;"NEMA"),"",MAX(BU$12:BU103)+1)</f>
        <v/>
      </c>
      <c r="BV104" s="66" t="str">
        <f t="shared" si="164"/>
        <v/>
      </c>
      <c r="BW104" s="47" t="s">
        <v>0</v>
      </c>
      <c r="BX104" s="19" t="str">
        <f t="shared" si="165"/>
        <v/>
      </c>
      <c r="BY104" s="47" t="s">
        <v>0</v>
      </c>
      <c r="BZ104" s="82" t="str">
        <f>IF(BM104&lt;&gt;"NEMA","",IF(IFERROR(MATCH(BL104,BL$12:BL103,0),0)&lt;&gt;0,"",BL104))</f>
        <v/>
      </c>
      <c r="CA104" s="47" t="s">
        <v>0</v>
      </c>
      <c r="CB104" s="125"/>
      <c r="CC104" s="47" t="s">
        <v>0</v>
      </c>
      <c r="CD104" s="58" t="str">
        <f t="shared" si="166"/>
        <v/>
      </c>
      <c r="CE104" s="31" t="str">
        <f t="shared" si="167"/>
        <v/>
      </c>
      <c r="CF104" s="31" t="str">
        <f>IF(CE104="","",MAX(CF$12:CF103)+1)</f>
        <v/>
      </c>
      <c r="CG104" s="31" t="str">
        <f t="shared" si="123"/>
        <v/>
      </c>
      <c r="CH104" s="31" t="str">
        <f t="shared" si="168"/>
        <v/>
      </c>
      <c r="CI104" s="31" t="str">
        <f>IF(CB104="","",MAX(CI$12:CI103)+1)</f>
        <v/>
      </c>
      <c r="CJ104" s="31" t="str">
        <f t="shared" si="169"/>
        <v/>
      </c>
      <c r="CK104" s="66" t="str">
        <f t="shared" si="170"/>
        <v/>
      </c>
      <c r="CL104" s="47" t="s">
        <v>0</v>
      </c>
      <c r="CM104" s="73" t="str">
        <f t="shared" si="124"/>
        <v/>
      </c>
      <c r="CN104" s="47"/>
      <c r="CO104" s="19" t="str">
        <f t="shared" si="171"/>
        <v/>
      </c>
      <c r="CP104" s="47" t="s">
        <v>0</v>
      </c>
      <c r="CQ104" s="143" t="str">
        <f t="shared" si="172"/>
        <v>OK Vihor</v>
      </c>
      <c r="CR104" s="47" t="s">
        <v>0</v>
      </c>
      <c r="CS104" s="58" t="str">
        <f t="shared" si="188"/>
        <v/>
      </c>
      <c r="CT104" s="73" t="str">
        <f t="shared" si="189"/>
        <v>4</v>
      </c>
      <c r="CU104" s="229" t="str">
        <f t="shared" si="125"/>
        <v/>
      </c>
      <c r="CV104" s="230" t="str">
        <f t="shared" si="110"/>
        <v/>
      </c>
      <c r="CW104" s="163">
        <f t="shared" si="126"/>
        <v>5</v>
      </c>
      <c r="CX104" s="47" t="s">
        <v>0</v>
      </c>
      <c r="CY104" s="222" t="str">
        <f t="shared" si="173"/>
        <v xml:space="preserve">
Valter Sučić – Molim u provjeriti je li natjecatelj zaista diskvalificiran. Ako je koje je obrazloženje, ako nije molim u OEventu ispraviti rezultat</v>
      </c>
      <c r="CZ104" s="223" t="e">
        <f t="shared" si="174"/>
        <v>#N/A</v>
      </c>
      <c r="DA104" s="47" t="s">
        <v>0</v>
      </c>
      <c r="DB104" s="47"/>
      <c r="DC104" s="47"/>
      <c r="DD104" s="47"/>
      <c r="DE104" s="47" t="s">
        <v>0</v>
      </c>
      <c r="DF104" s="53" t="str">
        <f t="shared" si="182"/>
        <v/>
      </c>
      <c r="DG104" t="s">
        <v>0</v>
      </c>
      <c r="DH104" s="128" t="str">
        <f t="shared" si="183"/>
        <v>M</v>
      </c>
      <c r="DI104" t="s">
        <v>0</v>
      </c>
      <c r="DJ104" s="52" t="str">
        <f t="shared" si="184"/>
        <v/>
      </c>
      <c r="DK104" s="66" t="str">
        <f t="shared" si="185"/>
        <v/>
      </c>
      <c r="DL104" t="s">
        <v>0</v>
      </c>
      <c r="DM104" s="19" t="str">
        <f t="shared" si="186"/>
        <v/>
      </c>
      <c r="DN104" s="47" t="s">
        <v>0</v>
      </c>
      <c r="DO104" s="19" t="str">
        <f t="shared" si="187"/>
        <v/>
      </c>
      <c r="DP104" s="47" t="s">
        <v>0</v>
      </c>
      <c r="DQ104" s="52" t="str">
        <f t="shared" si="127"/>
        <v>Valter – Sučić – OK Vihor – M21B</v>
      </c>
      <c r="DR104" s="53">
        <f t="shared" si="128"/>
        <v>917</v>
      </c>
      <c r="DS104" s="47" t="s">
        <v>0</v>
      </c>
      <c r="DT104" s="52" t="str">
        <f t="shared" si="129"/>
        <v>Valter – Sučić – OK Vihor</v>
      </c>
      <c r="DU104" s="53">
        <f t="shared" si="130"/>
        <v>917</v>
      </c>
      <c r="DV104" s="47" t="s">
        <v>0</v>
      </c>
      <c r="DW104" s="52" t="str">
        <f t="shared" si="131"/>
        <v>Valter – Sučić</v>
      </c>
      <c r="DX104" s="53">
        <f t="shared" si="132"/>
        <v>917</v>
      </c>
      <c r="DY104" s="47" t="s">
        <v>0</v>
      </c>
      <c r="DZ104" s="58">
        <f t="shared" si="175"/>
        <v>917</v>
      </c>
      <c r="EA104" s="53" cm="1">
        <f t="array" ref="EA104">IF(DZ104&lt;&gt;"",INDEX(regNatjecatelj_id,DZ104,0),IF(BD104&lt;&gt;"",BD104,""))</f>
        <v>1366</v>
      </c>
      <c r="EB104" s="47" t="s">
        <v>0</v>
      </c>
      <c r="EC104" s="58" t="str">
        <f t="shared" si="133"/>
        <v>imepre</v>
      </c>
      <c r="ED104" s="73" t="str">
        <f t="shared" si="134"/>
        <v>klu</v>
      </c>
      <c r="EE104" s="73" t="str">
        <f t="shared" si="135"/>
        <v>kat</v>
      </c>
      <c r="EF104" s="73" t="str">
        <f t="shared" si="136"/>
        <v/>
      </c>
      <c r="EG104" s="66" t="str">
        <f t="shared" si="137"/>
        <v>imepre-klu-kat</v>
      </c>
      <c r="EH104" s="47" t="s">
        <v>0</v>
      </c>
      <c r="EI104" s="58">
        <f>IF(AL104="","",MAX(EI$12:EI103)+1)</f>
        <v>273</v>
      </c>
      <c r="EJ104" s="73">
        <f t="shared" si="138"/>
        <v>28</v>
      </c>
      <c r="EK104" s="73">
        <f t="shared" si="176"/>
        <v>1366</v>
      </c>
      <c r="EL104" s="73" t="str">
        <f t="shared" si="139"/>
        <v/>
      </c>
      <c r="EM104" s="73">
        <f t="shared" si="140"/>
        <v>5</v>
      </c>
      <c r="EN104" s="73">
        <f t="shared" si="177"/>
        <v>1</v>
      </c>
      <c r="EO104" s="73">
        <f t="shared" si="178"/>
        <v>1</v>
      </c>
      <c r="EP104" s="73" t="str">
        <f t="shared" si="141"/>
        <v>4</v>
      </c>
      <c r="EQ104" s="73" t="str">
        <f t="shared" si="142"/>
        <v/>
      </c>
      <c r="ER104" s="73" t="str">
        <f t="shared" si="143"/>
        <v/>
      </c>
      <c r="ES104" s="53" t="str">
        <f t="shared" si="144"/>
        <v/>
      </c>
      <c r="ET104" s="47" t="s">
        <v>0</v>
      </c>
      <c r="EU104" s="19" t="str">
        <f t="shared" si="179"/>
        <v>INSERT INTO rezultat(id,stazakategorija_id,imeprezime_id,vrijeme_sec,status_id,registracija,uparivanje_id,originalstatus_id,imeprezimealias_id,klubalias_id,kategorijaalias_id) VALUES (273,28,1366,Null,5,1,1,4,Null,Null,Null);</v>
      </c>
      <c r="EV104" s="47" t="s">
        <v>0</v>
      </c>
      <c r="EW104" s="19" t="str">
        <f t="shared" si="180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4" s="47" t="s">
        <v>0</v>
      </c>
      <c r="EY104" s="180" t="str">
        <f t="shared" si="145"/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104" s="47" t="s">
        <v>0</v>
      </c>
    </row>
    <row r="105" spans="1:156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6" t="str">
        <f t="shared" si="146"/>
        <v>ok</v>
      </c>
      <c r="P105" s="47"/>
      <c r="Q105" s="52" t="str">
        <f t="shared" si="147"/>
        <v>M21B</v>
      </c>
      <c r="R105" s="73">
        <f>IF(Q105="","",IF(COUNTIF(Q$12:Q104,Q105)=0,R104+1,R104))</f>
        <v>6</v>
      </c>
      <c r="S105" s="73">
        <f t="shared" si="148"/>
        <v>108</v>
      </c>
      <c r="T105" s="73">
        <f t="shared" si="111"/>
        <v>19</v>
      </c>
      <c r="U105" s="66" t="str">
        <f t="shared" si="112"/>
        <v>M21B – M16</v>
      </c>
      <c r="V105" s="47" t="s">
        <v>0</v>
      </c>
      <c r="W105" s="222" t="str">
        <f t="shared" si="113"/>
        <v>M21B</v>
      </c>
      <c r="X105" s="223">
        <f t="shared" si="114"/>
        <v>28</v>
      </c>
      <c r="Y105" s="47" t="s">
        <v>0</v>
      </c>
      <c r="Z105" s="52" t="str">
        <f t="shared" si="149"/>
        <v>CRO</v>
      </c>
      <c r="AA105" s="73">
        <f t="shared" si="115"/>
        <v>1</v>
      </c>
      <c r="AB105" s="31" t="str">
        <f t="shared" si="150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51"/>
        <v/>
      </c>
      <c r="AH105" s="47" t="s">
        <v>0</v>
      </c>
      <c r="AI105" s="143" t="str">
        <f t="shared" si="152"/>
        <v>CRO</v>
      </c>
      <c r="AJ105" s="47"/>
      <c r="AK105" s="52" t="str">
        <f t="shared" si="153"/>
        <v>Andrija</v>
      </c>
      <c r="AL105" s="31" t="str">
        <f t="shared" si="154"/>
        <v>Golubić</v>
      </c>
      <c r="AM105" s="73" t="str">
        <f t="shared" si="155"/>
        <v>NEMA</v>
      </c>
      <c r="AN105" s="73" t="str">
        <f t="shared" si="156"/>
        <v>NEMA</v>
      </c>
      <c r="AO105" s="31" t="str">
        <f t="shared" si="116"/>
        <v>Andrija</v>
      </c>
      <c r="AP105" s="66" t="str">
        <f t="shared" si="117"/>
        <v>Golubić</v>
      </c>
      <c r="AQ105" s="47" t="s">
        <v>0</v>
      </c>
      <c r="AR105" s="82" t="str">
        <f t="shared" si="157"/>
        <v>Andrija Golubić</v>
      </c>
      <c r="AS105" s="47" t="s">
        <v>0</v>
      </c>
      <c r="AT105" s="19" t="str">
        <f t="shared" si="158"/>
        <v>SELECT 'Andrija – Golubić', ime, prezime FROM imeprezime WHERE ime LIKE '%ndrij%' Or prezime LIKE '%olubi%' Or ime LIKE '%olubi%' Or prezime LIKE '%ndrij%' ORDER BY ime, prezime;</v>
      </c>
      <c r="AU105" s="47" t="s">
        <v>0</v>
      </c>
      <c r="AV105" s="103"/>
      <c r="AW105" s="105"/>
      <c r="AX105" s="47" t="s">
        <v>0</v>
      </c>
      <c r="AY105" s="259" t="str">
        <f t="shared" si="181"/>
        <v/>
      </c>
      <c r="AZ105" s="47" t="s">
        <v>0</v>
      </c>
      <c r="BA105" s="52" t="str">
        <f t="shared" si="118"/>
        <v/>
      </c>
      <c r="BB105" s="73" t="str">
        <f>IF(AV105&amp;AW105="","",MAX(BB$12:BB104)+1)</f>
        <v/>
      </c>
      <c r="BC105" s="271" t="str">
        <f t="shared" si="119"/>
        <v/>
      </c>
      <c r="BD105" s="53">
        <f>IF(AND(AM105="NEMA",AN105="NEMA",OR(AV105&amp;AW105="",BC105="NEMA")),MAX(BD$12:BD104)+1,"")</f>
        <v>1967</v>
      </c>
      <c r="BE105" s="47" t="s">
        <v>0</v>
      </c>
      <c r="BF105" s="52" t="str">
        <f>IF(O105="","",IF(BC105="",AO105,IF(BC105="NEMA",AV105,INDEX(regNatjecatelj_ime,MATCH(BC105,regNatjecatelj_id,0)))))</f>
        <v>Andrija</v>
      </c>
      <c r="BG105" s="31" t="str">
        <f>IF(O105="","",IF(BC105="",AP105,IF(BC105="NEMA",AW105,INDEX(regNatjecatelj_prezime,MATCH(BC105,regNatjecatelj_id,0)))))</f>
        <v>Golubić</v>
      </c>
      <c r="BH105" s="73" t="str">
        <f t="shared" si="159"/>
        <v/>
      </c>
      <c r="BI105" s="53">
        <f t="shared" si="160"/>
        <v>1967</v>
      </c>
      <c r="BJ105" s="47" t="s">
        <v>0</v>
      </c>
      <c r="BK105" s="52" t="str">
        <f t="shared" si="120"/>
        <v>OKM</v>
      </c>
      <c r="BL105" s="31" t="str">
        <f t="shared" si="121"/>
        <v>OK Medjimurje</v>
      </c>
      <c r="BM105" s="73" t="str">
        <f t="shared" si="122"/>
        <v>NEMA</v>
      </c>
      <c r="BN105" s="31" t="str" cm="1">
        <f t="array" ref="BN105">IF(BM105="",""&amp;BL105,IF(BM105="NEMA",BL105,INDEX(regKlub_naziv,MATCH(INDEX(regKlub_alias_klubId,BM105),regKlub_id,0))))</f>
        <v>OK Medjimurje</v>
      </c>
      <c r="BO105" s="31" t="str" cm="1">
        <f t="array" ref="BO105">IFERROR(""&amp;INDEX(regNatjecatelj_klub,DX105),"")</f>
        <v/>
      </c>
      <c r="BP105" s="88" t="str">
        <f t="shared" si="161"/>
        <v/>
      </c>
      <c r="BQ105" s="66" t="str">
        <f t="shared" si="162"/>
        <v>OK Medjimurje</v>
      </c>
      <c r="BR105" s="47" t="s">
        <v>0</v>
      </c>
      <c r="BS105" s="52" t="str">
        <f>IF(X105&lt;&gt;"NEMA","",IF(IFERROR(MATCH(W105,W$12:W104,0),0)&lt;&gt;0,"",W105))</f>
        <v/>
      </c>
      <c r="BT105" s="73" t="str">
        <f t="shared" si="163"/>
        <v/>
      </c>
      <c r="BU105" s="31" t="str">
        <f>IF(OR(BT105="",BT105&lt;&gt;"NEMA"),"",MAX(BU$12:BU104)+1)</f>
        <v/>
      </c>
      <c r="BV105" s="66" t="str">
        <f t="shared" si="164"/>
        <v/>
      </c>
      <c r="BW105" s="47" t="s">
        <v>0</v>
      </c>
      <c r="BX105" s="19" t="str">
        <f t="shared" si="165"/>
        <v/>
      </c>
      <c r="BY105" s="47" t="s">
        <v>0</v>
      </c>
      <c r="BZ105" s="82" t="str">
        <f>IF(BM105&lt;&gt;"NEMA","",IF(IFERROR(MATCH(BL105,BL$12:BL104,0),0)&lt;&gt;0,"",BL105))</f>
        <v>OK Medjimurje</v>
      </c>
      <c r="CA105" s="47" t="s">
        <v>0</v>
      </c>
      <c r="CB105" s="125"/>
      <c r="CC105" s="47" t="s">
        <v>0</v>
      </c>
      <c r="CD105" s="58" t="str">
        <f t="shared" si="166"/>
        <v/>
      </c>
      <c r="CE105" s="31" t="str">
        <f t="shared" si="167"/>
        <v>OK Medjimurje</v>
      </c>
      <c r="CF105" s="31">
        <f>IF(CE105="","",MAX(CF$12:CF104)+1)</f>
        <v>19</v>
      </c>
      <c r="CG105" s="31">
        <f t="shared" si="123"/>
        <v>1</v>
      </c>
      <c r="CH105" s="31" t="str">
        <f t="shared" si="168"/>
        <v>INSERT INTO klub(id,naziv,drzava_id,aktivan) VALUES (19,'OK Medjimurje',1,1);</v>
      </c>
      <c r="CI105" s="31" t="str">
        <f>IF(CB105="","",MAX(CI$12:CI104)+1)</f>
        <v/>
      </c>
      <c r="CJ105" s="31" t="str">
        <f t="shared" si="169"/>
        <v/>
      </c>
      <c r="CK105" s="66" t="str">
        <f t="shared" si="170"/>
        <v/>
      </c>
      <c r="CL105" s="47" t="s">
        <v>0</v>
      </c>
      <c r="CM105" s="73" t="str">
        <f t="shared" si="124"/>
        <v/>
      </c>
      <c r="CN105" s="47"/>
      <c r="CO105" s="19" t="str">
        <f t="shared" si="171"/>
        <v>INSERT INTO klub(id,naziv,drzava_id,aktivan) VALUES (19,'OK Medjimurje',1,1);</v>
      </c>
      <c r="CP105" s="47" t="s">
        <v>0</v>
      </c>
      <c r="CQ105" s="143" t="str">
        <f t="shared" ca="1" si="172"/>
        <v>OK Jelen</v>
      </c>
      <c r="CR105" s="47" t="s">
        <v>0</v>
      </c>
      <c r="CS105" s="58" t="str">
        <f t="shared" si="188"/>
        <v/>
      </c>
      <c r="CT105" s="73" t="str">
        <f t="shared" si="189"/>
        <v>4</v>
      </c>
      <c r="CU105" s="229" t="str">
        <f t="shared" si="125"/>
        <v/>
      </c>
      <c r="CV105" s="230" t="str">
        <f t="shared" si="110"/>
        <v/>
      </c>
      <c r="CW105" s="163">
        <f t="shared" si="126"/>
        <v>5</v>
      </c>
      <c r="CX105" s="47" t="s">
        <v>0</v>
      </c>
      <c r="CY105" s="222" t="str">
        <f t="shared" si="173"/>
        <v xml:space="preserve">
Andrija Golubić – Molim u provjeriti je li natjecatelj zaista diskvalificiran. Ako je koje je obrazloženje, ako nije molim u OEventu ispraviti rezultat</v>
      </c>
      <c r="CZ105" s="223" t="e">
        <f t="shared" ca="1" si="174"/>
        <v>#N/A</v>
      </c>
      <c r="DA105" s="47" t="s">
        <v>0</v>
      </c>
      <c r="DB105" s="47"/>
      <c r="DC105" s="47"/>
      <c r="DD105" s="47"/>
      <c r="DE105" s="47" t="s">
        <v>0</v>
      </c>
      <c r="DF105" s="53" t="str">
        <f t="shared" si="182"/>
        <v/>
      </c>
      <c r="DG105" t="s">
        <v>0</v>
      </c>
      <c r="DH105" s="128" t="str">
        <f t="shared" si="183"/>
        <v>M</v>
      </c>
      <c r="DI105" t="s">
        <v>0</v>
      </c>
      <c r="DJ105" s="52" t="str">
        <f t="shared" si="184"/>
        <v>INSERT INTO osoba (id,reg_broj,oib,spol_id,dat_rodjenja) VALUES (1967,(SELECT max(os.reg_broj)+1 FROM osoba AS os),Null,'M',Null); INSERT INTO osoba_log (id,reg_broj,oib,spol_id,dat_rodjenja,dnevnik_id) SELECT id,reg_broj,oib,spol_id,dat_rodjenja,882 FROM osoba WHERE id = 1967;</v>
      </c>
      <c r="DK105" s="66" t="str">
        <f t="shared" ca="1" si="185"/>
        <v/>
      </c>
      <c r="DL105" t="s">
        <v>0</v>
      </c>
      <c r="DM105" s="19" t="str">
        <f t="shared" ca="1" si="186"/>
        <v/>
      </c>
      <c r="DN105" s="47" t="s">
        <v>0</v>
      </c>
      <c r="DO105" s="19" t="str">
        <f t="shared" si="187"/>
        <v/>
      </c>
      <c r="DP105" s="47" t="s">
        <v>0</v>
      </c>
      <c r="DQ105" s="52" t="str">
        <f t="shared" ca="1" si="127"/>
        <v>Ivan – Šeperić-Grdiša – OK Jelen – M21B</v>
      </c>
      <c r="DR105" s="53" t="str">
        <f t="shared" ca="1" si="128"/>
        <v>NEMA</v>
      </c>
      <c r="DS105" s="47" t="s">
        <v>0</v>
      </c>
      <c r="DT105" s="52" t="str">
        <f t="shared" ca="1" si="129"/>
        <v>Ivan – Šeperić-Grdiša – OK Jelen</v>
      </c>
      <c r="DU105" s="53">
        <f t="shared" ca="1" si="130"/>
        <v>189</v>
      </c>
      <c r="DV105" s="47" t="s">
        <v>0</v>
      </c>
      <c r="DW105" s="52" t="str">
        <f t="shared" si="131"/>
        <v>Andrija – Golubić</v>
      </c>
      <c r="DX105" s="53" t="str">
        <f t="shared" si="132"/>
        <v>NEMA</v>
      </c>
      <c r="DY105" s="47" t="s">
        <v>0</v>
      </c>
      <c r="DZ105" s="58">
        <f t="shared" ca="1" si="175"/>
        <v>189</v>
      </c>
      <c r="EA105" s="53" cm="1">
        <f t="array" aca="1" ref="EA105" ca="1">IF(DZ105&lt;&gt;"",INDEX(regNatjecatelj_id,DZ105,0),IF(BD105&lt;&gt;"",BD105,""))</f>
        <v>1111</v>
      </c>
      <c r="EB105" s="47" t="s">
        <v>0</v>
      </c>
      <c r="EC105" s="58" t="str">
        <f t="shared" si="133"/>
        <v>novo</v>
      </c>
      <c r="ED105" s="73" t="str">
        <f t="shared" si="134"/>
        <v>klu</v>
      </c>
      <c r="EE105" s="73" t="str">
        <f t="shared" si="135"/>
        <v>kat</v>
      </c>
      <c r="EF105" s="73" t="str">
        <f t="shared" si="136"/>
        <v/>
      </c>
      <c r="EG105" s="66" t="str">
        <f t="shared" si="137"/>
        <v>novo</v>
      </c>
      <c r="EH105" s="47" t="s">
        <v>0</v>
      </c>
      <c r="EI105" s="58">
        <f>IF(AL105="","",MAX(EI$12:EI104)+1)</f>
        <v>274</v>
      </c>
      <c r="EJ105" s="73">
        <f t="shared" si="138"/>
        <v>28</v>
      </c>
      <c r="EK105" s="73">
        <f t="shared" ca="1" si="176"/>
        <v>1111</v>
      </c>
      <c r="EL105" s="73" t="str">
        <f t="shared" si="139"/>
        <v/>
      </c>
      <c r="EM105" s="73">
        <f t="shared" si="140"/>
        <v>5</v>
      </c>
      <c r="EN105" s="73">
        <f t="shared" ca="1" si="177"/>
        <v>0</v>
      </c>
      <c r="EO105" s="73">
        <f t="shared" si="178"/>
        <v>33</v>
      </c>
      <c r="EP105" s="73" t="str">
        <f t="shared" si="141"/>
        <v>4</v>
      </c>
      <c r="EQ105" s="73" t="str">
        <f t="shared" si="142"/>
        <v/>
      </c>
      <c r="ER105" s="73" t="str">
        <f t="shared" si="143"/>
        <v/>
      </c>
      <c r="ES105" s="53" t="str">
        <f t="shared" si="144"/>
        <v/>
      </c>
      <c r="ET105" s="47" t="s">
        <v>0</v>
      </c>
      <c r="EU105" s="19" t="str">
        <f t="shared" ca="1" si="179"/>
        <v>INSERT INTO rezultat(id,stazakategorija_id,imeprezime_id,vrijeme_sec,status_id,registracija,uparivanje_id,originalstatus_id,imeprezimealias_id,klubalias_id,kategorijaalias_id) VALUES (274,28,1111,Null,5,0,11,4,1111,Null,Null);</v>
      </c>
      <c r="EV105" s="47" t="s">
        <v>0</v>
      </c>
      <c r="EW105" s="19" t="str">
        <f t="shared" ca="1" si="180"/>
        <v/>
      </c>
      <c r="EX105" s="47" t="s">
        <v>0</v>
      </c>
      <c r="EY105" s="180" t="str">
        <f t="shared" ca="1" si="145"/>
        <v xml:space="preserve">
INSERT INTO klub(id,naziv,drzava_id,aktivan) VALUES (19,'OK Medjimurje',1,1);
INSERT INTO rezultat(id,stazakategorija_id,imeprezime_id,vrijeme_sec,status_id,registracija,uparivanje_id,originalstatus_id,imeprezimealias_id,klubalias_id,kategorijaalias_id) VALUES (274,28,1111,Null,5,0,11,4,1111,Null,Null);</v>
      </c>
      <c r="EZ105" s="47" t="s">
        <v>0</v>
      </c>
    </row>
    <row r="106" spans="1:156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6" t="str">
        <f t="shared" si="146"/>
        <v/>
      </c>
      <c r="P106" s="47"/>
      <c r="Q106" s="52" t="str">
        <f t="shared" si="147"/>
        <v>M21B</v>
      </c>
      <c r="R106" s="73">
        <f>IF(Q106="","",IF(COUNTIF(Q$12:Q105,Q106)=0,R105+1,R105))</f>
        <v>6</v>
      </c>
      <c r="S106" s="73">
        <f t="shared" si="148"/>
        <v>108</v>
      </c>
      <c r="T106" s="73">
        <f t="shared" si="111"/>
        <v>19</v>
      </c>
      <c r="U106" s="66" t="str">
        <f t="shared" si="112"/>
        <v>M21B – M16</v>
      </c>
      <c r="V106" s="47" t="s">
        <v>0</v>
      </c>
      <c r="W106" s="222" t="str">
        <f t="shared" si="113"/>
        <v/>
      </c>
      <c r="X106" s="223" t="str">
        <f t="shared" si="114"/>
        <v/>
      </c>
      <c r="Y106" s="47" t="s">
        <v>0</v>
      </c>
      <c r="Z106" s="52" t="str">
        <f t="shared" si="149"/>
        <v/>
      </c>
      <c r="AA106" s="73" t="str">
        <f t="shared" si="115"/>
        <v/>
      </c>
      <c r="AB106" s="31" t="str">
        <f t="shared" si="150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51"/>
        <v/>
      </c>
      <c r="AH106" s="47" t="s">
        <v>0</v>
      </c>
      <c r="AI106" s="143" t="str">
        <f t="shared" si="152"/>
        <v/>
      </c>
      <c r="AJ106" s="47"/>
      <c r="AK106" s="52" t="str">
        <f t="shared" si="153"/>
        <v/>
      </c>
      <c r="AL106" s="31" t="str">
        <f t="shared" si="154"/>
        <v/>
      </c>
      <c r="AM106" s="73" t="str">
        <f t="shared" si="155"/>
        <v/>
      </c>
      <c r="AN106" s="73" t="str">
        <f t="shared" si="156"/>
        <v/>
      </c>
      <c r="AO106" s="31" t="str">
        <f t="shared" si="116"/>
        <v/>
      </c>
      <c r="AP106" s="66" t="str">
        <f t="shared" si="117"/>
        <v/>
      </c>
      <c r="AQ106" s="47" t="s">
        <v>0</v>
      </c>
      <c r="AR106" s="82" t="str">
        <f t="shared" si="157"/>
        <v/>
      </c>
      <c r="AS106" s="47" t="s">
        <v>0</v>
      </c>
      <c r="AT106" s="19" t="str">
        <f t="shared" si="158"/>
        <v/>
      </c>
      <c r="AU106" s="47" t="s">
        <v>0</v>
      </c>
      <c r="AV106" s="103"/>
      <c r="AW106" s="105"/>
      <c r="AX106" s="47" t="s">
        <v>0</v>
      </c>
      <c r="AY106" s="259" t="str">
        <f t="shared" si="181"/>
        <v/>
      </c>
      <c r="AZ106" s="47" t="s">
        <v>0</v>
      </c>
      <c r="BA106" s="52" t="str">
        <f t="shared" si="118"/>
        <v/>
      </c>
      <c r="BB106" s="73" t="str">
        <f>IF(AV106&amp;AW106="","",MAX(BB$12:BB105)+1)</f>
        <v/>
      </c>
      <c r="BC106" s="271" t="str">
        <f t="shared" si="119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>IF(O106="","",IF(BC106="",AO106,IF(BC106="NEMA",AV106,INDEX(regNatjecatelj_ime,MATCH(BC106,regNatjecatelj_id,0)))))</f>
        <v/>
      </c>
      <c r="BG106" s="31" t="str">
        <f>IF(O106="","",IF(BC106="",AP106,IF(BC106="NEMA",AW106,INDEX(regNatjecatelj_prezime,MATCH(BC106,regNatjecatelj_id,0)))))</f>
        <v/>
      </c>
      <c r="BH106" s="73" t="str">
        <f t="shared" si="159"/>
        <v/>
      </c>
      <c r="BI106" s="53" t="str">
        <f t="shared" si="160"/>
        <v/>
      </c>
      <c r="BJ106" s="47" t="s">
        <v>0</v>
      </c>
      <c r="BK106" s="52" t="str">
        <f t="shared" si="120"/>
        <v/>
      </c>
      <c r="BL106" s="31" t="str">
        <f t="shared" si="121"/>
        <v/>
      </c>
      <c r="BM106" s="73" t="str">
        <f t="shared" si="122"/>
        <v/>
      </c>
      <c r="BN106" s="31" t="str" cm="1">
        <f t="array" ref="BN106">IF(BM106="",""&amp;BL106,IF(BM106="NEMA",BL106,INDEX(regKlub_naziv,MATCH(INDEX(regKlub_alias_klubId,BM106),regKlub_id,0))))</f>
        <v/>
      </c>
      <c r="BO106" s="31" t="str" cm="1">
        <f t="array" ref="BO106">IFERROR(""&amp;INDEX(regNatjecatelj_klub,DX106),"")</f>
        <v/>
      </c>
      <c r="BP106" s="88" t="str">
        <f t="shared" si="161"/>
        <v/>
      </c>
      <c r="BQ106" s="66" t="str">
        <f t="shared" si="162"/>
        <v/>
      </c>
      <c r="BR106" s="47" t="s">
        <v>0</v>
      </c>
      <c r="BS106" s="52" t="str">
        <f>IF(X106&lt;&gt;"NEMA","",IF(IFERROR(MATCH(W106,W$12:W105,0),0)&lt;&gt;0,"",W106))</f>
        <v/>
      </c>
      <c r="BT106" s="73" t="str">
        <f t="shared" si="163"/>
        <v/>
      </c>
      <c r="BU106" s="31" t="str">
        <f>IF(OR(BT106="",BT106&lt;&gt;"NEMA"),"",MAX(BU$12:BU105)+1)</f>
        <v/>
      </c>
      <c r="BV106" s="66" t="str">
        <f t="shared" si="164"/>
        <v/>
      </c>
      <c r="BW106" s="47" t="s">
        <v>0</v>
      </c>
      <c r="BX106" s="19" t="str">
        <f t="shared" si="165"/>
        <v/>
      </c>
      <c r="BY106" s="47" t="s">
        <v>0</v>
      </c>
      <c r="BZ106" s="82" t="str">
        <f>IF(BM106&lt;&gt;"NEMA","",IF(IFERROR(MATCH(BL106,BL$12:BL105,0),0)&lt;&gt;0,"",BL106))</f>
        <v/>
      </c>
      <c r="CA106" s="47" t="s">
        <v>0</v>
      </c>
      <c r="CB106" s="125"/>
      <c r="CC106" s="47" t="s">
        <v>0</v>
      </c>
      <c r="CD106" s="58" t="str">
        <f t="shared" si="166"/>
        <v/>
      </c>
      <c r="CE106" s="31" t="str">
        <f t="shared" si="167"/>
        <v/>
      </c>
      <c r="CF106" s="31" t="str">
        <f>IF(CE106="","",MAX(CF$12:CF105)+1)</f>
        <v/>
      </c>
      <c r="CG106" s="31" t="str">
        <f t="shared" si="123"/>
        <v/>
      </c>
      <c r="CH106" s="31" t="str">
        <f t="shared" si="168"/>
        <v/>
      </c>
      <c r="CI106" s="31" t="str">
        <f>IF(CB106="","",MAX(CI$12:CI105)+1)</f>
        <v/>
      </c>
      <c r="CJ106" s="31" t="str">
        <f t="shared" si="169"/>
        <v/>
      </c>
      <c r="CK106" s="66" t="str">
        <f t="shared" si="170"/>
        <v/>
      </c>
      <c r="CL106" s="47" t="s">
        <v>0</v>
      </c>
      <c r="CM106" s="73" t="str">
        <f t="shared" si="124"/>
        <v/>
      </c>
      <c r="CN106" s="47"/>
      <c r="CO106" s="19" t="str">
        <f t="shared" si="171"/>
        <v/>
      </c>
      <c r="CP106" s="47" t="s">
        <v>0</v>
      </c>
      <c r="CQ106" s="143" t="str">
        <f t="shared" si="172"/>
        <v/>
      </c>
      <c r="CR106" s="47" t="s">
        <v>0</v>
      </c>
      <c r="CS106" s="58" t="str">
        <f t="shared" si="188"/>
        <v/>
      </c>
      <c r="CT106" s="73" t="str">
        <f t="shared" si="189"/>
        <v>0</v>
      </c>
      <c r="CU106" s="229" t="str">
        <f t="shared" si="125"/>
        <v/>
      </c>
      <c r="CV106" s="230" t="str">
        <f t="shared" si="110"/>
        <v/>
      </c>
      <c r="CW106" s="163" t="str">
        <f t="shared" si="126"/>
        <v/>
      </c>
      <c r="CX106" s="47" t="s">
        <v>0</v>
      </c>
      <c r="CY106" s="222" t="str">
        <f t="shared" si="173"/>
        <v xml:space="preserve">
</v>
      </c>
      <c r="CZ106" s="223" t="str">
        <f t="shared" si="174"/>
        <v/>
      </c>
      <c r="DA106" s="47" t="s">
        <v>0</v>
      </c>
      <c r="DB106" s="47"/>
      <c r="DC106" s="47"/>
      <c r="DD106" s="47"/>
      <c r="DE106" s="47" t="s">
        <v>0</v>
      </c>
      <c r="DF106" s="53" t="str">
        <f t="shared" si="182"/>
        <v/>
      </c>
      <c r="DG106" t="s">
        <v>0</v>
      </c>
      <c r="DH106" s="128" t="str">
        <f t="shared" si="183"/>
        <v>M</v>
      </c>
      <c r="DI106" t="s">
        <v>0</v>
      </c>
      <c r="DJ106" s="52" t="str">
        <f t="shared" si="184"/>
        <v/>
      </c>
      <c r="DK106" s="66" t="str">
        <f t="shared" si="185"/>
        <v/>
      </c>
      <c r="DL106" t="s">
        <v>0</v>
      </c>
      <c r="DM106" s="19" t="str">
        <f t="shared" si="186"/>
        <v/>
      </c>
      <c r="DN106" s="47" t="s">
        <v>0</v>
      </c>
      <c r="DO106" s="19" t="str">
        <f t="shared" si="187"/>
        <v/>
      </c>
      <c r="DP106" s="47" t="s">
        <v>0</v>
      </c>
      <c r="DQ106" s="52" t="str">
        <f t="shared" si="127"/>
        <v/>
      </c>
      <c r="DR106" s="53" t="str">
        <f t="shared" si="128"/>
        <v/>
      </c>
      <c r="DS106" s="47" t="s">
        <v>0</v>
      </c>
      <c r="DT106" s="52" t="str">
        <f t="shared" si="129"/>
        <v/>
      </c>
      <c r="DU106" s="53" t="str">
        <f t="shared" si="130"/>
        <v/>
      </c>
      <c r="DV106" s="47" t="s">
        <v>0</v>
      </c>
      <c r="DW106" s="52" t="str">
        <f t="shared" si="131"/>
        <v/>
      </c>
      <c r="DX106" s="53" t="str">
        <f t="shared" si="132"/>
        <v/>
      </c>
      <c r="DY106" s="47" t="s">
        <v>0</v>
      </c>
      <c r="DZ106" s="58" t="str">
        <f t="shared" si="175"/>
        <v/>
      </c>
      <c r="EA106" s="53" t="str" cm="1">
        <f t="array" ref="EA106">IF(DZ106&lt;&gt;"",INDEX(regNatjecatelj_id,DZ106,0),IF(BD106&lt;&gt;"",BD106,""))</f>
        <v/>
      </c>
      <c r="EB106" s="47" t="s">
        <v>0</v>
      </c>
      <c r="EC106" s="58" t="str">
        <f t="shared" si="133"/>
        <v/>
      </c>
      <c r="ED106" s="73" t="str">
        <f t="shared" si="134"/>
        <v/>
      </c>
      <c r="EE106" s="73" t="str">
        <f t="shared" si="135"/>
        <v/>
      </c>
      <c r="EF106" s="73" t="str">
        <f t="shared" si="136"/>
        <v/>
      </c>
      <c r="EG106" s="66" t="str">
        <f t="shared" si="137"/>
        <v/>
      </c>
      <c r="EH106" s="47" t="s">
        <v>0</v>
      </c>
      <c r="EI106" s="58" t="str">
        <f>IF(AL106="","",MAX(EI$12:EI105)+1)</f>
        <v/>
      </c>
      <c r="EJ106" s="73" t="str">
        <f t="shared" si="138"/>
        <v/>
      </c>
      <c r="EK106" s="73" t="str">
        <f t="shared" si="176"/>
        <v/>
      </c>
      <c r="EL106" s="73" t="str">
        <f t="shared" si="139"/>
        <v/>
      </c>
      <c r="EM106" s="73" t="str">
        <f t="shared" si="140"/>
        <v/>
      </c>
      <c r="EN106" s="73" t="str">
        <f t="shared" si="177"/>
        <v/>
      </c>
      <c r="EO106" s="73" t="str">
        <f t="shared" si="178"/>
        <v/>
      </c>
      <c r="EP106" s="73" t="str">
        <f t="shared" si="141"/>
        <v/>
      </c>
      <c r="EQ106" s="73" t="str">
        <f t="shared" si="142"/>
        <v/>
      </c>
      <c r="ER106" s="73" t="str">
        <f t="shared" si="143"/>
        <v/>
      </c>
      <c r="ES106" s="53" t="str">
        <f t="shared" si="144"/>
        <v/>
      </c>
      <c r="ET106" s="47" t="s">
        <v>0</v>
      </c>
      <c r="EU106" s="19" t="str">
        <f t="shared" si="179"/>
        <v/>
      </c>
      <c r="EV106" s="47" t="s">
        <v>0</v>
      </c>
      <c r="EW106" s="19" t="str">
        <f t="shared" si="180"/>
        <v/>
      </c>
      <c r="EX106" s="47" t="s">
        <v>0</v>
      </c>
      <c r="EY106" s="180" t="str">
        <f t="shared" si="145"/>
        <v/>
      </c>
      <c r="EZ106" s="47" t="s">
        <v>0</v>
      </c>
    </row>
    <row r="107" spans="1:156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6" t="str">
        <f t="shared" si="146"/>
        <v>ok</v>
      </c>
      <c r="P107" s="47"/>
      <c r="Q107" s="52" t="str">
        <f t="shared" si="147"/>
        <v>M21B</v>
      </c>
      <c r="R107" s="73">
        <f>IF(Q107="","",IF(COUNTIF(Q$12:Q106,Q107)=0,R106+1,R106))</f>
        <v>6</v>
      </c>
      <c r="S107" s="73">
        <f t="shared" si="148"/>
        <v>108</v>
      </c>
      <c r="T107" s="73">
        <f t="shared" si="111"/>
        <v>19</v>
      </c>
      <c r="U107" s="66" t="str">
        <f t="shared" si="112"/>
        <v>M21B – M16</v>
      </c>
      <c r="V107" s="47" t="s">
        <v>0</v>
      </c>
      <c r="W107" s="222" t="str">
        <f t="shared" si="113"/>
        <v>M21B</v>
      </c>
      <c r="X107" s="223">
        <f t="shared" si="114"/>
        <v>28</v>
      </c>
      <c r="Y107" s="47" t="s">
        <v>0</v>
      </c>
      <c r="Z107" s="52" t="str">
        <f t="shared" si="149"/>
        <v>CRO</v>
      </c>
      <c r="AA107" s="73">
        <f t="shared" si="115"/>
        <v>1</v>
      </c>
      <c r="AB107" s="31" t="str">
        <f t="shared" si="150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51"/>
        <v/>
      </c>
      <c r="AH107" s="47" t="s">
        <v>0</v>
      </c>
      <c r="AI107" s="143" t="str">
        <f t="shared" si="152"/>
        <v>CRO</v>
      </c>
      <c r="AJ107" s="47"/>
      <c r="AK107" s="52" t="str">
        <f t="shared" si="153"/>
        <v>Tomislav</v>
      </c>
      <c r="AL107" s="31" t="str">
        <f t="shared" si="154"/>
        <v>Jurač</v>
      </c>
      <c r="AM107" s="73">
        <f t="shared" si="155"/>
        <v>1567</v>
      </c>
      <c r="AN107" s="73" t="str">
        <f t="shared" si="156"/>
        <v/>
      </c>
      <c r="AO107" s="31" t="str">
        <f t="shared" si="116"/>
        <v>Tomislav</v>
      </c>
      <c r="AP107" s="66" t="str">
        <f t="shared" si="117"/>
        <v>Jurač</v>
      </c>
      <c r="AQ107" s="47" t="s">
        <v>0</v>
      </c>
      <c r="AR107" s="82" t="str">
        <f t="shared" si="157"/>
        <v/>
      </c>
      <c r="AS107" s="47" t="s">
        <v>0</v>
      </c>
      <c r="AT107" s="19" t="str">
        <f t="shared" si="158"/>
        <v/>
      </c>
      <c r="AU107" s="47" t="s">
        <v>0</v>
      </c>
      <c r="AV107" s="103"/>
      <c r="AW107" s="105"/>
      <c r="AX107" s="47" t="s">
        <v>0</v>
      </c>
      <c r="AY107" s="259" t="str">
        <f t="shared" si="181"/>
        <v/>
      </c>
      <c r="AZ107" s="47" t="s">
        <v>0</v>
      </c>
      <c r="BA107" s="52" t="str">
        <f t="shared" si="118"/>
        <v/>
      </c>
      <c r="BB107" s="73" t="str">
        <f>IF(AV107&amp;AW107="","",MAX(BB$12:BB106)+1)</f>
        <v/>
      </c>
      <c r="BC107" s="271" t="str">
        <f t="shared" si="119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>IF(O107="","",IF(BC107="",AO107,IF(BC107="NEMA",AV107,INDEX(regNatjecatelj_ime,MATCH(BC107,regNatjecatelj_id,0)))))</f>
        <v>Tomislav</v>
      </c>
      <c r="BG107" s="31" t="str">
        <f>IF(O107="","",IF(BC107="",AP107,IF(BC107="NEMA",AW107,INDEX(regNatjecatelj_prezime,MATCH(BC107,regNatjecatelj_id,0)))))</f>
        <v>Jurač</v>
      </c>
      <c r="BH107" s="73" t="str">
        <f t="shared" si="159"/>
        <v/>
      </c>
      <c r="BI107" s="53">
        <f t="shared" si="160"/>
        <v>1567</v>
      </c>
      <c r="BJ107" s="47" t="s">
        <v>0</v>
      </c>
      <c r="BK107" s="52" t="str">
        <f t="shared" si="120"/>
        <v>Vihor</v>
      </c>
      <c r="BL107" s="31" t="str">
        <f t="shared" si="121"/>
        <v>OK Vihor</v>
      </c>
      <c r="BM107" s="73" t="str">
        <f t="shared" si="122"/>
        <v/>
      </c>
      <c r="BN107" s="31" t="str" cm="1">
        <f t="array" ref="BN107">IF(BM107="",""&amp;BL107,IF(BM107="NEMA",BL107,INDEX(regKlub_naziv,MATCH(INDEX(regKlub_alias_klubId,BM107),regKlub_id,0))))</f>
        <v>OK Vihor</v>
      </c>
      <c r="BO107" s="31" t="str" cm="1">
        <f t="array" ref="BO107">IFERROR(""&amp;INDEX(regNatjecatelj_klub,DX107),"")</f>
        <v>OK Vihor</v>
      </c>
      <c r="BP107" s="88" t="str">
        <f t="shared" si="161"/>
        <v/>
      </c>
      <c r="BQ107" s="66" t="str">
        <f t="shared" si="162"/>
        <v>OK Vihor</v>
      </c>
      <c r="BR107" s="47" t="s">
        <v>0</v>
      </c>
      <c r="BS107" s="52" t="str">
        <f>IF(X107&lt;&gt;"NEMA","",IF(IFERROR(MATCH(W107,W$12:W106,0),0)&lt;&gt;0,"",W107))</f>
        <v/>
      </c>
      <c r="BT107" s="73" t="str">
        <f t="shared" si="163"/>
        <v/>
      </c>
      <c r="BU107" s="31" t="str">
        <f>IF(OR(BT107="",BT107&lt;&gt;"NEMA"),"",MAX(BU$12:BU106)+1)</f>
        <v/>
      </c>
      <c r="BV107" s="66" t="str">
        <f t="shared" si="164"/>
        <v/>
      </c>
      <c r="BW107" s="47" t="s">
        <v>0</v>
      </c>
      <c r="BX107" s="19" t="str">
        <f t="shared" si="165"/>
        <v/>
      </c>
      <c r="BY107" s="47" t="s">
        <v>0</v>
      </c>
      <c r="BZ107" s="82" t="str">
        <f>IF(BM107&lt;&gt;"NEMA","",IF(IFERROR(MATCH(BL107,BL$12:BL106,0),0)&lt;&gt;0,"",BL107))</f>
        <v/>
      </c>
      <c r="CA107" s="47" t="s">
        <v>0</v>
      </c>
      <c r="CB107" s="125"/>
      <c r="CC107" s="47" t="s">
        <v>0</v>
      </c>
      <c r="CD107" s="58" t="str">
        <f t="shared" si="166"/>
        <v/>
      </c>
      <c r="CE107" s="31" t="str">
        <f t="shared" si="167"/>
        <v/>
      </c>
      <c r="CF107" s="31" t="str">
        <f>IF(CE107="","",MAX(CF$12:CF106)+1)</f>
        <v/>
      </c>
      <c r="CG107" s="31" t="str">
        <f t="shared" si="123"/>
        <v/>
      </c>
      <c r="CH107" s="31" t="str">
        <f t="shared" si="168"/>
        <v/>
      </c>
      <c r="CI107" s="31" t="str">
        <f>IF(CB107="","",MAX(CI$12:CI106)+1)</f>
        <v/>
      </c>
      <c r="CJ107" s="31" t="str">
        <f t="shared" si="169"/>
        <v/>
      </c>
      <c r="CK107" s="66" t="str">
        <f t="shared" si="170"/>
        <v/>
      </c>
      <c r="CL107" s="47" t="s">
        <v>0</v>
      </c>
      <c r="CM107" s="73" t="str">
        <f t="shared" si="124"/>
        <v/>
      </c>
      <c r="CN107" s="47"/>
      <c r="CO107" s="19" t="str">
        <f t="shared" si="171"/>
        <v/>
      </c>
      <c r="CP107" s="47" t="s">
        <v>0</v>
      </c>
      <c r="CQ107" s="143" t="str">
        <f t="shared" si="172"/>
        <v>OK Vihor</v>
      </c>
      <c r="CR107" s="47" t="s">
        <v>0</v>
      </c>
      <c r="CS107" s="58" t="str">
        <f t="shared" si="188"/>
        <v/>
      </c>
      <c r="CT107" s="73" t="str">
        <f t="shared" si="189"/>
        <v>1</v>
      </c>
      <c r="CU107" s="229" t="str">
        <f t="shared" si="125"/>
        <v/>
      </c>
      <c r="CV107" s="230" t="str">
        <f t="shared" si="110"/>
        <v/>
      </c>
      <c r="CW107" s="163">
        <f t="shared" si="126"/>
        <v>6</v>
      </c>
      <c r="CX107" s="47" t="s">
        <v>0</v>
      </c>
      <c r="CY107" s="222" t="str">
        <f t="shared" si="173"/>
        <v xml:space="preserve">
</v>
      </c>
      <c r="CZ107" s="223" t="e">
        <f t="shared" si="174"/>
        <v>#N/A</v>
      </c>
      <c r="DA107" s="47" t="s">
        <v>0</v>
      </c>
      <c r="DB107" s="47"/>
      <c r="DC107" s="47"/>
      <c r="DD107" s="47"/>
      <c r="DE107" s="47" t="s">
        <v>0</v>
      </c>
      <c r="DF107" s="53" t="str">
        <f t="shared" si="182"/>
        <v/>
      </c>
      <c r="DG107" t="s">
        <v>0</v>
      </c>
      <c r="DH107" s="128" t="str">
        <f t="shared" si="183"/>
        <v>M</v>
      </c>
      <c r="DI107" t="s">
        <v>0</v>
      </c>
      <c r="DJ107" s="52" t="str">
        <f t="shared" si="184"/>
        <v/>
      </c>
      <c r="DK107" s="66" t="str">
        <f t="shared" si="185"/>
        <v/>
      </c>
      <c r="DL107" t="s">
        <v>0</v>
      </c>
      <c r="DM107" s="19" t="str">
        <f t="shared" si="186"/>
        <v/>
      </c>
      <c r="DN107" s="47" t="s">
        <v>0</v>
      </c>
      <c r="DO107" s="19" t="str">
        <f t="shared" si="187"/>
        <v/>
      </c>
      <c r="DP107" s="47" t="s">
        <v>0</v>
      </c>
      <c r="DQ107" s="52" t="str">
        <f t="shared" si="127"/>
        <v>Tomislav – Jurač – OK Vihor – M21B</v>
      </c>
      <c r="DR107" s="53">
        <f t="shared" si="128"/>
        <v>721</v>
      </c>
      <c r="DS107" s="47" t="s">
        <v>0</v>
      </c>
      <c r="DT107" s="52" t="str">
        <f t="shared" si="129"/>
        <v>Tomislav – Jurač – OK Vihor</v>
      </c>
      <c r="DU107" s="53">
        <f t="shared" si="130"/>
        <v>721</v>
      </c>
      <c r="DV107" s="47" t="s">
        <v>0</v>
      </c>
      <c r="DW107" s="52" t="str">
        <f t="shared" si="131"/>
        <v>Tomislav – Jurač</v>
      </c>
      <c r="DX107" s="53">
        <f t="shared" si="132"/>
        <v>721</v>
      </c>
      <c r="DY107" s="47" t="s">
        <v>0</v>
      </c>
      <c r="DZ107" s="58">
        <f t="shared" si="175"/>
        <v>721</v>
      </c>
      <c r="EA107" s="53" cm="1">
        <f t="array" ref="EA107">IF(DZ107&lt;&gt;"",INDEX(regNatjecatelj_id,DZ107,0),IF(BD107&lt;&gt;"",BD107,""))</f>
        <v>1567</v>
      </c>
      <c r="EB107" s="47" t="s">
        <v>0</v>
      </c>
      <c r="EC107" s="58" t="str">
        <f t="shared" si="133"/>
        <v>imepre</v>
      </c>
      <c r="ED107" s="73" t="str">
        <f t="shared" si="134"/>
        <v>klu</v>
      </c>
      <c r="EE107" s="73" t="str">
        <f t="shared" si="135"/>
        <v>kat</v>
      </c>
      <c r="EF107" s="73" t="str">
        <f t="shared" si="136"/>
        <v/>
      </c>
      <c r="EG107" s="66" t="str">
        <f t="shared" si="137"/>
        <v>imepre-klu-kat</v>
      </c>
      <c r="EH107" s="47" t="s">
        <v>0</v>
      </c>
      <c r="EI107" s="58">
        <f>IF(AL107="","",MAX(EI$12:EI106)+1)</f>
        <v>275</v>
      </c>
      <c r="EJ107" s="73">
        <f t="shared" si="138"/>
        <v>28</v>
      </c>
      <c r="EK107" s="73">
        <f t="shared" si="176"/>
        <v>1567</v>
      </c>
      <c r="EL107" s="73" t="str">
        <f t="shared" si="139"/>
        <v/>
      </c>
      <c r="EM107" s="73">
        <f t="shared" si="140"/>
        <v>6</v>
      </c>
      <c r="EN107" s="73">
        <f t="shared" si="177"/>
        <v>1</v>
      </c>
      <c r="EO107" s="73">
        <f t="shared" si="178"/>
        <v>1</v>
      </c>
      <c r="EP107" s="73" t="str">
        <f t="shared" si="141"/>
        <v>1</v>
      </c>
      <c r="EQ107" s="73" t="str">
        <f t="shared" si="142"/>
        <v/>
      </c>
      <c r="ER107" s="73" t="str">
        <f t="shared" si="143"/>
        <v/>
      </c>
      <c r="ES107" s="53" t="str">
        <f t="shared" si="144"/>
        <v/>
      </c>
      <c r="ET107" s="47" t="s">
        <v>0</v>
      </c>
      <c r="EU107" s="19" t="str">
        <f t="shared" si="179"/>
        <v>INSERT INTO rezultat(id,stazakategorija_id,imeprezime_id,vrijeme_sec,status_id,registracija,uparivanje_id,originalstatus_id,imeprezimealias_id,klubalias_id,kategorijaalias_id) VALUES (275,28,1567,Null,6,1,1,1,Null,Null,Null);</v>
      </c>
      <c r="EV107" s="47" t="s">
        <v>0</v>
      </c>
      <c r="EW107" s="19" t="str">
        <f t="shared" si="180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7" s="47" t="s">
        <v>0</v>
      </c>
      <c r="EY107" s="180" t="str">
        <f t="shared" si="145"/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107" s="47" t="s">
        <v>0</v>
      </c>
    </row>
    <row r="108" spans="1:156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6" t="str">
        <f t="shared" si="146"/>
        <v>ok</v>
      </c>
      <c r="P108" s="47"/>
      <c r="Q108" s="52" t="str">
        <f t="shared" si="147"/>
        <v>M21B</v>
      </c>
      <c r="R108" s="73">
        <f>IF(Q108="","",IF(COUNTIF(Q$12:Q107,Q108)=0,R107+1,R107))</f>
        <v>6</v>
      </c>
      <c r="S108" s="73">
        <f t="shared" si="148"/>
        <v>108</v>
      </c>
      <c r="T108" s="73">
        <f t="shared" si="111"/>
        <v>19</v>
      </c>
      <c r="U108" s="66" t="str">
        <f t="shared" si="112"/>
        <v>M21B – M16</v>
      </c>
      <c r="V108" s="47" t="s">
        <v>0</v>
      </c>
      <c r="W108" s="222" t="str">
        <f t="shared" si="113"/>
        <v>M21B</v>
      </c>
      <c r="X108" s="223">
        <f t="shared" si="114"/>
        <v>28</v>
      </c>
      <c r="Y108" s="47" t="s">
        <v>0</v>
      </c>
      <c r="Z108" s="52" t="str">
        <f t="shared" si="149"/>
        <v>CRO</v>
      </c>
      <c r="AA108" s="73">
        <f t="shared" si="115"/>
        <v>1</v>
      </c>
      <c r="AB108" s="31" t="str">
        <f t="shared" si="150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51"/>
        <v/>
      </c>
      <c r="AH108" s="47" t="s">
        <v>0</v>
      </c>
      <c r="AI108" s="143" t="str">
        <f t="shared" si="152"/>
        <v>CRO</v>
      </c>
      <c r="AJ108" s="47"/>
      <c r="AK108" s="52" t="str">
        <f t="shared" si="153"/>
        <v>Josip</v>
      </c>
      <c r="AL108" s="31" t="str">
        <f t="shared" si="154"/>
        <v>Stipeljković</v>
      </c>
      <c r="AM108" s="73">
        <f t="shared" si="155"/>
        <v>1906</v>
      </c>
      <c r="AN108" s="73" t="str">
        <f t="shared" si="156"/>
        <v/>
      </c>
      <c r="AO108" s="31" t="str">
        <f t="shared" si="116"/>
        <v>Josip</v>
      </c>
      <c r="AP108" s="66" t="str">
        <f t="shared" si="117"/>
        <v>Stipeljković</v>
      </c>
      <c r="AQ108" s="47" t="s">
        <v>0</v>
      </c>
      <c r="AR108" s="82" t="str">
        <f t="shared" si="157"/>
        <v/>
      </c>
      <c r="AS108" s="47" t="s">
        <v>0</v>
      </c>
      <c r="AT108" s="19" t="str">
        <f t="shared" si="158"/>
        <v/>
      </c>
      <c r="AU108" s="47" t="s">
        <v>0</v>
      </c>
      <c r="AV108" s="103"/>
      <c r="AW108" s="105"/>
      <c r="AX108" s="47" t="s">
        <v>0</v>
      </c>
      <c r="AY108" s="259" t="str">
        <f t="shared" si="181"/>
        <v/>
      </c>
      <c r="AZ108" s="47" t="s">
        <v>0</v>
      </c>
      <c r="BA108" s="52" t="str">
        <f t="shared" si="118"/>
        <v/>
      </c>
      <c r="BB108" s="73" t="str">
        <f>IF(AV108&amp;AW108="","",MAX(BB$12:BB107)+1)</f>
        <v/>
      </c>
      <c r="BC108" s="271" t="str">
        <f t="shared" si="119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>IF(O108="","",IF(BC108="",AO108,IF(BC108="NEMA",AV108,INDEX(regNatjecatelj_ime,MATCH(BC108,regNatjecatelj_id,0)))))</f>
        <v>Josip</v>
      </c>
      <c r="BG108" s="31" t="str">
        <f>IF(O108="","",IF(BC108="",AP108,IF(BC108="NEMA",AW108,INDEX(regNatjecatelj_prezime,MATCH(BC108,regNatjecatelj_id,0)))))</f>
        <v>Stipeljković</v>
      </c>
      <c r="BH108" s="73" t="str">
        <f t="shared" si="159"/>
        <v/>
      </c>
      <c r="BI108" s="53">
        <f t="shared" si="160"/>
        <v>1906</v>
      </c>
      <c r="BJ108" s="47" t="s">
        <v>0</v>
      </c>
      <c r="BK108" s="52" t="str">
        <f t="shared" si="120"/>
        <v>Vihor</v>
      </c>
      <c r="BL108" s="31" t="str">
        <f t="shared" si="121"/>
        <v>OK Vihor</v>
      </c>
      <c r="BM108" s="73" t="str">
        <f t="shared" si="122"/>
        <v/>
      </c>
      <c r="BN108" s="31" t="str" cm="1">
        <f t="array" ref="BN108">IF(BM108="",""&amp;BL108,IF(BM108="NEMA",BL108,INDEX(regKlub_naziv,MATCH(INDEX(regKlub_alias_klubId,BM108),regKlub_id,0))))</f>
        <v>OK Vihor</v>
      </c>
      <c r="BO108" s="31" t="str" cm="1">
        <f t="array" ref="BO108">IFERROR(""&amp;INDEX(regNatjecatelj_klub,DX108),"")</f>
        <v>OK Vihor</v>
      </c>
      <c r="BP108" s="88" t="str">
        <f t="shared" si="161"/>
        <v/>
      </c>
      <c r="BQ108" s="66" t="str">
        <f t="shared" si="162"/>
        <v>OK Vihor</v>
      </c>
      <c r="BR108" s="47" t="s">
        <v>0</v>
      </c>
      <c r="BS108" s="52" t="str">
        <f>IF(X108&lt;&gt;"NEMA","",IF(IFERROR(MATCH(W108,W$12:W107,0),0)&lt;&gt;0,"",W108))</f>
        <v/>
      </c>
      <c r="BT108" s="73" t="str">
        <f t="shared" si="163"/>
        <v/>
      </c>
      <c r="BU108" s="31" t="str">
        <f>IF(OR(BT108="",BT108&lt;&gt;"NEMA"),"",MAX(BU$12:BU107)+1)</f>
        <v/>
      </c>
      <c r="BV108" s="66" t="str">
        <f t="shared" si="164"/>
        <v/>
      </c>
      <c r="BW108" s="47" t="s">
        <v>0</v>
      </c>
      <c r="BX108" s="19" t="str">
        <f t="shared" si="165"/>
        <v/>
      </c>
      <c r="BY108" s="47" t="s">
        <v>0</v>
      </c>
      <c r="BZ108" s="82" t="str">
        <f>IF(BM108&lt;&gt;"NEMA","",IF(IFERROR(MATCH(BL108,BL$12:BL107,0),0)&lt;&gt;0,"",BL108))</f>
        <v/>
      </c>
      <c r="CA108" s="47" t="s">
        <v>0</v>
      </c>
      <c r="CB108" s="125"/>
      <c r="CC108" s="47" t="s">
        <v>0</v>
      </c>
      <c r="CD108" s="58" t="str">
        <f t="shared" si="166"/>
        <v/>
      </c>
      <c r="CE108" s="31" t="str">
        <f t="shared" si="167"/>
        <v/>
      </c>
      <c r="CF108" s="31" t="str">
        <f>IF(CE108="","",MAX(CF$12:CF107)+1)</f>
        <v/>
      </c>
      <c r="CG108" s="31" t="str">
        <f t="shared" si="123"/>
        <v/>
      </c>
      <c r="CH108" s="31" t="str">
        <f t="shared" si="168"/>
        <v/>
      </c>
      <c r="CI108" s="31" t="str">
        <f>IF(CB108="","",MAX(CI$12:CI107)+1)</f>
        <v/>
      </c>
      <c r="CJ108" s="31" t="str">
        <f t="shared" si="169"/>
        <v/>
      </c>
      <c r="CK108" s="66" t="str">
        <f t="shared" si="170"/>
        <v/>
      </c>
      <c r="CL108" s="47" t="s">
        <v>0</v>
      </c>
      <c r="CM108" s="73" t="str">
        <f t="shared" si="124"/>
        <v/>
      </c>
      <c r="CN108" s="47"/>
      <c r="CO108" s="19" t="str">
        <f t="shared" si="171"/>
        <v/>
      </c>
      <c r="CP108" s="47" t="s">
        <v>0</v>
      </c>
      <c r="CQ108" s="143" t="str">
        <f t="shared" si="172"/>
        <v>OK Vihor</v>
      </c>
      <c r="CR108" s="47" t="s">
        <v>0</v>
      </c>
      <c r="CS108" s="58" t="str">
        <f t="shared" si="188"/>
        <v/>
      </c>
      <c r="CT108" s="73" t="str">
        <f t="shared" si="189"/>
        <v>2</v>
      </c>
      <c r="CU108" s="229" t="str">
        <f t="shared" si="125"/>
        <v/>
      </c>
      <c r="CV108" s="230" t="str">
        <f t="shared" si="110"/>
        <v/>
      </c>
      <c r="CW108" s="163">
        <f t="shared" si="126"/>
        <v>4</v>
      </c>
      <c r="CX108" s="47" t="s">
        <v>0</v>
      </c>
      <c r="CY108" s="222" t="str">
        <f t="shared" si="173"/>
        <v xml:space="preserve">
</v>
      </c>
      <c r="CZ108" s="223">
        <f t="shared" si="174"/>
        <v>5</v>
      </c>
      <c r="DA108" s="47" t="s">
        <v>0</v>
      </c>
      <c r="DB108" s="47"/>
      <c r="DC108" s="47"/>
      <c r="DD108" s="47"/>
      <c r="DE108" s="47" t="s">
        <v>0</v>
      </c>
      <c r="DF108" s="53" t="str">
        <f t="shared" si="182"/>
        <v/>
      </c>
      <c r="DG108" t="s">
        <v>0</v>
      </c>
      <c r="DH108" s="128" t="str">
        <f t="shared" si="183"/>
        <v>M</v>
      </c>
      <c r="DI108" t="s">
        <v>0</v>
      </c>
      <c r="DJ108" s="52" t="str">
        <f t="shared" si="184"/>
        <v/>
      </c>
      <c r="DK108" s="66" t="str">
        <f t="shared" si="185"/>
        <v/>
      </c>
      <c r="DL108" t="s">
        <v>0</v>
      </c>
      <c r="DM108" s="19" t="str">
        <f t="shared" si="186"/>
        <v/>
      </c>
      <c r="DN108" s="47" t="s">
        <v>0</v>
      </c>
      <c r="DO108" s="19" t="str">
        <f t="shared" si="187"/>
        <v/>
      </c>
      <c r="DP108" s="47" t="s">
        <v>0</v>
      </c>
      <c r="DQ108" s="52" t="str">
        <f t="shared" si="127"/>
        <v>Josip – Stipeljković – OK Vihor – M21B</v>
      </c>
      <c r="DR108" s="53">
        <f t="shared" si="128"/>
        <v>911</v>
      </c>
      <c r="DS108" s="47" t="s">
        <v>0</v>
      </c>
      <c r="DT108" s="52" t="str">
        <f t="shared" si="129"/>
        <v>Josip – Stipeljković – OK Vihor</v>
      </c>
      <c r="DU108" s="53">
        <f t="shared" si="130"/>
        <v>911</v>
      </c>
      <c r="DV108" s="47" t="s">
        <v>0</v>
      </c>
      <c r="DW108" s="52" t="str">
        <f t="shared" si="131"/>
        <v>Josip – Stipeljković</v>
      </c>
      <c r="DX108" s="53">
        <f t="shared" si="132"/>
        <v>911</v>
      </c>
      <c r="DY108" s="47" t="s">
        <v>0</v>
      </c>
      <c r="DZ108" s="58">
        <f t="shared" si="175"/>
        <v>911</v>
      </c>
      <c r="EA108" s="53" cm="1">
        <f t="array" ref="EA108">IF(DZ108&lt;&gt;"",INDEX(regNatjecatelj_id,DZ108,0),IF(BD108&lt;&gt;"",BD108,""))</f>
        <v>1906</v>
      </c>
      <c r="EB108" s="47" t="s">
        <v>0</v>
      </c>
      <c r="EC108" s="58" t="str">
        <f t="shared" si="133"/>
        <v>imepre</v>
      </c>
      <c r="ED108" s="73" t="str">
        <f t="shared" si="134"/>
        <v>klu</v>
      </c>
      <c r="EE108" s="73" t="str">
        <f t="shared" si="135"/>
        <v>kat</v>
      </c>
      <c r="EF108" s="73" t="str">
        <f t="shared" si="136"/>
        <v/>
      </c>
      <c r="EG108" s="66" t="str">
        <f t="shared" si="137"/>
        <v>imepre-klu-kat</v>
      </c>
      <c r="EH108" s="47" t="s">
        <v>0</v>
      </c>
      <c r="EI108" s="58">
        <f>IF(AL108="","",MAX(EI$12:EI107)+1)</f>
        <v>276</v>
      </c>
      <c r="EJ108" s="73">
        <f t="shared" si="138"/>
        <v>28</v>
      </c>
      <c r="EK108" s="73">
        <f t="shared" si="176"/>
        <v>1906</v>
      </c>
      <c r="EL108" s="73" t="str">
        <f t="shared" si="139"/>
        <v/>
      </c>
      <c r="EM108" s="73">
        <f t="shared" si="140"/>
        <v>4</v>
      </c>
      <c r="EN108" s="73">
        <f t="shared" si="177"/>
        <v>1</v>
      </c>
      <c r="EO108" s="73">
        <f t="shared" si="178"/>
        <v>1</v>
      </c>
      <c r="EP108" s="73" t="str">
        <f t="shared" si="141"/>
        <v>2</v>
      </c>
      <c r="EQ108" s="73" t="str">
        <f t="shared" si="142"/>
        <v/>
      </c>
      <c r="ER108" s="73" t="str">
        <f t="shared" si="143"/>
        <v/>
      </c>
      <c r="ES108" s="53" t="str">
        <f t="shared" si="144"/>
        <v/>
      </c>
      <c r="ET108" s="47" t="s">
        <v>0</v>
      </c>
      <c r="EU108" s="19" t="str">
        <f t="shared" si="179"/>
        <v>INSERT INTO rezultat(id,stazakategorija_id,imeprezime_id,vrijeme_sec,status_id,registracija,uparivanje_id,originalstatus_id,imeprezimealias_id,klubalias_id,kategorijaalias_id) VALUES (276,28,1906,Null,4,1,1,2,Null,Null,Null);</v>
      </c>
      <c r="EV108" s="47" t="s">
        <v>0</v>
      </c>
      <c r="EW108" s="19" t="str">
        <f t="shared" si="180"/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8" s="47" t="s">
        <v>0</v>
      </c>
      <c r="EY108" s="180" t="str">
        <f t="shared" si="145"/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Z108" s="47" t="s">
        <v>0</v>
      </c>
    </row>
    <row r="109" spans="1:156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6" t="str">
        <f t="shared" si="146"/>
        <v>ok</v>
      </c>
      <c r="P109" s="47"/>
      <c r="Q109" s="52" t="str">
        <f t="shared" si="147"/>
        <v>M35</v>
      </c>
      <c r="R109" s="73">
        <f>IF(Q109="","",IF(COUNTIF(Q$12:Q108,Q109)=0,R108+1,R108))</f>
        <v>7</v>
      </c>
      <c r="S109" s="73">
        <f t="shared" si="148"/>
        <v>107</v>
      </c>
      <c r="T109" s="73">
        <f t="shared" si="111"/>
        <v>18</v>
      </c>
      <c r="U109" s="66" t="str">
        <f t="shared" si="112"/>
        <v>M35</v>
      </c>
      <c r="V109" s="47" t="s">
        <v>0</v>
      </c>
      <c r="W109" s="222" t="str">
        <f t="shared" si="113"/>
        <v>M35</v>
      </c>
      <c r="X109" s="223">
        <f t="shared" si="114"/>
        <v>29</v>
      </c>
      <c r="Y109" s="47" t="s">
        <v>0</v>
      </c>
      <c r="Z109" s="52" t="str">
        <f t="shared" si="149"/>
        <v>CRO</v>
      </c>
      <c r="AA109" s="73">
        <f t="shared" si="115"/>
        <v>1</v>
      </c>
      <c r="AB109" s="31" t="str">
        <f t="shared" si="150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51"/>
        <v/>
      </c>
      <c r="AH109" s="47" t="s">
        <v>0</v>
      </c>
      <c r="AI109" s="143" t="str">
        <f t="shared" si="152"/>
        <v>CRO</v>
      </c>
      <c r="AJ109" s="47"/>
      <c r="AK109" s="52" t="str">
        <f t="shared" si="153"/>
        <v>Lino</v>
      </c>
      <c r="AL109" s="31" t="str">
        <f t="shared" si="154"/>
        <v>Legac</v>
      </c>
      <c r="AM109" s="73">
        <f t="shared" si="155"/>
        <v>1370</v>
      </c>
      <c r="AN109" s="73" t="str">
        <f t="shared" si="156"/>
        <v/>
      </c>
      <c r="AO109" s="31" t="str">
        <f t="shared" si="116"/>
        <v>Lino</v>
      </c>
      <c r="AP109" s="66" t="str">
        <f t="shared" si="117"/>
        <v>Legac</v>
      </c>
      <c r="AQ109" s="47" t="s">
        <v>0</v>
      </c>
      <c r="AR109" s="82" t="str">
        <f t="shared" si="157"/>
        <v/>
      </c>
      <c r="AS109" s="47" t="s">
        <v>0</v>
      </c>
      <c r="AT109" s="19" t="str">
        <f t="shared" si="158"/>
        <v/>
      </c>
      <c r="AU109" s="47" t="s">
        <v>0</v>
      </c>
      <c r="AV109" s="103"/>
      <c r="AW109" s="105"/>
      <c r="AX109" s="47" t="s">
        <v>0</v>
      </c>
      <c r="AY109" s="259" t="str">
        <f t="shared" si="181"/>
        <v/>
      </c>
      <c r="AZ109" s="47" t="s">
        <v>0</v>
      </c>
      <c r="BA109" s="52" t="str">
        <f t="shared" si="118"/>
        <v/>
      </c>
      <c r="BB109" s="73" t="str">
        <f>IF(AV109&amp;AW109="","",MAX(BB$12:BB108)+1)</f>
        <v/>
      </c>
      <c r="BC109" s="271" t="str">
        <f t="shared" si="119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>IF(O109="","",IF(BC109="",AO109,IF(BC109="NEMA",AV109,INDEX(regNatjecatelj_ime,MATCH(BC109,regNatjecatelj_id,0)))))</f>
        <v>Lino</v>
      </c>
      <c r="BG109" s="31" t="str">
        <f>IF(O109="","",IF(BC109="",AP109,IF(BC109="NEMA",AW109,INDEX(regNatjecatelj_prezime,MATCH(BC109,regNatjecatelj_id,0)))))</f>
        <v>Legac</v>
      </c>
      <c r="BH109" s="73" t="str">
        <f t="shared" si="159"/>
        <v/>
      </c>
      <c r="BI109" s="53">
        <f t="shared" si="160"/>
        <v>1370</v>
      </c>
      <c r="BJ109" s="47" t="s">
        <v>0</v>
      </c>
      <c r="BK109" s="52" t="str">
        <f t="shared" si="120"/>
        <v>JAP</v>
      </c>
      <c r="BL109" s="31" t="str">
        <f t="shared" si="121"/>
        <v>OK Japetic</v>
      </c>
      <c r="BM109" s="73">
        <f t="shared" si="122"/>
        <v>1</v>
      </c>
      <c r="BN109" s="31" t="str" cm="1">
        <f t="array" ref="BN109">IF(BM109="",""&amp;BL109,IF(BM109="NEMA",BL109,INDEX(regKlub_naziv,MATCH(INDEX(regKlub_alias_klubId,BM109),regKlub_id,0))))</f>
        <v>OK Japetić</v>
      </c>
      <c r="BO109" s="31" t="str" cm="1">
        <f t="array" ref="BO109">IFERROR(""&amp;INDEX(regNatjecatelj_klub,DX109),"")</f>
        <v>OK Japetić</v>
      </c>
      <c r="BP109" s="88" t="str">
        <f t="shared" si="161"/>
        <v/>
      </c>
      <c r="BQ109" s="66" t="str">
        <f t="shared" si="162"/>
        <v>OK Japetić</v>
      </c>
      <c r="BR109" s="47" t="s">
        <v>0</v>
      </c>
      <c r="BS109" s="52" t="str">
        <f>IF(X109&lt;&gt;"NEMA","",IF(IFERROR(MATCH(W109,W$12:W108,0),0)&lt;&gt;0,"",W109))</f>
        <v/>
      </c>
      <c r="BT109" s="73" t="str">
        <f t="shared" si="163"/>
        <v/>
      </c>
      <c r="BU109" s="31" t="str">
        <f>IF(OR(BT109="",BT109&lt;&gt;"NEMA"),"",MAX(BU$12:BU108)+1)</f>
        <v/>
      </c>
      <c r="BV109" s="66" t="str">
        <f t="shared" si="164"/>
        <v/>
      </c>
      <c r="BW109" s="47" t="s">
        <v>0</v>
      </c>
      <c r="BX109" s="19" t="str">
        <f t="shared" si="165"/>
        <v/>
      </c>
      <c r="BY109" s="47" t="s">
        <v>0</v>
      </c>
      <c r="BZ109" s="82" t="str">
        <f>IF(BM109&lt;&gt;"NEMA","",IF(IFERROR(MATCH(BL109,BL$12:BL108,0),0)&lt;&gt;0,"",BL109))</f>
        <v/>
      </c>
      <c r="CA109" s="47" t="s">
        <v>0</v>
      </c>
      <c r="CB109" s="125"/>
      <c r="CC109" s="47" t="s">
        <v>0</v>
      </c>
      <c r="CD109" s="58" t="str">
        <f t="shared" si="166"/>
        <v/>
      </c>
      <c r="CE109" s="31" t="str">
        <f t="shared" si="167"/>
        <v/>
      </c>
      <c r="CF109" s="31" t="str">
        <f>IF(CE109="","",MAX(CF$12:CF108)+1)</f>
        <v/>
      </c>
      <c r="CG109" s="31" t="str">
        <f t="shared" si="123"/>
        <v/>
      </c>
      <c r="CH109" s="31" t="str">
        <f t="shared" si="168"/>
        <v/>
      </c>
      <c r="CI109" s="31" t="str">
        <f>IF(CB109="","",MAX(CI$12:CI108)+1)</f>
        <v/>
      </c>
      <c r="CJ109" s="31" t="str">
        <f t="shared" si="169"/>
        <v/>
      </c>
      <c r="CK109" s="66" t="str">
        <f t="shared" si="170"/>
        <v/>
      </c>
      <c r="CL109" s="47" t="s">
        <v>0</v>
      </c>
      <c r="CM109" s="73" t="str">
        <f t="shared" si="124"/>
        <v/>
      </c>
      <c r="CN109" s="47"/>
      <c r="CO109" s="19" t="str">
        <f t="shared" si="171"/>
        <v/>
      </c>
      <c r="CP109" s="47" t="s">
        <v>0</v>
      </c>
      <c r="CQ109" s="143" t="str">
        <f t="shared" si="172"/>
        <v>OK Japetić</v>
      </c>
      <c r="CR109" s="47" t="s">
        <v>0</v>
      </c>
      <c r="CS109" s="58" t="str">
        <f t="shared" si="188"/>
        <v>50:53</v>
      </c>
      <c r="CT109" s="73" t="str">
        <f t="shared" si="189"/>
        <v>0</v>
      </c>
      <c r="CU109" s="229" t="str">
        <f t="shared" si="125"/>
        <v/>
      </c>
      <c r="CV109" s="230">
        <f t="shared" si="110"/>
        <v>3053</v>
      </c>
      <c r="CW109" s="163">
        <f t="shared" si="126"/>
        <v>1</v>
      </c>
      <c r="CX109" s="47" t="s">
        <v>0</v>
      </c>
      <c r="CY109" s="222" t="str">
        <f t="shared" si="173"/>
        <v xml:space="preserve">
</v>
      </c>
      <c r="CZ109" s="223">
        <f t="shared" si="174"/>
        <v>6</v>
      </c>
      <c r="DA109" s="47" t="s">
        <v>0</v>
      </c>
      <c r="DB109" s="47"/>
      <c r="DC109" s="47"/>
      <c r="DD109" s="47"/>
      <c r="DE109" s="47" t="s">
        <v>0</v>
      </c>
      <c r="DF109" s="53" t="str">
        <f t="shared" si="182"/>
        <v/>
      </c>
      <c r="DG109" t="s">
        <v>0</v>
      </c>
      <c r="DH109" s="128" t="str">
        <f t="shared" si="183"/>
        <v>M</v>
      </c>
      <c r="DI109" t="s">
        <v>0</v>
      </c>
      <c r="DJ109" s="52" t="str">
        <f t="shared" si="184"/>
        <v/>
      </c>
      <c r="DK109" s="66" t="str">
        <f t="shared" si="185"/>
        <v/>
      </c>
      <c r="DL109" t="s">
        <v>0</v>
      </c>
      <c r="DM109" s="19" t="str">
        <f t="shared" si="186"/>
        <v/>
      </c>
      <c r="DN109" s="47" t="s">
        <v>0</v>
      </c>
      <c r="DO109" s="19" t="str">
        <f t="shared" si="187"/>
        <v/>
      </c>
      <c r="DP109" s="47" t="s">
        <v>0</v>
      </c>
      <c r="DQ109" s="52" t="str">
        <f t="shared" si="127"/>
        <v>Lino – Legac – OK Japetić – M35</v>
      </c>
      <c r="DR109" s="53">
        <f t="shared" si="128"/>
        <v>103</v>
      </c>
      <c r="DS109" s="47" t="s">
        <v>0</v>
      </c>
      <c r="DT109" s="52" t="str">
        <f t="shared" si="129"/>
        <v>Lino – Legac – OK Japetić</v>
      </c>
      <c r="DU109" s="53">
        <f t="shared" si="130"/>
        <v>103</v>
      </c>
      <c r="DV109" s="47" t="s">
        <v>0</v>
      </c>
      <c r="DW109" s="52" t="str">
        <f t="shared" si="131"/>
        <v>Lino – Legac</v>
      </c>
      <c r="DX109" s="53">
        <f t="shared" si="132"/>
        <v>103</v>
      </c>
      <c r="DY109" s="47" t="s">
        <v>0</v>
      </c>
      <c r="DZ109" s="58">
        <f t="shared" si="175"/>
        <v>103</v>
      </c>
      <c r="EA109" s="53" cm="1">
        <f t="array" ref="EA109">IF(DZ109&lt;&gt;"",INDEX(regNatjecatelj_id,DZ109,0),IF(BD109&lt;&gt;"",BD109,""))</f>
        <v>1370</v>
      </c>
      <c r="EB109" s="47" t="s">
        <v>0</v>
      </c>
      <c r="EC109" s="58" t="str">
        <f t="shared" si="133"/>
        <v>imepre</v>
      </c>
      <c r="ED109" s="73" t="str">
        <f t="shared" si="134"/>
        <v>klu(ali)</v>
      </c>
      <c r="EE109" s="73" t="str">
        <f t="shared" si="135"/>
        <v>kat</v>
      </c>
      <c r="EF109" s="73" t="str">
        <f t="shared" si="136"/>
        <v/>
      </c>
      <c r="EG109" s="66" t="str">
        <f t="shared" si="137"/>
        <v>imepre-klu(ali)-kat</v>
      </c>
      <c r="EH109" s="47" t="s">
        <v>0</v>
      </c>
      <c r="EI109" s="58">
        <f>IF(AL109="","",MAX(EI$12:EI108)+1)</f>
        <v>277</v>
      </c>
      <c r="EJ109" s="73">
        <f t="shared" si="138"/>
        <v>29</v>
      </c>
      <c r="EK109" s="73">
        <f t="shared" si="176"/>
        <v>1370</v>
      </c>
      <c r="EL109" s="73">
        <f t="shared" si="139"/>
        <v>3053</v>
      </c>
      <c r="EM109" s="73">
        <f t="shared" si="140"/>
        <v>1</v>
      </c>
      <c r="EN109" s="73">
        <f t="shared" si="177"/>
        <v>1</v>
      </c>
      <c r="EO109" s="73">
        <f t="shared" si="178"/>
        <v>3</v>
      </c>
      <c r="EP109" s="73" t="str">
        <f t="shared" si="141"/>
        <v>0</v>
      </c>
      <c r="EQ109" s="73" t="str">
        <f t="shared" si="142"/>
        <v/>
      </c>
      <c r="ER109" s="73">
        <f t="shared" si="143"/>
        <v>1</v>
      </c>
      <c r="ES109" s="53" t="str">
        <f t="shared" si="144"/>
        <v/>
      </c>
      <c r="ET109" s="47" t="s">
        <v>0</v>
      </c>
      <c r="EU109" s="19" t="str">
        <f t="shared" si="179"/>
        <v>INSERT INTO rezultat(id,stazakategorija_id,imeprezime_id,vrijeme_sec,status_id,registracija,uparivanje_id,originalstatus_id,imeprezimealias_id,klubalias_id,kategorijaalias_id) VALUES (277,29,1370,3053,1,1,3,0,Null,1,Null);</v>
      </c>
      <c r="EV109" s="47" t="s">
        <v>0</v>
      </c>
      <c r="EW109" s="19" t="str">
        <f t="shared" si="180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09" s="47" t="s">
        <v>0</v>
      </c>
      <c r="EY109" s="180" t="str">
        <f t="shared" si="145"/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09" s="47" t="s">
        <v>0</v>
      </c>
    </row>
    <row r="110" spans="1:156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6" t="str">
        <f t="shared" si="146"/>
        <v>ok</v>
      </c>
      <c r="P110" s="47"/>
      <c r="Q110" s="52" t="str">
        <f t="shared" si="147"/>
        <v>M35</v>
      </c>
      <c r="R110" s="73">
        <f>IF(Q110="","",IF(COUNTIF(Q$12:Q109,Q110)=0,R109+1,R109))</f>
        <v>7</v>
      </c>
      <c r="S110" s="73">
        <f t="shared" si="148"/>
        <v>107</v>
      </c>
      <c r="T110" s="73">
        <f t="shared" si="111"/>
        <v>18</v>
      </c>
      <c r="U110" s="66" t="str">
        <f t="shared" si="112"/>
        <v>M35</v>
      </c>
      <c r="V110" s="47" t="s">
        <v>0</v>
      </c>
      <c r="W110" s="222" t="str">
        <f t="shared" si="113"/>
        <v>M35</v>
      </c>
      <c r="X110" s="223">
        <f t="shared" si="114"/>
        <v>29</v>
      </c>
      <c r="Y110" s="47" t="s">
        <v>0</v>
      </c>
      <c r="Z110" s="52" t="str">
        <f t="shared" si="149"/>
        <v>CRO</v>
      </c>
      <c r="AA110" s="73">
        <f t="shared" si="115"/>
        <v>1</v>
      </c>
      <c r="AB110" s="31" t="str">
        <f t="shared" si="150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51"/>
        <v/>
      </c>
      <c r="AH110" s="47" t="s">
        <v>0</v>
      </c>
      <c r="AI110" s="143" t="str">
        <f t="shared" si="152"/>
        <v>CRO</v>
      </c>
      <c r="AJ110" s="47"/>
      <c r="AK110" s="52" t="str">
        <f t="shared" si="153"/>
        <v>Petar</v>
      </c>
      <c r="AL110" s="31" t="str">
        <f t="shared" si="154"/>
        <v>Delić</v>
      </c>
      <c r="AM110" s="73">
        <f t="shared" si="155"/>
        <v>1418</v>
      </c>
      <c r="AN110" s="73" t="str">
        <f t="shared" si="156"/>
        <v/>
      </c>
      <c r="AO110" s="31" t="str">
        <f t="shared" si="116"/>
        <v>Petar</v>
      </c>
      <c r="AP110" s="66" t="str">
        <f t="shared" si="117"/>
        <v>Delić</v>
      </c>
      <c r="AQ110" s="47" t="s">
        <v>0</v>
      </c>
      <c r="AR110" s="82" t="str">
        <f t="shared" si="157"/>
        <v/>
      </c>
      <c r="AS110" s="47" t="s">
        <v>0</v>
      </c>
      <c r="AT110" s="19" t="str">
        <f t="shared" si="158"/>
        <v/>
      </c>
      <c r="AU110" s="47" t="s">
        <v>0</v>
      </c>
      <c r="AV110" s="103"/>
      <c r="AW110" s="105"/>
      <c r="AX110" s="47" t="s">
        <v>0</v>
      </c>
      <c r="AY110" s="259" t="str">
        <f t="shared" si="181"/>
        <v/>
      </c>
      <c r="AZ110" s="47" t="s">
        <v>0</v>
      </c>
      <c r="BA110" s="52" t="str">
        <f t="shared" si="118"/>
        <v/>
      </c>
      <c r="BB110" s="73" t="str">
        <f>IF(AV110&amp;AW110="","",MAX(BB$12:BB109)+1)</f>
        <v/>
      </c>
      <c r="BC110" s="271" t="str">
        <f t="shared" si="119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>IF(O110="","",IF(BC110="",AO110,IF(BC110="NEMA",AV110,INDEX(regNatjecatelj_ime,MATCH(BC110,regNatjecatelj_id,0)))))</f>
        <v>Petar</v>
      </c>
      <c r="BG110" s="31" t="str">
        <f>IF(O110="","",IF(BC110="",AP110,IF(BC110="NEMA",AW110,INDEX(regNatjecatelj_prezime,MATCH(BC110,regNatjecatelj_id,0)))))</f>
        <v>Delić</v>
      </c>
      <c r="BH110" s="73" t="str">
        <f t="shared" si="159"/>
        <v/>
      </c>
      <c r="BI110" s="53">
        <f t="shared" si="160"/>
        <v>1418</v>
      </c>
      <c r="BJ110" s="47" t="s">
        <v>0</v>
      </c>
      <c r="BK110" s="52" t="str">
        <f t="shared" si="120"/>
        <v>Maksimir</v>
      </c>
      <c r="BL110" s="31" t="str">
        <f t="shared" si="121"/>
        <v>OK Maksimir</v>
      </c>
      <c r="BM110" s="73" t="str">
        <f t="shared" si="122"/>
        <v/>
      </c>
      <c r="BN110" s="31" t="str" cm="1">
        <f t="array" ref="BN110">IF(BM110="",""&amp;BL110,IF(BM110="NEMA",BL110,INDEX(regKlub_naziv,MATCH(INDEX(regKlub_alias_klubId,BM110),regKlub_id,0))))</f>
        <v>OK Maksimir</v>
      </c>
      <c r="BO110" s="31" t="str" cm="1">
        <f t="array" ref="BO110">IFERROR(""&amp;INDEX(regNatjecatelj_klub,DX110),"")</f>
        <v>OK Maksimir</v>
      </c>
      <c r="BP110" s="88" t="str">
        <f t="shared" si="161"/>
        <v/>
      </c>
      <c r="BQ110" s="66" t="str">
        <f t="shared" si="162"/>
        <v>OK Maksimir</v>
      </c>
      <c r="BR110" s="47" t="s">
        <v>0</v>
      </c>
      <c r="BS110" s="52" t="str">
        <f>IF(X110&lt;&gt;"NEMA","",IF(IFERROR(MATCH(W110,W$12:W109,0),0)&lt;&gt;0,"",W110))</f>
        <v/>
      </c>
      <c r="BT110" s="73" t="str">
        <f t="shared" si="163"/>
        <v/>
      </c>
      <c r="BU110" s="31" t="str">
        <f>IF(OR(BT110="",BT110&lt;&gt;"NEMA"),"",MAX(BU$12:BU109)+1)</f>
        <v/>
      </c>
      <c r="BV110" s="66" t="str">
        <f t="shared" si="164"/>
        <v/>
      </c>
      <c r="BW110" s="47" t="s">
        <v>0</v>
      </c>
      <c r="BX110" s="19" t="str">
        <f t="shared" si="165"/>
        <v/>
      </c>
      <c r="BY110" s="47" t="s">
        <v>0</v>
      </c>
      <c r="BZ110" s="82" t="str">
        <f>IF(BM110&lt;&gt;"NEMA","",IF(IFERROR(MATCH(BL110,BL$12:BL109,0),0)&lt;&gt;0,"",BL110))</f>
        <v/>
      </c>
      <c r="CA110" s="47" t="s">
        <v>0</v>
      </c>
      <c r="CB110" s="125"/>
      <c r="CC110" s="47" t="s">
        <v>0</v>
      </c>
      <c r="CD110" s="58" t="str">
        <f t="shared" si="166"/>
        <v/>
      </c>
      <c r="CE110" s="31" t="str">
        <f t="shared" si="167"/>
        <v/>
      </c>
      <c r="CF110" s="31" t="str">
        <f>IF(CE110="","",MAX(CF$12:CF109)+1)</f>
        <v/>
      </c>
      <c r="CG110" s="31" t="str">
        <f t="shared" si="123"/>
        <v/>
      </c>
      <c r="CH110" s="31" t="str">
        <f t="shared" si="168"/>
        <v/>
      </c>
      <c r="CI110" s="31" t="str">
        <f>IF(CB110="","",MAX(CI$12:CI109)+1)</f>
        <v/>
      </c>
      <c r="CJ110" s="31" t="str">
        <f t="shared" si="169"/>
        <v/>
      </c>
      <c r="CK110" s="66" t="str">
        <f t="shared" si="170"/>
        <v/>
      </c>
      <c r="CL110" s="47" t="s">
        <v>0</v>
      </c>
      <c r="CM110" s="73" t="str">
        <f t="shared" si="124"/>
        <v/>
      </c>
      <c r="CN110" s="47"/>
      <c r="CO110" s="19" t="str">
        <f t="shared" si="171"/>
        <v/>
      </c>
      <c r="CP110" s="47" t="s">
        <v>0</v>
      </c>
      <c r="CQ110" s="143" t="str">
        <f t="shared" si="172"/>
        <v>OK Maksimir</v>
      </c>
      <c r="CR110" s="47" t="s">
        <v>0</v>
      </c>
      <c r="CS110" s="58" t="str">
        <f t="shared" si="188"/>
        <v>57:59</v>
      </c>
      <c r="CT110" s="73" t="str">
        <f t="shared" si="189"/>
        <v>0</v>
      </c>
      <c r="CU110" s="229" t="str">
        <f t="shared" si="125"/>
        <v/>
      </c>
      <c r="CV110" s="230">
        <f t="shared" si="110"/>
        <v>3479</v>
      </c>
      <c r="CW110" s="163">
        <f t="shared" si="126"/>
        <v>1</v>
      </c>
      <c r="CX110" s="47" t="s">
        <v>0</v>
      </c>
      <c r="CY110" s="222" t="str">
        <f t="shared" si="173"/>
        <v xml:space="preserve">
</v>
      </c>
      <c r="CZ110" s="223">
        <f t="shared" si="174"/>
        <v>6</v>
      </c>
      <c r="DA110" s="47" t="s">
        <v>0</v>
      </c>
      <c r="DB110" s="47"/>
      <c r="DC110" s="47"/>
      <c r="DD110" s="47"/>
      <c r="DE110" s="47" t="s">
        <v>0</v>
      </c>
      <c r="DF110" s="53" t="str">
        <f t="shared" si="182"/>
        <v/>
      </c>
      <c r="DG110" t="s">
        <v>0</v>
      </c>
      <c r="DH110" s="128" t="str">
        <f t="shared" si="183"/>
        <v>M</v>
      </c>
      <c r="DI110" t="s">
        <v>0</v>
      </c>
      <c r="DJ110" s="52" t="str">
        <f t="shared" si="184"/>
        <v/>
      </c>
      <c r="DK110" s="66" t="str">
        <f t="shared" si="185"/>
        <v/>
      </c>
      <c r="DL110" t="s">
        <v>0</v>
      </c>
      <c r="DM110" s="19" t="str">
        <f t="shared" si="186"/>
        <v/>
      </c>
      <c r="DN110" s="47" t="s">
        <v>0</v>
      </c>
      <c r="DO110" s="19" t="str">
        <f t="shared" si="187"/>
        <v/>
      </c>
      <c r="DP110" s="47" t="s">
        <v>0</v>
      </c>
      <c r="DQ110" s="52" t="str">
        <f t="shared" si="127"/>
        <v>Petar – Delić – OK Maksimir – M35</v>
      </c>
      <c r="DR110" s="53">
        <f t="shared" si="128"/>
        <v>343</v>
      </c>
      <c r="DS110" s="47" t="s">
        <v>0</v>
      </c>
      <c r="DT110" s="52" t="str">
        <f t="shared" si="129"/>
        <v>Petar – Delić – OK Maksimir</v>
      </c>
      <c r="DU110" s="53">
        <f t="shared" si="130"/>
        <v>343</v>
      </c>
      <c r="DV110" s="47" t="s">
        <v>0</v>
      </c>
      <c r="DW110" s="52" t="str">
        <f t="shared" si="131"/>
        <v>Petar – Delić</v>
      </c>
      <c r="DX110" s="53">
        <f t="shared" si="132"/>
        <v>343</v>
      </c>
      <c r="DY110" s="47" t="s">
        <v>0</v>
      </c>
      <c r="DZ110" s="58">
        <f t="shared" si="175"/>
        <v>343</v>
      </c>
      <c r="EA110" s="53" cm="1">
        <f t="array" ref="EA110">IF(DZ110&lt;&gt;"",INDEX(regNatjecatelj_id,DZ110,0),IF(BD110&lt;&gt;"",BD110,""))</f>
        <v>1418</v>
      </c>
      <c r="EB110" s="47" t="s">
        <v>0</v>
      </c>
      <c r="EC110" s="58" t="str">
        <f t="shared" si="133"/>
        <v>imepre</v>
      </c>
      <c r="ED110" s="73" t="str">
        <f t="shared" si="134"/>
        <v>klu</v>
      </c>
      <c r="EE110" s="73" t="str">
        <f t="shared" si="135"/>
        <v>kat</v>
      </c>
      <c r="EF110" s="73" t="str">
        <f t="shared" si="136"/>
        <v/>
      </c>
      <c r="EG110" s="66" t="str">
        <f t="shared" si="137"/>
        <v>imepre-klu-kat</v>
      </c>
      <c r="EH110" s="47" t="s">
        <v>0</v>
      </c>
      <c r="EI110" s="58">
        <f>IF(AL110="","",MAX(EI$12:EI109)+1)</f>
        <v>278</v>
      </c>
      <c r="EJ110" s="73">
        <f t="shared" si="138"/>
        <v>29</v>
      </c>
      <c r="EK110" s="73">
        <f t="shared" si="176"/>
        <v>1418</v>
      </c>
      <c r="EL110" s="73">
        <f t="shared" si="139"/>
        <v>3479</v>
      </c>
      <c r="EM110" s="73">
        <f t="shared" si="140"/>
        <v>1</v>
      </c>
      <c r="EN110" s="73">
        <f t="shared" si="177"/>
        <v>1</v>
      </c>
      <c r="EO110" s="73">
        <f t="shared" si="178"/>
        <v>1</v>
      </c>
      <c r="EP110" s="73" t="str">
        <f t="shared" si="141"/>
        <v>0</v>
      </c>
      <c r="EQ110" s="73" t="str">
        <f t="shared" si="142"/>
        <v/>
      </c>
      <c r="ER110" s="73" t="str">
        <f t="shared" si="143"/>
        <v/>
      </c>
      <c r="ES110" s="53" t="str">
        <f t="shared" si="144"/>
        <v/>
      </c>
      <c r="ET110" s="47" t="s">
        <v>0</v>
      </c>
      <c r="EU110" s="19" t="str">
        <f t="shared" si="179"/>
        <v>INSERT INTO rezultat(id,stazakategorija_id,imeprezime_id,vrijeme_sec,status_id,registracija,uparivanje_id,originalstatus_id,imeprezimealias_id,klubalias_id,kategorijaalias_id) VALUES (278,29,1418,3479,1,1,1,0,Null,Null,Null);</v>
      </c>
      <c r="EV110" s="47" t="s">
        <v>0</v>
      </c>
      <c r="EW110" s="19" t="str">
        <f t="shared" si="180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0" s="47" t="s">
        <v>0</v>
      </c>
      <c r="EY110" s="180" t="str">
        <f t="shared" si="145"/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0" s="47" t="s">
        <v>0</v>
      </c>
    </row>
    <row r="111" spans="1:156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6" t="str">
        <f t="shared" si="146"/>
        <v>ok</v>
      </c>
      <c r="P111" s="47"/>
      <c r="Q111" s="52" t="str">
        <f t="shared" si="147"/>
        <v>M35</v>
      </c>
      <c r="R111" s="73">
        <f>IF(Q111="","",IF(COUNTIF(Q$12:Q110,Q111)=0,R110+1,R110))</f>
        <v>7</v>
      </c>
      <c r="S111" s="73">
        <f t="shared" si="148"/>
        <v>107</v>
      </c>
      <c r="T111" s="73">
        <f t="shared" si="111"/>
        <v>18</v>
      </c>
      <c r="U111" s="66" t="str">
        <f t="shared" si="112"/>
        <v>M35</v>
      </c>
      <c r="V111" s="47" t="s">
        <v>0</v>
      </c>
      <c r="W111" s="222" t="str">
        <f t="shared" si="113"/>
        <v>M35</v>
      </c>
      <c r="X111" s="223">
        <f t="shared" si="114"/>
        <v>29</v>
      </c>
      <c r="Y111" s="47" t="s">
        <v>0</v>
      </c>
      <c r="Z111" s="52" t="str">
        <f t="shared" si="149"/>
        <v>CRO</v>
      </c>
      <c r="AA111" s="73">
        <f t="shared" si="115"/>
        <v>1</v>
      </c>
      <c r="AB111" s="31" t="str">
        <f t="shared" si="150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51"/>
        <v/>
      </c>
      <c r="AH111" s="47" t="s">
        <v>0</v>
      </c>
      <c r="AI111" s="143" t="str">
        <f t="shared" si="152"/>
        <v>CRO</v>
      </c>
      <c r="AJ111" s="47"/>
      <c r="AK111" s="52" t="str">
        <f t="shared" si="153"/>
        <v>Branimir</v>
      </c>
      <c r="AL111" s="31" t="str">
        <f t="shared" si="154"/>
        <v>Pongrac</v>
      </c>
      <c r="AM111" s="73">
        <f t="shared" si="155"/>
        <v>1206</v>
      </c>
      <c r="AN111" s="73" t="str">
        <f t="shared" si="156"/>
        <v/>
      </c>
      <c r="AO111" s="31" t="str">
        <f t="shared" si="116"/>
        <v>Branimir</v>
      </c>
      <c r="AP111" s="66" t="str">
        <f t="shared" si="117"/>
        <v>Pongrac</v>
      </c>
      <c r="AQ111" s="47" t="s">
        <v>0</v>
      </c>
      <c r="AR111" s="82" t="str">
        <f t="shared" si="157"/>
        <v/>
      </c>
      <c r="AS111" s="47" t="s">
        <v>0</v>
      </c>
      <c r="AT111" s="19" t="str">
        <f t="shared" si="158"/>
        <v/>
      </c>
      <c r="AU111" s="47" t="s">
        <v>0</v>
      </c>
      <c r="AV111" s="103"/>
      <c r="AW111" s="105"/>
      <c r="AX111" s="47" t="s">
        <v>0</v>
      </c>
      <c r="AY111" s="259" t="str">
        <f t="shared" si="181"/>
        <v/>
      </c>
      <c r="AZ111" s="47" t="s">
        <v>0</v>
      </c>
      <c r="BA111" s="52" t="str">
        <f t="shared" si="118"/>
        <v/>
      </c>
      <c r="BB111" s="73" t="str">
        <f>IF(AV111&amp;AW111="","",MAX(BB$12:BB110)+1)</f>
        <v/>
      </c>
      <c r="BC111" s="271" t="str">
        <f t="shared" si="119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>IF(O111="","",IF(BC111="",AO111,IF(BC111="NEMA",AV111,INDEX(regNatjecatelj_ime,MATCH(BC111,regNatjecatelj_id,0)))))</f>
        <v>Branimir</v>
      </c>
      <c r="BG111" s="31" t="str">
        <f>IF(O111="","",IF(BC111="",AP111,IF(BC111="NEMA",AW111,INDEX(regNatjecatelj_prezime,MATCH(BC111,regNatjecatelj_id,0)))))</f>
        <v>Pongrac</v>
      </c>
      <c r="BH111" s="73" t="str">
        <f t="shared" si="159"/>
        <v/>
      </c>
      <c r="BI111" s="53">
        <f t="shared" si="160"/>
        <v>1206</v>
      </c>
      <c r="BJ111" s="47" t="s">
        <v>0</v>
      </c>
      <c r="BK111" s="52" t="str">
        <f t="shared" si="120"/>
        <v>JAP</v>
      </c>
      <c r="BL111" s="31" t="str">
        <f t="shared" si="121"/>
        <v>OK Japetic</v>
      </c>
      <c r="BM111" s="73">
        <f t="shared" si="122"/>
        <v>1</v>
      </c>
      <c r="BN111" s="31" t="str" cm="1">
        <f t="array" ref="BN111">IF(BM111="",""&amp;BL111,IF(BM111="NEMA",BL111,INDEX(regKlub_naziv,MATCH(INDEX(regKlub_alias_klubId,BM111),regKlub_id,0))))</f>
        <v>OK Japetić</v>
      </c>
      <c r="BO111" s="31" t="str" cm="1">
        <f t="array" ref="BO111">IFERROR(""&amp;INDEX(regNatjecatelj_klub,DX111),"")</f>
        <v>OK Japetić</v>
      </c>
      <c r="BP111" s="88" t="str">
        <f t="shared" si="161"/>
        <v/>
      </c>
      <c r="BQ111" s="66" t="str">
        <f t="shared" si="162"/>
        <v>OK Japetić</v>
      </c>
      <c r="BR111" s="47" t="s">
        <v>0</v>
      </c>
      <c r="BS111" s="52" t="str">
        <f>IF(X111&lt;&gt;"NEMA","",IF(IFERROR(MATCH(W111,W$12:W110,0),0)&lt;&gt;0,"",W111))</f>
        <v/>
      </c>
      <c r="BT111" s="73" t="str">
        <f t="shared" si="163"/>
        <v/>
      </c>
      <c r="BU111" s="31" t="str">
        <f>IF(OR(BT111="",BT111&lt;&gt;"NEMA"),"",MAX(BU$12:BU110)+1)</f>
        <v/>
      </c>
      <c r="BV111" s="66" t="str">
        <f t="shared" si="164"/>
        <v/>
      </c>
      <c r="BW111" s="47" t="s">
        <v>0</v>
      </c>
      <c r="BX111" s="19" t="str">
        <f t="shared" si="165"/>
        <v/>
      </c>
      <c r="BY111" s="47" t="s">
        <v>0</v>
      </c>
      <c r="BZ111" s="82" t="str">
        <f>IF(BM111&lt;&gt;"NEMA","",IF(IFERROR(MATCH(BL111,BL$12:BL110,0),0)&lt;&gt;0,"",BL111))</f>
        <v/>
      </c>
      <c r="CA111" s="47" t="s">
        <v>0</v>
      </c>
      <c r="CB111" s="125"/>
      <c r="CC111" s="47" t="s">
        <v>0</v>
      </c>
      <c r="CD111" s="58" t="str">
        <f t="shared" si="166"/>
        <v/>
      </c>
      <c r="CE111" s="31" t="str">
        <f t="shared" si="167"/>
        <v/>
      </c>
      <c r="CF111" s="31" t="str">
        <f>IF(CE111="","",MAX(CF$12:CF110)+1)</f>
        <v/>
      </c>
      <c r="CG111" s="31" t="str">
        <f t="shared" si="123"/>
        <v/>
      </c>
      <c r="CH111" s="31" t="str">
        <f t="shared" si="168"/>
        <v/>
      </c>
      <c r="CI111" s="31" t="str">
        <f>IF(CB111="","",MAX(CI$12:CI110)+1)</f>
        <v/>
      </c>
      <c r="CJ111" s="31" t="str">
        <f t="shared" si="169"/>
        <v/>
      </c>
      <c r="CK111" s="66" t="str">
        <f t="shared" si="170"/>
        <v/>
      </c>
      <c r="CL111" s="47" t="s">
        <v>0</v>
      </c>
      <c r="CM111" s="73" t="str">
        <f t="shared" si="124"/>
        <v/>
      </c>
      <c r="CN111" s="47"/>
      <c r="CO111" s="19" t="str">
        <f t="shared" si="171"/>
        <v/>
      </c>
      <c r="CP111" s="47" t="s">
        <v>0</v>
      </c>
      <c r="CQ111" s="143" t="str">
        <f t="shared" si="172"/>
        <v>OK Japetić</v>
      </c>
      <c r="CR111" s="47" t="s">
        <v>0</v>
      </c>
      <c r="CS111" s="58" t="str">
        <f t="shared" si="188"/>
        <v>59:57</v>
      </c>
      <c r="CT111" s="73" t="str">
        <f t="shared" si="189"/>
        <v>0</v>
      </c>
      <c r="CU111" s="229" t="str">
        <f t="shared" si="125"/>
        <v/>
      </c>
      <c r="CV111" s="230">
        <f t="shared" si="110"/>
        <v>3597</v>
      </c>
      <c r="CW111" s="163">
        <f t="shared" si="126"/>
        <v>1</v>
      </c>
      <c r="CX111" s="47" t="s">
        <v>0</v>
      </c>
      <c r="CY111" s="222" t="str">
        <f t="shared" si="173"/>
        <v xml:space="preserve">
</v>
      </c>
      <c r="CZ111" s="223">
        <f t="shared" si="174"/>
        <v>6</v>
      </c>
      <c r="DA111" s="47" t="s">
        <v>0</v>
      </c>
      <c r="DB111" s="47"/>
      <c r="DC111" s="47"/>
      <c r="DD111" s="47"/>
      <c r="DE111" s="47" t="s">
        <v>0</v>
      </c>
      <c r="DF111" s="53" t="str">
        <f t="shared" si="182"/>
        <v/>
      </c>
      <c r="DG111" t="s">
        <v>0</v>
      </c>
      <c r="DH111" s="128" t="str">
        <f t="shared" si="183"/>
        <v>M</v>
      </c>
      <c r="DI111" t="s">
        <v>0</v>
      </c>
      <c r="DJ111" s="52" t="str">
        <f t="shared" si="184"/>
        <v/>
      </c>
      <c r="DK111" s="66" t="str">
        <f t="shared" si="185"/>
        <v/>
      </c>
      <c r="DL111" t="s">
        <v>0</v>
      </c>
      <c r="DM111" s="19" t="str">
        <f t="shared" si="186"/>
        <v/>
      </c>
      <c r="DN111" s="47" t="s">
        <v>0</v>
      </c>
      <c r="DO111" s="19" t="str">
        <f t="shared" si="187"/>
        <v/>
      </c>
      <c r="DP111" s="47" t="s">
        <v>0</v>
      </c>
      <c r="DQ111" s="52" t="str">
        <f t="shared" si="127"/>
        <v>Branimir – Pongrac – OK Japetić – M35</v>
      </c>
      <c r="DR111" s="53">
        <f t="shared" si="128"/>
        <v>130</v>
      </c>
      <c r="DS111" s="47" t="s">
        <v>0</v>
      </c>
      <c r="DT111" s="52" t="str">
        <f t="shared" si="129"/>
        <v>Branimir – Pongrac – OK Japetić</v>
      </c>
      <c r="DU111" s="53">
        <f t="shared" si="130"/>
        <v>130</v>
      </c>
      <c r="DV111" s="47" t="s">
        <v>0</v>
      </c>
      <c r="DW111" s="52" t="str">
        <f t="shared" si="131"/>
        <v>Branimir – Pongrac</v>
      </c>
      <c r="DX111" s="53">
        <f t="shared" si="132"/>
        <v>130</v>
      </c>
      <c r="DY111" s="47" t="s">
        <v>0</v>
      </c>
      <c r="DZ111" s="58">
        <f t="shared" si="175"/>
        <v>130</v>
      </c>
      <c r="EA111" s="53" cm="1">
        <f t="array" ref="EA111">IF(DZ111&lt;&gt;"",INDEX(regNatjecatelj_id,DZ111,0),IF(BD111&lt;&gt;"",BD111,""))</f>
        <v>1206</v>
      </c>
      <c r="EB111" s="47" t="s">
        <v>0</v>
      </c>
      <c r="EC111" s="58" t="str">
        <f t="shared" si="133"/>
        <v>imepre</v>
      </c>
      <c r="ED111" s="73" t="str">
        <f t="shared" si="134"/>
        <v>klu(ali)</v>
      </c>
      <c r="EE111" s="73" t="str">
        <f t="shared" si="135"/>
        <v>kat</v>
      </c>
      <c r="EF111" s="73" t="str">
        <f t="shared" si="136"/>
        <v/>
      </c>
      <c r="EG111" s="66" t="str">
        <f t="shared" si="137"/>
        <v>imepre-klu(ali)-kat</v>
      </c>
      <c r="EH111" s="47" t="s">
        <v>0</v>
      </c>
      <c r="EI111" s="58">
        <f>IF(AL111="","",MAX(EI$12:EI110)+1)</f>
        <v>279</v>
      </c>
      <c r="EJ111" s="73">
        <f t="shared" si="138"/>
        <v>29</v>
      </c>
      <c r="EK111" s="73">
        <f t="shared" si="176"/>
        <v>1206</v>
      </c>
      <c r="EL111" s="73">
        <f t="shared" si="139"/>
        <v>3597</v>
      </c>
      <c r="EM111" s="73">
        <f t="shared" si="140"/>
        <v>1</v>
      </c>
      <c r="EN111" s="73">
        <f t="shared" si="177"/>
        <v>1</v>
      </c>
      <c r="EO111" s="73">
        <f t="shared" si="178"/>
        <v>3</v>
      </c>
      <c r="EP111" s="73" t="str">
        <f t="shared" si="141"/>
        <v>0</v>
      </c>
      <c r="EQ111" s="73" t="str">
        <f t="shared" si="142"/>
        <v/>
      </c>
      <c r="ER111" s="73">
        <f t="shared" si="143"/>
        <v>1</v>
      </c>
      <c r="ES111" s="53" t="str">
        <f t="shared" si="144"/>
        <v/>
      </c>
      <c r="ET111" s="47" t="s">
        <v>0</v>
      </c>
      <c r="EU111" s="19" t="str">
        <f t="shared" si="179"/>
        <v>INSERT INTO rezultat(id,stazakategorija_id,imeprezime_id,vrijeme_sec,status_id,registracija,uparivanje_id,originalstatus_id,imeprezimealias_id,klubalias_id,kategorijaalias_id) VALUES (279,29,1206,3597,1,1,3,0,Null,1,Null);</v>
      </c>
      <c r="EV111" s="47" t="s">
        <v>0</v>
      </c>
      <c r="EW111" s="19" t="str">
        <f t="shared" si="180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1" s="47" t="s">
        <v>0</v>
      </c>
      <c r="EY111" s="180" t="str">
        <f t="shared" si="145"/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1" s="47" t="s">
        <v>0</v>
      </c>
    </row>
    <row r="112" spans="1:156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6" t="str">
        <f t="shared" si="146"/>
        <v>ok</v>
      </c>
      <c r="P112" s="47"/>
      <c r="Q112" s="52" t="str">
        <f t="shared" si="147"/>
        <v>M35</v>
      </c>
      <c r="R112" s="73">
        <f>IF(Q112="","",IF(COUNTIF(Q$12:Q111,Q112)=0,R111+1,R111))</f>
        <v>7</v>
      </c>
      <c r="S112" s="73">
        <f t="shared" si="148"/>
        <v>107</v>
      </c>
      <c r="T112" s="73">
        <f t="shared" si="111"/>
        <v>18</v>
      </c>
      <c r="U112" s="66" t="str">
        <f t="shared" si="112"/>
        <v>M35</v>
      </c>
      <c r="V112" s="47" t="s">
        <v>0</v>
      </c>
      <c r="W112" s="222" t="str">
        <f t="shared" si="113"/>
        <v>M35</v>
      </c>
      <c r="X112" s="223">
        <f t="shared" si="114"/>
        <v>29</v>
      </c>
      <c r="Y112" s="47" t="s">
        <v>0</v>
      </c>
      <c r="Z112" s="52" t="str">
        <f t="shared" si="149"/>
        <v>CRO</v>
      </c>
      <c r="AA112" s="73">
        <f t="shared" si="115"/>
        <v>1</v>
      </c>
      <c r="AB112" s="31" t="str">
        <f t="shared" si="150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51"/>
        <v/>
      </c>
      <c r="AH112" s="47" t="s">
        <v>0</v>
      </c>
      <c r="AI112" s="143" t="str">
        <f t="shared" si="152"/>
        <v>CRO</v>
      </c>
      <c r="AJ112" s="47"/>
      <c r="AK112" s="52" t="str">
        <f t="shared" si="153"/>
        <v>Vedran</v>
      </c>
      <c r="AL112" s="31" t="str">
        <f t="shared" si="154"/>
        <v>Bijelić</v>
      </c>
      <c r="AM112" s="73">
        <f t="shared" si="155"/>
        <v>1537</v>
      </c>
      <c r="AN112" s="73" t="str">
        <f t="shared" si="156"/>
        <v/>
      </c>
      <c r="AO112" s="31" t="str">
        <f t="shared" si="116"/>
        <v>Vedran</v>
      </c>
      <c r="AP112" s="66" t="str">
        <f t="shared" si="117"/>
        <v>Bijelić</v>
      </c>
      <c r="AQ112" s="47" t="s">
        <v>0</v>
      </c>
      <c r="AR112" s="82" t="str">
        <f t="shared" si="157"/>
        <v/>
      </c>
      <c r="AS112" s="47" t="s">
        <v>0</v>
      </c>
      <c r="AT112" s="19" t="str">
        <f t="shared" si="158"/>
        <v/>
      </c>
      <c r="AU112" s="47" t="s">
        <v>0</v>
      </c>
      <c r="AV112" s="103"/>
      <c r="AW112" s="105"/>
      <c r="AX112" s="47" t="s">
        <v>0</v>
      </c>
      <c r="AY112" s="259" t="str">
        <f t="shared" si="181"/>
        <v/>
      </c>
      <c r="AZ112" s="47" t="s">
        <v>0</v>
      </c>
      <c r="BA112" s="52" t="str">
        <f t="shared" si="118"/>
        <v/>
      </c>
      <c r="BB112" s="73" t="str">
        <f>IF(AV112&amp;AW112="","",MAX(BB$12:BB111)+1)</f>
        <v/>
      </c>
      <c r="BC112" s="271" t="str">
        <f t="shared" si="119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>IF(O112="","",IF(BC112="",AO112,IF(BC112="NEMA",AV112,INDEX(regNatjecatelj_ime,MATCH(BC112,regNatjecatelj_id,0)))))</f>
        <v>Vedran</v>
      </c>
      <c r="BG112" s="31" t="str">
        <f>IF(O112="","",IF(BC112="",AP112,IF(BC112="NEMA",AW112,INDEX(regNatjecatelj_prezime,MATCH(BC112,regNatjecatelj_id,0)))))</f>
        <v>Bijelić</v>
      </c>
      <c r="BH112" s="73" t="str">
        <f t="shared" si="159"/>
        <v/>
      </c>
      <c r="BI112" s="53">
        <f t="shared" si="160"/>
        <v>1537</v>
      </c>
      <c r="BJ112" s="47" t="s">
        <v>0</v>
      </c>
      <c r="BK112" s="52" t="str">
        <f t="shared" si="120"/>
        <v>BJE</v>
      </c>
      <c r="BL112" s="31" t="str">
        <f t="shared" si="121"/>
        <v>OK Bjelovar</v>
      </c>
      <c r="BM112" s="73" t="str">
        <f t="shared" si="122"/>
        <v/>
      </c>
      <c r="BN112" s="31" t="str" cm="1">
        <f t="array" ref="BN112">IF(BM112="",""&amp;BL112,IF(BM112="NEMA",BL112,INDEX(regKlub_naziv,MATCH(INDEX(regKlub_alias_klubId,BM112),regKlub_id,0))))</f>
        <v>OK Bjelovar</v>
      </c>
      <c r="BO112" s="31" t="str" cm="1">
        <f t="array" ref="BO112">IFERROR(""&amp;INDEX(regNatjecatelj_klub,DX112),"")</f>
        <v>OK Bjelovar</v>
      </c>
      <c r="BP112" s="88" t="str">
        <f t="shared" si="161"/>
        <v/>
      </c>
      <c r="BQ112" s="66" t="str">
        <f t="shared" si="162"/>
        <v>OK Bjelovar</v>
      </c>
      <c r="BR112" s="47" t="s">
        <v>0</v>
      </c>
      <c r="BS112" s="52" t="str">
        <f>IF(X112&lt;&gt;"NEMA","",IF(IFERROR(MATCH(W112,W$12:W111,0),0)&lt;&gt;0,"",W112))</f>
        <v/>
      </c>
      <c r="BT112" s="73" t="str">
        <f t="shared" si="163"/>
        <v/>
      </c>
      <c r="BU112" s="31" t="str">
        <f>IF(OR(BT112="",BT112&lt;&gt;"NEMA"),"",MAX(BU$12:BU111)+1)</f>
        <v/>
      </c>
      <c r="BV112" s="66" t="str">
        <f t="shared" si="164"/>
        <v/>
      </c>
      <c r="BW112" s="47" t="s">
        <v>0</v>
      </c>
      <c r="BX112" s="19" t="str">
        <f t="shared" si="165"/>
        <v/>
      </c>
      <c r="BY112" s="47" t="s">
        <v>0</v>
      </c>
      <c r="BZ112" s="82" t="str">
        <f>IF(BM112&lt;&gt;"NEMA","",IF(IFERROR(MATCH(BL112,BL$12:BL111,0),0)&lt;&gt;0,"",BL112))</f>
        <v/>
      </c>
      <c r="CA112" s="47" t="s">
        <v>0</v>
      </c>
      <c r="CB112" s="125"/>
      <c r="CC112" s="47" t="s">
        <v>0</v>
      </c>
      <c r="CD112" s="58" t="str">
        <f t="shared" si="166"/>
        <v/>
      </c>
      <c r="CE112" s="31" t="str">
        <f t="shared" si="167"/>
        <v/>
      </c>
      <c r="CF112" s="31" t="str">
        <f>IF(CE112="","",MAX(CF$12:CF111)+1)</f>
        <v/>
      </c>
      <c r="CG112" s="31" t="str">
        <f t="shared" si="123"/>
        <v/>
      </c>
      <c r="CH112" s="31" t="str">
        <f t="shared" si="168"/>
        <v/>
      </c>
      <c r="CI112" s="31" t="str">
        <f>IF(CB112="","",MAX(CI$12:CI111)+1)</f>
        <v/>
      </c>
      <c r="CJ112" s="31" t="str">
        <f t="shared" si="169"/>
        <v/>
      </c>
      <c r="CK112" s="66" t="str">
        <f t="shared" si="170"/>
        <v/>
      </c>
      <c r="CL112" s="47" t="s">
        <v>0</v>
      </c>
      <c r="CM112" s="73" t="str">
        <f t="shared" si="124"/>
        <v/>
      </c>
      <c r="CN112" s="47"/>
      <c r="CO112" s="19" t="str">
        <f t="shared" si="171"/>
        <v/>
      </c>
      <c r="CP112" s="47" t="s">
        <v>0</v>
      </c>
      <c r="CQ112" s="143" t="str">
        <f t="shared" si="172"/>
        <v>OK Bjelovar</v>
      </c>
      <c r="CR112" s="47" t="s">
        <v>0</v>
      </c>
      <c r="CS112" s="58" t="str">
        <f t="shared" si="188"/>
        <v>60:35</v>
      </c>
      <c r="CT112" s="73" t="str">
        <f t="shared" si="189"/>
        <v>0</v>
      </c>
      <c r="CU112" s="229" t="str">
        <f t="shared" si="125"/>
        <v/>
      </c>
      <c r="CV112" s="230">
        <f t="shared" si="110"/>
        <v>3635</v>
      </c>
      <c r="CW112" s="163">
        <f t="shared" si="126"/>
        <v>1</v>
      </c>
      <c r="CX112" s="47" t="s">
        <v>0</v>
      </c>
      <c r="CY112" s="222" t="str">
        <f t="shared" si="173"/>
        <v xml:space="preserve">
</v>
      </c>
      <c r="CZ112" s="223">
        <f t="shared" si="174"/>
        <v>6</v>
      </c>
      <c r="DA112" s="47" t="s">
        <v>0</v>
      </c>
      <c r="DB112" s="47"/>
      <c r="DC112" s="47"/>
      <c r="DD112" s="47"/>
      <c r="DE112" s="47" t="s">
        <v>0</v>
      </c>
      <c r="DF112" s="53" t="str">
        <f t="shared" si="182"/>
        <v/>
      </c>
      <c r="DG112" t="s">
        <v>0</v>
      </c>
      <c r="DH112" s="128" t="str">
        <f t="shared" si="183"/>
        <v>M</v>
      </c>
      <c r="DI112" t="s">
        <v>0</v>
      </c>
      <c r="DJ112" s="52" t="str">
        <f t="shared" si="184"/>
        <v/>
      </c>
      <c r="DK112" s="66" t="str">
        <f t="shared" si="185"/>
        <v/>
      </c>
      <c r="DL112" t="s">
        <v>0</v>
      </c>
      <c r="DM112" s="19" t="str">
        <f t="shared" si="186"/>
        <v/>
      </c>
      <c r="DN112" s="47" t="s">
        <v>0</v>
      </c>
      <c r="DO112" s="19" t="str">
        <f t="shared" si="187"/>
        <v/>
      </c>
      <c r="DP112" s="47" t="s">
        <v>0</v>
      </c>
      <c r="DQ112" s="52" t="str">
        <f t="shared" si="127"/>
        <v>Vedran – Bijelić – OK Bjelovar – M35</v>
      </c>
      <c r="DR112" s="53">
        <f t="shared" si="128"/>
        <v>5</v>
      </c>
      <c r="DS112" s="47" t="s">
        <v>0</v>
      </c>
      <c r="DT112" s="52" t="str">
        <f t="shared" si="129"/>
        <v>Vedran – Bijelić – OK Bjelovar</v>
      </c>
      <c r="DU112" s="53">
        <f t="shared" si="130"/>
        <v>5</v>
      </c>
      <c r="DV112" s="47" t="s">
        <v>0</v>
      </c>
      <c r="DW112" s="52" t="str">
        <f t="shared" si="131"/>
        <v>Vedran – Bijelić</v>
      </c>
      <c r="DX112" s="53">
        <f t="shared" si="132"/>
        <v>5</v>
      </c>
      <c r="DY112" s="47" t="s">
        <v>0</v>
      </c>
      <c r="DZ112" s="58">
        <f t="shared" si="175"/>
        <v>5</v>
      </c>
      <c r="EA112" s="53" cm="1">
        <f t="array" ref="EA112">IF(DZ112&lt;&gt;"",INDEX(regNatjecatelj_id,DZ112,0),IF(BD112&lt;&gt;"",BD112,""))</f>
        <v>1537</v>
      </c>
      <c r="EB112" s="47" t="s">
        <v>0</v>
      </c>
      <c r="EC112" s="58" t="str">
        <f t="shared" si="133"/>
        <v>imepre</v>
      </c>
      <c r="ED112" s="73" t="str">
        <f t="shared" si="134"/>
        <v>klu</v>
      </c>
      <c r="EE112" s="73" t="str">
        <f t="shared" si="135"/>
        <v>kat</v>
      </c>
      <c r="EF112" s="73" t="str">
        <f t="shared" si="136"/>
        <v/>
      </c>
      <c r="EG112" s="66" t="str">
        <f t="shared" si="137"/>
        <v>imepre-klu-kat</v>
      </c>
      <c r="EH112" s="47" t="s">
        <v>0</v>
      </c>
      <c r="EI112" s="58">
        <f>IF(AL112="","",MAX(EI$12:EI111)+1)</f>
        <v>280</v>
      </c>
      <c r="EJ112" s="73">
        <f t="shared" si="138"/>
        <v>29</v>
      </c>
      <c r="EK112" s="73">
        <f t="shared" si="176"/>
        <v>1537</v>
      </c>
      <c r="EL112" s="73">
        <f t="shared" si="139"/>
        <v>3635</v>
      </c>
      <c r="EM112" s="73">
        <f t="shared" si="140"/>
        <v>1</v>
      </c>
      <c r="EN112" s="73">
        <f t="shared" si="177"/>
        <v>1</v>
      </c>
      <c r="EO112" s="73">
        <f t="shared" si="178"/>
        <v>1</v>
      </c>
      <c r="EP112" s="73" t="str">
        <f t="shared" si="141"/>
        <v>0</v>
      </c>
      <c r="EQ112" s="73" t="str">
        <f t="shared" si="142"/>
        <v/>
      </c>
      <c r="ER112" s="73" t="str">
        <f t="shared" si="143"/>
        <v/>
      </c>
      <c r="ES112" s="53" t="str">
        <f t="shared" si="144"/>
        <v/>
      </c>
      <c r="ET112" s="47" t="s">
        <v>0</v>
      </c>
      <c r="EU112" s="19" t="str">
        <f t="shared" si="179"/>
        <v>INSERT INTO rezultat(id,stazakategorija_id,imeprezime_id,vrijeme_sec,status_id,registracija,uparivanje_id,originalstatus_id,imeprezimealias_id,klubalias_id,kategorijaalias_id) VALUES (280,29,1537,3635,1,1,1,0,Null,Null,Null);</v>
      </c>
      <c r="EV112" s="47" t="s">
        <v>0</v>
      </c>
      <c r="EW112" s="19" t="str">
        <f t="shared" si="180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2" s="47" t="s">
        <v>0</v>
      </c>
      <c r="EY112" s="180" t="str">
        <f t="shared" si="145"/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2" s="47" t="s">
        <v>0</v>
      </c>
    </row>
    <row r="113" spans="1:156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6" t="str">
        <f t="shared" si="146"/>
        <v>ok</v>
      </c>
      <c r="P113" s="47"/>
      <c r="Q113" s="52" t="str">
        <f t="shared" si="147"/>
        <v>M35</v>
      </c>
      <c r="R113" s="73">
        <f>IF(Q113="","",IF(COUNTIF(Q$12:Q112,Q113)=0,R112+1,R112))</f>
        <v>7</v>
      </c>
      <c r="S113" s="73">
        <f t="shared" si="148"/>
        <v>107</v>
      </c>
      <c r="T113" s="73">
        <f t="shared" si="111"/>
        <v>18</v>
      </c>
      <c r="U113" s="66" t="str">
        <f t="shared" si="112"/>
        <v>M35</v>
      </c>
      <c r="V113" s="47" t="s">
        <v>0</v>
      </c>
      <c r="W113" s="222" t="str">
        <f t="shared" si="113"/>
        <v>M35</v>
      </c>
      <c r="X113" s="223">
        <f t="shared" si="114"/>
        <v>29</v>
      </c>
      <c r="Y113" s="47" t="s">
        <v>0</v>
      </c>
      <c r="Z113" s="52" t="str">
        <f t="shared" si="149"/>
        <v>CRO</v>
      </c>
      <c r="AA113" s="73">
        <f t="shared" si="115"/>
        <v>1</v>
      </c>
      <c r="AB113" s="31" t="str">
        <f t="shared" si="150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51"/>
        <v/>
      </c>
      <c r="AH113" s="47" t="s">
        <v>0</v>
      </c>
      <c r="AI113" s="143" t="str">
        <f t="shared" si="152"/>
        <v>CRO</v>
      </c>
      <c r="AJ113" s="47"/>
      <c r="AK113" s="52" t="str">
        <f t="shared" si="153"/>
        <v>Franjo</v>
      </c>
      <c r="AL113" s="31" t="str">
        <f t="shared" si="154"/>
        <v>Budi</v>
      </c>
      <c r="AM113" s="73">
        <f t="shared" si="155"/>
        <v>1385</v>
      </c>
      <c r="AN113" s="73" t="str">
        <f t="shared" si="156"/>
        <v/>
      </c>
      <c r="AO113" s="31" t="str">
        <f t="shared" si="116"/>
        <v>Franjo</v>
      </c>
      <c r="AP113" s="66" t="str">
        <f t="shared" si="117"/>
        <v>Budi</v>
      </c>
      <c r="AQ113" s="47" t="s">
        <v>0</v>
      </c>
      <c r="AR113" s="82" t="str">
        <f t="shared" si="157"/>
        <v/>
      </c>
      <c r="AS113" s="47" t="s">
        <v>0</v>
      </c>
      <c r="AT113" s="19" t="str">
        <f t="shared" si="158"/>
        <v/>
      </c>
      <c r="AU113" s="47" t="s">
        <v>0</v>
      </c>
      <c r="AV113" s="103"/>
      <c r="AW113" s="105"/>
      <c r="AX113" s="47" t="s">
        <v>0</v>
      </c>
      <c r="AY113" s="259" t="str">
        <f t="shared" si="181"/>
        <v/>
      </c>
      <c r="AZ113" s="47" t="s">
        <v>0</v>
      </c>
      <c r="BA113" s="52" t="str">
        <f t="shared" si="118"/>
        <v/>
      </c>
      <c r="BB113" s="73" t="str">
        <f>IF(AV113&amp;AW113="","",MAX(BB$12:BB112)+1)</f>
        <v/>
      </c>
      <c r="BC113" s="271" t="str">
        <f t="shared" si="119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>IF(O113="","",IF(BC113="",AO113,IF(BC113="NEMA",AV113,INDEX(regNatjecatelj_ime,MATCH(BC113,regNatjecatelj_id,0)))))</f>
        <v>Franjo</v>
      </c>
      <c r="BG113" s="31" t="str">
        <f>IF(O113="","",IF(BC113="",AP113,IF(BC113="NEMA",AW113,INDEX(regNatjecatelj_prezime,MATCH(BC113,regNatjecatelj_id,0)))))</f>
        <v>Budi</v>
      </c>
      <c r="BH113" s="73" t="str">
        <f t="shared" si="159"/>
        <v/>
      </c>
      <c r="BI113" s="53">
        <f t="shared" si="160"/>
        <v>1385</v>
      </c>
      <c r="BJ113" s="47" t="s">
        <v>0</v>
      </c>
      <c r="BK113" s="52" t="str">
        <f t="shared" si="120"/>
        <v>JAP</v>
      </c>
      <c r="BL113" s="31" t="str">
        <f t="shared" si="121"/>
        <v>OK Japetic</v>
      </c>
      <c r="BM113" s="73">
        <f t="shared" si="122"/>
        <v>1</v>
      </c>
      <c r="BN113" s="31" t="str" cm="1">
        <f t="array" ref="BN113">IF(BM113="",""&amp;BL113,IF(BM113="NEMA",BL113,INDEX(regKlub_naziv,MATCH(INDEX(regKlub_alias_klubId,BM113),regKlub_id,0))))</f>
        <v>OK Japetić</v>
      </c>
      <c r="BO113" s="31" t="str" cm="1">
        <f t="array" ref="BO113">IFERROR(""&amp;INDEX(regNatjecatelj_klub,DX113),"")</f>
        <v>OK Japetić</v>
      </c>
      <c r="BP113" s="88" t="str">
        <f t="shared" si="161"/>
        <v/>
      </c>
      <c r="BQ113" s="66" t="str">
        <f t="shared" si="162"/>
        <v>OK Japetić</v>
      </c>
      <c r="BR113" s="47" t="s">
        <v>0</v>
      </c>
      <c r="BS113" s="52" t="str">
        <f>IF(X113&lt;&gt;"NEMA","",IF(IFERROR(MATCH(W113,W$12:W112,0),0)&lt;&gt;0,"",W113))</f>
        <v/>
      </c>
      <c r="BT113" s="73" t="str">
        <f t="shared" si="163"/>
        <v/>
      </c>
      <c r="BU113" s="31" t="str">
        <f>IF(OR(BT113="",BT113&lt;&gt;"NEMA"),"",MAX(BU$12:BU112)+1)</f>
        <v/>
      </c>
      <c r="BV113" s="66" t="str">
        <f t="shared" si="164"/>
        <v/>
      </c>
      <c r="BW113" s="47" t="s">
        <v>0</v>
      </c>
      <c r="BX113" s="19" t="str">
        <f t="shared" si="165"/>
        <v/>
      </c>
      <c r="BY113" s="47" t="s">
        <v>0</v>
      </c>
      <c r="BZ113" s="82" t="str">
        <f>IF(BM113&lt;&gt;"NEMA","",IF(IFERROR(MATCH(BL113,BL$12:BL112,0),0)&lt;&gt;0,"",BL113))</f>
        <v/>
      </c>
      <c r="CA113" s="47" t="s">
        <v>0</v>
      </c>
      <c r="CB113" s="125"/>
      <c r="CC113" s="47" t="s">
        <v>0</v>
      </c>
      <c r="CD113" s="58" t="str">
        <f t="shared" si="166"/>
        <v/>
      </c>
      <c r="CE113" s="31" t="str">
        <f t="shared" si="167"/>
        <v/>
      </c>
      <c r="CF113" s="31" t="str">
        <f>IF(CE113="","",MAX(CF$12:CF112)+1)</f>
        <v/>
      </c>
      <c r="CG113" s="31" t="str">
        <f t="shared" si="123"/>
        <v/>
      </c>
      <c r="CH113" s="31" t="str">
        <f t="shared" si="168"/>
        <v/>
      </c>
      <c r="CI113" s="31" t="str">
        <f>IF(CB113="","",MAX(CI$12:CI112)+1)</f>
        <v/>
      </c>
      <c r="CJ113" s="31" t="str">
        <f t="shared" si="169"/>
        <v/>
      </c>
      <c r="CK113" s="66" t="str">
        <f t="shared" si="170"/>
        <v/>
      </c>
      <c r="CL113" s="47" t="s">
        <v>0</v>
      </c>
      <c r="CM113" s="73" t="str">
        <f t="shared" si="124"/>
        <v/>
      </c>
      <c r="CN113" s="47"/>
      <c r="CO113" s="19" t="str">
        <f t="shared" si="171"/>
        <v/>
      </c>
      <c r="CP113" s="47" t="s">
        <v>0</v>
      </c>
      <c r="CQ113" s="143" t="str">
        <f t="shared" si="172"/>
        <v>OK Japetić</v>
      </c>
      <c r="CR113" s="47" t="s">
        <v>0</v>
      </c>
      <c r="CS113" s="58" t="str">
        <f t="shared" si="188"/>
        <v>61:54</v>
      </c>
      <c r="CT113" s="73" t="str">
        <f t="shared" si="189"/>
        <v>0</v>
      </c>
      <c r="CU113" s="229" t="str">
        <f t="shared" si="125"/>
        <v/>
      </c>
      <c r="CV113" s="230">
        <f t="shared" si="110"/>
        <v>3714</v>
      </c>
      <c r="CW113" s="163">
        <f t="shared" si="126"/>
        <v>1</v>
      </c>
      <c r="CX113" s="47" t="s">
        <v>0</v>
      </c>
      <c r="CY113" s="222" t="str">
        <f t="shared" si="173"/>
        <v xml:space="preserve">
</v>
      </c>
      <c r="CZ113" s="223">
        <f t="shared" si="174"/>
        <v>6</v>
      </c>
      <c r="DA113" s="47" t="s">
        <v>0</v>
      </c>
      <c r="DB113" s="47"/>
      <c r="DC113" s="47"/>
      <c r="DD113" s="47"/>
      <c r="DE113" s="47" t="s">
        <v>0</v>
      </c>
      <c r="DF113" s="53" t="str">
        <f t="shared" si="182"/>
        <v/>
      </c>
      <c r="DG113" t="s">
        <v>0</v>
      </c>
      <c r="DH113" s="128" t="str">
        <f t="shared" si="183"/>
        <v>M</v>
      </c>
      <c r="DI113" t="s">
        <v>0</v>
      </c>
      <c r="DJ113" s="52" t="str">
        <f t="shared" si="184"/>
        <v/>
      </c>
      <c r="DK113" s="66" t="str">
        <f t="shared" si="185"/>
        <v/>
      </c>
      <c r="DL113" t="s">
        <v>0</v>
      </c>
      <c r="DM113" s="19" t="str">
        <f t="shared" si="186"/>
        <v/>
      </c>
      <c r="DN113" s="47" t="s">
        <v>0</v>
      </c>
      <c r="DO113" s="19" t="str">
        <f t="shared" si="187"/>
        <v/>
      </c>
      <c r="DP113" s="47" t="s">
        <v>0</v>
      </c>
      <c r="DQ113" s="52" t="str">
        <f t="shared" si="127"/>
        <v>Franjo – Budi – OK Japetić – M35</v>
      </c>
      <c r="DR113" s="53">
        <f t="shared" si="128"/>
        <v>78</v>
      </c>
      <c r="DS113" s="47" t="s">
        <v>0</v>
      </c>
      <c r="DT113" s="52" t="str">
        <f t="shared" si="129"/>
        <v>Franjo – Budi – OK Japetić</v>
      </c>
      <c r="DU113" s="53">
        <f t="shared" si="130"/>
        <v>78</v>
      </c>
      <c r="DV113" s="47" t="s">
        <v>0</v>
      </c>
      <c r="DW113" s="52" t="str">
        <f t="shared" si="131"/>
        <v>Franjo – Budi</v>
      </c>
      <c r="DX113" s="53">
        <f t="shared" si="132"/>
        <v>78</v>
      </c>
      <c r="DY113" s="47" t="s">
        <v>0</v>
      </c>
      <c r="DZ113" s="58">
        <f t="shared" si="175"/>
        <v>78</v>
      </c>
      <c r="EA113" s="53" cm="1">
        <f t="array" ref="EA113">IF(DZ113&lt;&gt;"",INDEX(regNatjecatelj_id,DZ113,0),IF(BD113&lt;&gt;"",BD113,""))</f>
        <v>1385</v>
      </c>
      <c r="EB113" s="47" t="s">
        <v>0</v>
      </c>
      <c r="EC113" s="58" t="str">
        <f t="shared" si="133"/>
        <v>imepre</v>
      </c>
      <c r="ED113" s="73" t="str">
        <f t="shared" si="134"/>
        <v>klu(ali)</v>
      </c>
      <c r="EE113" s="73" t="str">
        <f t="shared" si="135"/>
        <v>kat</v>
      </c>
      <c r="EF113" s="73" t="str">
        <f t="shared" si="136"/>
        <v/>
      </c>
      <c r="EG113" s="66" t="str">
        <f t="shared" si="137"/>
        <v>imepre-klu(ali)-kat</v>
      </c>
      <c r="EH113" s="47" t="s">
        <v>0</v>
      </c>
      <c r="EI113" s="58">
        <f>IF(AL113="","",MAX(EI$12:EI112)+1)</f>
        <v>281</v>
      </c>
      <c r="EJ113" s="73">
        <f t="shared" si="138"/>
        <v>29</v>
      </c>
      <c r="EK113" s="73">
        <f t="shared" si="176"/>
        <v>1385</v>
      </c>
      <c r="EL113" s="73">
        <f t="shared" si="139"/>
        <v>3714</v>
      </c>
      <c r="EM113" s="73">
        <f t="shared" si="140"/>
        <v>1</v>
      </c>
      <c r="EN113" s="73">
        <f t="shared" si="177"/>
        <v>1</v>
      </c>
      <c r="EO113" s="73">
        <f t="shared" si="178"/>
        <v>3</v>
      </c>
      <c r="EP113" s="73" t="str">
        <f t="shared" si="141"/>
        <v>0</v>
      </c>
      <c r="EQ113" s="73" t="str">
        <f t="shared" si="142"/>
        <v/>
      </c>
      <c r="ER113" s="73">
        <f t="shared" si="143"/>
        <v>1</v>
      </c>
      <c r="ES113" s="53" t="str">
        <f t="shared" si="144"/>
        <v/>
      </c>
      <c r="ET113" s="47" t="s">
        <v>0</v>
      </c>
      <c r="EU113" s="19" t="str">
        <f t="shared" si="179"/>
        <v>INSERT INTO rezultat(id,stazakategorija_id,imeprezime_id,vrijeme_sec,status_id,registracija,uparivanje_id,originalstatus_id,imeprezimealias_id,klubalias_id,kategorijaalias_id) VALUES (281,29,1385,3714,1,1,3,0,Null,1,Null);</v>
      </c>
      <c r="EV113" s="47" t="s">
        <v>0</v>
      </c>
      <c r="EW113" s="19" t="str">
        <f t="shared" si="180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3" s="47" t="s">
        <v>0</v>
      </c>
      <c r="EY113" s="180" t="str">
        <f t="shared" si="145"/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3" s="47" t="s">
        <v>0</v>
      </c>
    </row>
    <row r="114" spans="1:156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6" t="str">
        <f t="shared" si="146"/>
        <v>ok</v>
      </c>
      <c r="P114" s="47"/>
      <c r="Q114" s="52" t="str">
        <f t="shared" si="147"/>
        <v>M35</v>
      </c>
      <c r="R114" s="73">
        <f>IF(Q114="","",IF(COUNTIF(Q$12:Q113,Q114)=0,R113+1,R113))</f>
        <v>7</v>
      </c>
      <c r="S114" s="73">
        <f t="shared" si="148"/>
        <v>107</v>
      </c>
      <c r="T114" s="73">
        <f t="shared" si="111"/>
        <v>18</v>
      </c>
      <c r="U114" s="66" t="str">
        <f t="shared" si="112"/>
        <v>M35</v>
      </c>
      <c r="V114" s="47" t="s">
        <v>0</v>
      </c>
      <c r="W114" s="222" t="str">
        <f t="shared" si="113"/>
        <v>M35</v>
      </c>
      <c r="X114" s="223">
        <f t="shared" si="114"/>
        <v>29</v>
      </c>
      <c r="Y114" s="47" t="s">
        <v>0</v>
      </c>
      <c r="Z114" s="52" t="str">
        <f t="shared" si="149"/>
        <v>CRO</v>
      </c>
      <c r="AA114" s="73">
        <f t="shared" si="115"/>
        <v>1</v>
      </c>
      <c r="AB114" s="31" t="str">
        <f t="shared" si="150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51"/>
        <v/>
      </c>
      <c r="AH114" s="47" t="s">
        <v>0</v>
      </c>
      <c r="AI114" s="143" t="str">
        <f t="shared" si="152"/>
        <v>CRO</v>
      </c>
      <c r="AJ114" s="47"/>
      <c r="AK114" s="52" t="str">
        <f t="shared" si="153"/>
        <v>Krunoslav</v>
      </c>
      <c r="AL114" s="31" t="str">
        <f t="shared" si="154"/>
        <v>Canjuga</v>
      </c>
      <c r="AM114" s="73">
        <f t="shared" si="155"/>
        <v>1099</v>
      </c>
      <c r="AN114" s="73" t="str">
        <f t="shared" si="156"/>
        <v/>
      </c>
      <c r="AO114" s="31" t="str">
        <f t="shared" si="116"/>
        <v>Krunoslav</v>
      </c>
      <c r="AP114" s="66" t="str">
        <f t="shared" si="117"/>
        <v>Canjuga</v>
      </c>
      <c r="AQ114" s="47" t="s">
        <v>0</v>
      </c>
      <c r="AR114" s="82" t="str">
        <f t="shared" si="157"/>
        <v/>
      </c>
      <c r="AS114" s="47" t="s">
        <v>0</v>
      </c>
      <c r="AT114" s="19" t="str">
        <f t="shared" si="158"/>
        <v/>
      </c>
      <c r="AU114" s="47" t="s">
        <v>0</v>
      </c>
      <c r="AV114" s="103"/>
      <c r="AW114" s="105"/>
      <c r="AX114" s="47" t="s">
        <v>0</v>
      </c>
      <c r="AY114" s="259" t="str">
        <f t="shared" si="181"/>
        <v/>
      </c>
      <c r="AZ114" s="47" t="s">
        <v>0</v>
      </c>
      <c r="BA114" s="52" t="str">
        <f t="shared" si="118"/>
        <v/>
      </c>
      <c r="BB114" s="73" t="str">
        <f>IF(AV114&amp;AW114="","",MAX(BB$12:BB113)+1)</f>
        <v/>
      </c>
      <c r="BC114" s="271" t="str">
        <f t="shared" si="119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>IF(O114="","",IF(BC114="",AO114,IF(BC114="NEMA",AV114,INDEX(regNatjecatelj_ime,MATCH(BC114,regNatjecatelj_id,0)))))</f>
        <v>Krunoslav</v>
      </c>
      <c r="BG114" s="31" t="str">
        <f>IF(O114="","",IF(BC114="",AP114,IF(BC114="NEMA",AW114,INDEX(regNatjecatelj_prezime,MATCH(BC114,regNatjecatelj_id,0)))))</f>
        <v>Canjuga</v>
      </c>
      <c r="BH114" s="73" t="str">
        <f t="shared" si="159"/>
        <v/>
      </c>
      <c r="BI114" s="53">
        <f t="shared" si="160"/>
        <v>1099</v>
      </c>
      <c r="BJ114" s="47" t="s">
        <v>0</v>
      </c>
      <c r="BK114" s="52" t="str">
        <f t="shared" si="120"/>
        <v>OK Varaždin</v>
      </c>
      <c r="BL114" s="31" t="str">
        <f t="shared" si="121"/>
        <v>OK Varaždin</v>
      </c>
      <c r="BM114" s="73" t="str">
        <f t="shared" si="122"/>
        <v/>
      </c>
      <c r="BN114" s="31" t="str" cm="1">
        <f t="array" ref="BN114">IF(BM114="",""&amp;BL114,IF(BM114="NEMA",BL114,INDEX(regKlub_naziv,MATCH(INDEX(regKlub_alias_klubId,BM114),regKlub_id,0))))</f>
        <v>OK Varaždin</v>
      </c>
      <c r="BO114" s="31" t="str" cm="1">
        <f t="array" ref="BO114">IFERROR(""&amp;INDEX(regNatjecatelj_klub,DX114),"")</f>
        <v>OK Varaždin</v>
      </c>
      <c r="BP114" s="88" t="str">
        <f t="shared" si="161"/>
        <v/>
      </c>
      <c r="BQ114" s="66" t="str">
        <f t="shared" si="162"/>
        <v>OK Varaždin</v>
      </c>
      <c r="BR114" s="47" t="s">
        <v>0</v>
      </c>
      <c r="BS114" s="52" t="str">
        <f>IF(X114&lt;&gt;"NEMA","",IF(IFERROR(MATCH(W114,W$12:W113,0),0)&lt;&gt;0,"",W114))</f>
        <v/>
      </c>
      <c r="BT114" s="73" t="str">
        <f t="shared" si="163"/>
        <v/>
      </c>
      <c r="BU114" s="31" t="str">
        <f>IF(OR(BT114="",BT114&lt;&gt;"NEMA"),"",MAX(BU$12:BU113)+1)</f>
        <v/>
      </c>
      <c r="BV114" s="66" t="str">
        <f t="shared" si="164"/>
        <v/>
      </c>
      <c r="BW114" s="47" t="s">
        <v>0</v>
      </c>
      <c r="BX114" s="19" t="str">
        <f t="shared" si="165"/>
        <v/>
      </c>
      <c r="BY114" s="47" t="s">
        <v>0</v>
      </c>
      <c r="BZ114" s="82" t="str">
        <f>IF(BM114&lt;&gt;"NEMA","",IF(IFERROR(MATCH(BL114,BL$12:BL113,0),0)&lt;&gt;0,"",BL114))</f>
        <v/>
      </c>
      <c r="CA114" s="47" t="s">
        <v>0</v>
      </c>
      <c r="CB114" s="125"/>
      <c r="CC114" s="47" t="s">
        <v>0</v>
      </c>
      <c r="CD114" s="58" t="str">
        <f t="shared" si="166"/>
        <v/>
      </c>
      <c r="CE114" s="31" t="str">
        <f t="shared" si="167"/>
        <v/>
      </c>
      <c r="CF114" s="31" t="str">
        <f>IF(CE114="","",MAX(CF$12:CF113)+1)</f>
        <v/>
      </c>
      <c r="CG114" s="31" t="str">
        <f t="shared" si="123"/>
        <v/>
      </c>
      <c r="CH114" s="31" t="str">
        <f t="shared" si="168"/>
        <v/>
      </c>
      <c r="CI114" s="31" t="str">
        <f>IF(CB114="","",MAX(CI$12:CI113)+1)</f>
        <v/>
      </c>
      <c r="CJ114" s="31" t="str">
        <f t="shared" si="169"/>
        <v/>
      </c>
      <c r="CK114" s="66" t="str">
        <f t="shared" si="170"/>
        <v/>
      </c>
      <c r="CL114" s="47" t="s">
        <v>0</v>
      </c>
      <c r="CM114" s="73" t="str">
        <f t="shared" si="124"/>
        <v/>
      </c>
      <c r="CN114" s="47"/>
      <c r="CO114" s="19" t="str">
        <f t="shared" si="171"/>
        <v/>
      </c>
      <c r="CP114" s="47" t="s">
        <v>0</v>
      </c>
      <c r="CQ114" s="143" t="str">
        <f t="shared" si="172"/>
        <v>OK Varaždin</v>
      </c>
      <c r="CR114" s="47" t="s">
        <v>0</v>
      </c>
      <c r="CS114" s="58" t="str">
        <f t="shared" si="188"/>
        <v>66:09</v>
      </c>
      <c r="CT114" s="73" t="str">
        <f t="shared" si="189"/>
        <v>0</v>
      </c>
      <c r="CU114" s="229" t="str">
        <f t="shared" si="125"/>
        <v/>
      </c>
      <c r="CV114" s="230">
        <f t="shared" si="110"/>
        <v>3969</v>
      </c>
      <c r="CW114" s="163">
        <f t="shared" si="126"/>
        <v>1</v>
      </c>
      <c r="CX114" s="47" t="s">
        <v>0</v>
      </c>
      <c r="CY114" s="222" t="str">
        <f t="shared" si="173"/>
        <v xml:space="preserve">
</v>
      </c>
      <c r="CZ114" s="223">
        <f t="shared" si="174"/>
        <v>6</v>
      </c>
      <c r="DA114" s="47" t="s">
        <v>0</v>
      </c>
      <c r="DB114" s="47"/>
      <c r="DC114" s="47"/>
      <c r="DD114" s="47"/>
      <c r="DE114" s="47" t="s">
        <v>0</v>
      </c>
      <c r="DF114" s="53" t="str">
        <f t="shared" si="182"/>
        <v/>
      </c>
      <c r="DG114" t="s">
        <v>0</v>
      </c>
      <c r="DH114" s="128" t="str">
        <f t="shared" si="183"/>
        <v>M</v>
      </c>
      <c r="DI114" t="s">
        <v>0</v>
      </c>
      <c r="DJ114" s="52" t="str">
        <f t="shared" si="184"/>
        <v/>
      </c>
      <c r="DK114" s="66" t="str">
        <f t="shared" si="185"/>
        <v/>
      </c>
      <c r="DL114" t="s">
        <v>0</v>
      </c>
      <c r="DM114" s="19" t="str">
        <f t="shared" si="186"/>
        <v/>
      </c>
      <c r="DN114" s="47" t="s">
        <v>0</v>
      </c>
      <c r="DO114" s="19" t="str">
        <f t="shared" si="187"/>
        <v/>
      </c>
      <c r="DP114" s="47" t="s">
        <v>0</v>
      </c>
      <c r="DQ114" s="52" t="str">
        <f t="shared" si="127"/>
        <v>Krunoslav – Canjuga – OK Varaždin – M35</v>
      </c>
      <c r="DR114" s="53">
        <f t="shared" si="128"/>
        <v>523</v>
      </c>
      <c r="DS114" s="47" t="s">
        <v>0</v>
      </c>
      <c r="DT114" s="52" t="str">
        <f t="shared" si="129"/>
        <v>Krunoslav – Canjuga – OK Varaždin</v>
      </c>
      <c r="DU114" s="53">
        <f t="shared" si="130"/>
        <v>523</v>
      </c>
      <c r="DV114" s="47" t="s">
        <v>0</v>
      </c>
      <c r="DW114" s="52" t="str">
        <f t="shared" si="131"/>
        <v>Krunoslav – Canjuga</v>
      </c>
      <c r="DX114" s="53">
        <f t="shared" si="132"/>
        <v>523</v>
      </c>
      <c r="DY114" s="47" t="s">
        <v>0</v>
      </c>
      <c r="DZ114" s="58">
        <f t="shared" si="175"/>
        <v>523</v>
      </c>
      <c r="EA114" s="53" cm="1">
        <f t="array" ref="EA114">IF(DZ114&lt;&gt;"",INDEX(regNatjecatelj_id,DZ114,0),IF(BD114&lt;&gt;"",BD114,""))</f>
        <v>1099</v>
      </c>
      <c r="EB114" s="47" t="s">
        <v>0</v>
      </c>
      <c r="EC114" s="58" t="str">
        <f t="shared" si="133"/>
        <v>imepre</v>
      </c>
      <c r="ED114" s="73" t="str">
        <f t="shared" si="134"/>
        <v>klu</v>
      </c>
      <c r="EE114" s="73" t="str">
        <f t="shared" si="135"/>
        <v>kat</v>
      </c>
      <c r="EF114" s="73" t="str">
        <f t="shared" si="136"/>
        <v/>
      </c>
      <c r="EG114" s="66" t="str">
        <f t="shared" si="137"/>
        <v>imepre-klu-kat</v>
      </c>
      <c r="EH114" s="47" t="s">
        <v>0</v>
      </c>
      <c r="EI114" s="58">
        <f>IF(AL114="","",MAX(EI$12:EI113)+1)</f>
        <v>282</v>
      </c>
      <c r="EJ114" s="73">
        <f t="shared" si="138"/>
        <v>29</v>
      </c>
      <c r="EK114" s="73">
        <f t="shared" si="176"/>
        <v>1099</v>
      </c>
      <c r="EL114" s="73">
        <f t="shared" si="139"/>
        <v>3969</v>
      </c>
      <c r="EM114" s="73">
        <f t="shared" si="140"/>
        <v>1</v>
      </c>
      <c r="EN114" s="73">
        <f t="shared" si="177"/>
        <v>1</v>
      </c>
      <c r="EO114" s="73">
        <f t="shared" si="178"/>
        <v>1</v>
      </c>
      <c r="EP114" s="73" t="str">
        <f t="shared" si="141"/>
        <v>0</v>
      </c>
      <c r="EQ114" s="73" t="str">
        <f t="shared" si="142"/>
        <v/>
      </c>
      <c r="ER114" s="73" t="str">
        <f t="shared" si="143"/>
        <v/>
      </c>
      <c r="ES114" s="53" t="str">
        <f t="shared" si="144"/>
        <v/>
      </c>
      <c r="ET114" s="47" t="s">
        <v>0</v>
      </c>
      <c r="EU114" s="19" t="str">
        <f t="shared" si="179"/>
        <v>INSERT INTO rezultat(id,stazakategorija_id,imeprezime_id,vrijeme_sec,status_id,registracija,uparivanje_id,originalstatus_id,imeprezimealias_id,klubalias_id,kategorijaalias_id) VALUES (282,29,1099,3969,1,1,1,0,Null,Null,Null);</v>
      </c>
      <c r="EV114" s="47" t="s">
        <v>0</v>
      </c>
      <c r="EW114" s="19" t="str">
        <f t="shared" si="180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4" s="47" t="s">
        <v>0</v>
      </c>
      <c r="EY114" s="180" t="str">
        <f t="shared" si="145"/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4" s="47" t="s">
        <v>0</v>
      </c>
    </row>
    <row r="115" spans="1:156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6" t="str">
        <f t="shared" si="146"/>
        <v>ok</v>
      </c>
      <c r="P115" s="47"/>
      <c r="Q115" s="52" t="str">
        <f t="shared" si="147"/>
        <v>M35</v>
      </c>
      <c r="R115" s="73">
        <f>IF(Q115="","",IF(COUNTIF(Q$12:Q114,Q115)=0,R114+1,R114))</f>
        <v>7</v>
      </c>
      <c r="S115" s="73">
        <f t="shared" si="148"/>
        <v>107</v>
      </c>
      <c r="T115" s="73">
        <f t="shared" si="111"/>
        <v>18</v>
      </c>
      <c r="U115" s="66" t="str">
        <f t="shared" si="112"/>
        <v>M35</v>
      </c>
      <c r="V115" s="47" t="s">
        <v>0</v>
      </c>
      <c r="W115" s="222" t="str">
        <f t="shared" si="113"/>
        <v>M35</v>
      </c>
      <c r="X115" s="223">
        <f t="shared" si="114"/>
        <v>29</v>
      </c>
      <c r="Y115" s="47" t="s">
        <v>0</v>
      </c>
      <c r="Z115" s="52" t="str">
        <f t="shared" si="149"/>
        <v>CRO</v>
      </c>
      <c r="AA115" s="73">
        <f t="shared" si="115"/>
        <v>1</v>
      </c>
      <c r="AB115" s="31" t="str">
        <f t="shared" si="150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51"/>
        <v/>
      </c>
      <c r="AH115" s="47" t="s">
        <v>0</v>
      </c>
      <c r="AI115" s="143" t="str">
        <f t="shared" si="152"/>
        <v>CRO</v>
      </c>
      <c r="AJ115" s="47"/>
      <c r="AK115" s="52" t="str">
        <f t="shared" si="153"/>
        <v>Ivan</v>
      </c>
      <c r="AL115" s="31" t="str">
        <f t="shared" si="154"/>
        <v>Bublić</v>
      </c>
      <c r="AM115" s="73">
        <f t="shared" si="155"/>
        <v>1125</v>
      </c>
      <c r="AN115" s="73" t="str">
        <f t="shared" si="156"/>
        <v/>
      </c>
      <c r="AO115" s="31" t="str">
        <f t="shared" si="116"/>
        <v>Ivan</v>
      </c>
      <c r="AP115" s="66" t="str">
        <f t="shared" si="117"/>
        <v>Bublić</v>
      </c>
      <c r="AQ115" s="47" t="s">
        <v>0</v>
      </c>
      <c r="AR115" s="82" t="str">
        <f t="shared" si="157"/>
        <v/>
      </c>
      <c r="AS115" s="47" t="s">
        <v>0</v>
      </c>
      <c r="AT115" s="19" t="str">
        <f t="shared" si="158"/>
        <v/>
      </c>
      <c r="AU115" s="47" t="s">
        <v>0</v>
      </c>
      <c r="AV115" s="103"/>
      <c r="AW115" s="105"/>
      <c r="AX115" s="47" t="s">
        <v>0</v>
      </c>
      <c r="AY115" s="259" t="str">
        <f t="shared" si="181"/>
        <v/>
      </c>
      <c r="AZ115" s="47" t="s">
        <v>0</v>
      </c>
      <c r="BA115" s="52" t="str">
        <f t="shared" si="118"/>
        <v/>
      </c>
      <c r="BB115" s="73" t="str">
        <f>IF(AV115&amp;AW115="","",MAX(BB$12:BB114)+1)</f>
        <v/>
      </c>
      <c r="BC115" s="271" t="str">
        <f t="shared" si="119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>IF(O115="","",IF(BC115="",AO115,IF(BC115="NEMA",AV115,INDEX(regNatjecatelj_ime,MATCH(BC115,regNatjecatelj_id,0)))))</f>
        <v>Ivan</v>
      </c>
      <c r="BG115" s="31" t="str">
        <f>IF(O115="","",IF(BC115="",AP115,IF(BC115="NEMA",AW115,INDEX(regNatjecatelj_prezime,MATCH(BC115,regNatjecatelj_id,0)))))</f>
        <v>Bublić</v>
      </c>
      <c r="BH115" s="73" t="str">
        <f t="shared" si="159"/>
        <v/>
      </c>
      <c r="BI115" s="53">
        <f t="shared" si="160"/>
        <v>1125</v>
      </c>
      <c r="BJ115" s="47" t="s">
        <v>0</v>
      </c>
      <c r="BK115" s="52" t="str">
        <f t="shared" si="120"/>
        <v>KAP</v>
      </c>
      <c r="BL115" s="31" t="str">
        <f t="shared" si="121"/>
        <v>OK Kapela</v>
      </c>
      <c r="BM115" s="73" t="str">
        <f t="shared" si="122"/>
        <v/>
      </c>
      <c r="BN115" s="31" t="str" cm="1">
        <f t="array" ref="BN115">IF(BM115="",""&amp;BL115,IF(BM115="NEMA",BL115,INDEX(regKlub_naziv,MATCH(INDEX(regKlub_alias_klubId,BM115),regKlub_id,0))))</f>
        <v>OK Kapela</v>
      </c>
      <c r="BO115" s="31" t="str" cm="1">
        <f t="array" ref="BO115">IFERROR(""&amp;INDEX(regNatjecatelj_klub,DX115),"")</f>
        <v>OK Kapela</v>
      </c>
      <c r="BP115" s="88" t="str">
        <f t="shared" si="161"/>
        <v/>
      </c>
      <c r="BQ115" s="66" t="str">
        <f t="shared" si="162"/>
        <v>OK Kapela</v>
      </c>
      <c r="BR115" s="47" t="s">
        <v>0</v>
      </c>
      <c r="BS115" s="52" t="str">
        <f>IF(X115&lt;&gt;"NEMA","",IF(IFERROR(MATCH(W115,W$12:W114,0),0)&lt;&gt;0,"",W115))</f>
        <v/>
      </c>
      <c r="BT115" s="73" t="str">
        <f t="shared" si="163"/>
        <v/>
      </c>
      <c r="BU115" s="31" t="str">
        <f>IF(OR(BT115="",BT115&lt;&gt;"NEMA"),"",MAX(BU$12:BU114)+1)</f>
        <v/>
      </c>
      <c r="BV115" s="66" t="str">
        <f t="shared" si="164"/>
        <v/>
      </c>
      <c r="BW115" s="47" t="s">
        <v>0</v>
      </c>
      <c r="BX115" s="19" t="str">
        <f t="shared" si="165"/>
        <v/>
      </c>
      <c r="BY115" s="47" t="s">
        <v>0</v>
      </c>
      <c r="BZ115" s="82" t="str">
        <f>IF(BM115&lt;&gt;"NEMA","",IF(IFERROR(MATCH(BL115,BL$12:BL114,0),0)&lt;&gt;0,"",BL115))</f>
        <v/>
      </c>
      <c r="CA115" s="47" t="s">
        <v>0</v>
      </c>
      <c r="CB115" s="125"/>
      <c r="CC115" s="47" t="s">
        <v>0</v>
      </c>
      <c r="CD115" s="58" t="str">
        <f t="shared" si="166"/>
        <v/>
      </c>
      <c r="CE115" s="31" t="str">
        <f t="shared" si="167"/>
        <v/>
      </c>
      <c r="CF115" s="31" t="str">
        <f>IF(CE115="","",MAX(CF$12:CF114)+1)</f>
        <v/>
      </c>
      <c r="CG115" s="31" t="str">
        <f t="shared" si="123"/>
        <v/>
      </c>
      <c r="CH115" s="31" t="str">
        <f t="shared" si="168"/>
        <v/>
      </c>
      <c r="CI115" s="31" t="str">
        <f>IF(CB115="","",MAX(CI$12:CI114)+1)</f>
        <v/>
      </c>
      <c r="CJ115" s="31" t="str">
        <f t="shared" si="169"/>
        <v/>
      </c>
      <c r="CK115" s="66" t="str">
        <f t="shared" si="170"/>
        <v/>
      </c>
      <c r="CL115" s="47" t="s">
        <v>0</v>
      </c>
      <c r="CM115" s="73" t="str">
        <f t="shared" si="124"/>
        <v/>
      </c>
      <c r="CN115" s="47"/>
      <c r="CO115" s="19" t="str">
        <f t="shared" si="171"/>
        <v/>
      </c>
      <c r="CP115" s="47" t="s">
        <v>0</v>
      </c>
      <c r="CQ115" s="143" t="str">
        <f t="shared" si="172"/>
        <v>OK Kapela</v>
      </c>
      <c r="CR115" s="47" t="s">
        <v>0</v>
      </c>
      <c r="CS115" s="58" t="str">
        <f t="shared" si="188"/>
        <v>69:07</v>
      </c>
      <c r="CT115" s="73" t="str">
        <f t="shared" si="189"/>
        <v>0</v>
      </c>
      <c r="CU115" s="229" t="str">
        <f t="shared" si="125"/>
        <v/>
      </c>
      <c r="CV115" s="230">
        <f t="shared" si="110"/>
        <v>4147</v>
      </c>
      <c r="CW115" s="163">
        <f t="shared" si="126"/>
        <v>1</v>
      </c>
      <c r="CX115" s="47" t="s">
        <v>0</v>
      </c>
      <c r="CY115" s="222" t="str">
        <f t="shared" si="173"/>
        <v xml:space="preserve">
</v>
      </c>
      <c r="CZ115" s="223">
        <f t="shared" si="174"/>
        <v>6</v>
      </c>
      <c r="DA115" s="47" t="s">
        <v>0</v>
      </c>
      <c r="DB115" s="47"/>
      <c r="DC115" s="47"/>
      <c r="DD115" s="47"/>
      <c r="DE115" s="47" t="s">
        <v>0</v>
      </c>
      <c r="DF115" s="53" t="str">
        <f t="shared" si="182"/>
        <v/>
      </c>
      <c r="DG115" t="s">
        <v>0</v>
      </c>
      <c r="DH115" s="128" t="str">
        <f t="shared" si="183"/>
        <v>M</v>
      </c>
      <c r="DI115" t="s">
        <v>0</v>
      </c>
      <c r="DJ115" s="52" t="str">
        <f t="shared" si="184"/>
        <v/>
      </c>
      <c r="DK115" s="66" t="str">
        <f t="shared" si="185"/>
        <v/>
      </c>
      <c r="DL115" t="s">
        <v>0</v>
      </c>
      <c r="DM115" s="19" t="str">
        <f t="shared" si="186"/>
        <v/>
      </c>
      <c r="DN115" s="47" t="s">
        <v>0</v>
      </c>
      <c r="DO115" s="19" t="str">
        <f t="shared" si="187"/>
        <v/>
      </c>
      <c r="DP115" s="47" t="s">
        <v>0</v>
      </c>
      <c r="DQ115" s="52" t="str">
        <f t="shared" si="127"/>
        <v>Ivan – Bublić – OK Kapela – M35</v>
      </c>
      <c r="DR115" s="53">
        <f t="shared" si="128"/>
        <v>217</v>
      </c>
      <c r="DS115" s="47" t="s">
        <v>0</v>
      </c>
      <c r="DT115" s="52" t="str">
        <f t="shared" si="129"/>
        <v>Ivan – Bublić – OK Kapela</v>
      </c>
      <c r="DU115" s="53">
        <f t="shared" si="130"/>
        <v>217</v>
      </c>
      <c r="DV115" s="47" t="s">
        <v>0</v>
      </c>
      <c r="DW115" s="52" t="str">
        <f t="shared" si="131"/>
        <v>Ivan – Bublić</v>
      </c>
      <c r="DX115" s="53">
        <f t="shared" si="132"/>
        <v>217</v>
      </c>
      <c r="DY115" s="47" t="s">
        <v>0</v>
      </c>
      <c r="DZ115" s="58">
        <f t="shared" si="175"/>
        <v>217</v>
      </c>
      <c r="EA115" s="53" cm="1">
        <f t="array" ref="EA115">IF(DZ115&lt;&gt;"",INDEX(regNatjecatelj_id,DZ115,0),IF(BD115&lt;&gt;"",BD115,""))</f>
        <v>1125</v>
      </c>
      <c r="EB115" s="47" t="s">
        <v>0</v>
      </c>
      <c r="EC115" s="58" t="str">
        <f t="shared" si="133"/>
        <v>imepre</v>
      </c>
      <c r="ED115" s="73" t="str">
        <f t="shared" si="134"/>
        <v>klu</v>
      </c>
      <c r="EE115" s="73" t="str">
        <f t="shared" si="135"/>
        <v>kat</v>
      </c>
      <c r="EF115" s="73" t="str">
        <f t="shared" si="136"/>
        <v/>
      </c>
      <c r="EG115" s="66" t="str">
        <f t="shared" si="137"/>
        <v>imepre-klu-kat</v>
      </c>
      <c r="EH115" s="47" t="s">
        <v>0</v>
      </c>
      <c r="EI115" s="58">
        <f>IF(AL115="","",MAX(EI$12:EI114)+1)</f>
        <v>283</v>
      </c>
      <c r="EJ115" s="73">
        <f t="shared" si="138"/>
        <v>29</v>
      </c>
      <c r="EK115" s="73">
        <f t="shared" si="176"/>
        <v>1125</v>
      </c>
      <c r="EL115" s="73">
        <f t="shared" si="139"/>
        <v>4147</v>
      </c>
      <c r="EM115" s="73">
        <f t="shared" si="140"/>
        <v>1</v>
      </c>
      <c r="EN115" s="73">
        <f t="shared" si="177"/>
        <v>1</v>
      </c>
      <c r="EO115" s="73">
        <f t="shared" si="178"/>
        <v>1</v>
      </c>
      <c r="EP115" s="73" t="str">
        <f t="shared" si="141"/>
        <v>0</v>
      </c>
      <c r="EQ115" s="73" t="str">
        <f t="shared" si="142"/>
        <v/>
      </c>
      <c r="ER115" s="73" t="str">
        <f t="shared" si="143"/>
        <v/>
      </c>
      <c r="ES115" s="53" t="str">
        <f t="shared" si="144"/>
        <v/>
      </c>
      <c r="ET115" s="47" t="s">
        <v>0</v>
      </c>
      <c r="EU115" s="19" t="str">
        <f t="shared" si="179"/>
        <v>INSERT INTO rezultat(id,stazakategorija_id,imeprezime_id,vrijeme_sec,status_id,registracija,uparivanje_id,originalstatus_id,imeprezimealias_id,klubalias_id,kategorijaalias_id) VALUES (283,29,1125,4147,1,1,1,0,Null,Null,Null);</v>
      </c>
      <c r="EV115" s="47" t="s">
        <v>0</v>
      </c>
      <c r="EW115" s="19" t="str">
        <f t="shared" si="180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5" s="47" t="s">
        <v>0</v>
      </c>
      <c r="EY115" s="180" t="str">
        <f t="shared" si="145"/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5" s="47" t="s">
        <v>0</v>
      </c>
    </row>
    <row r="116" spans="1:156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6" t="str">
        <f t="shared" si="146"/>
        <v>ok</v>
      </c>
      <c r="P116" s="47"/>
      <c r="Q116" s="52" t="str">
        <f t="shared" si="147"/>
        <v>M35</v>
      </c>
      <c r="R116" s="73">
        <f>IF(Q116="","",IF(COUNTIF(Q$12:Q115,Q116)=0,R115+1,R115))</f>
        <v>7</v>
      </c>
      <c r="S116" s="73">
        <f t="shared" si="148"/>
        <v>107</v>
      </c>
      <c r="T116" s="73">
        <f t="shared" si="111"/>
        <v>18</v>
      </c>
      <c r="U116" s="66" t="str">
        <f t="shared" si="112"/>
        <v>M35</v>
      </c>
      <c r="V116" s="47" t="s">
        <v>0</v>
      </c>
      <c r="W116" s="222" t="str">
        <f t="shared" si="113"/>
        <v>M35</v>
      </c>
      <c r="X116" s="223">
        <f t="shared" si="114"/>
        <v>29</v>
      </c>
      <c r="Y116" s="47" t="s">
        <v>0</v>
      </c>
      <c r="Z116" s="52" t="str">
        <f t="shared" si="149"/>
        <v>CRO</v>
      </c>
      <c r="AA116" s="73">
        <f t="shared" si="115"/>
        <v>1</v>
      </c>
      <c r="AB116" s="31" t="str">
        <f t="shared" si="150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51"/>
        <v/>
      </c>
      <c r="AH116" s="47" t="s">
        <v>0</v>
      </c>
      <c r="AI116" s="143" t="str">
        <f t="shared" si="152"/>
        <v>CRO</v>
      </c>
      <c r="AJ116" s="47"/>
      <c r="AK116" s="52" t="str">
        <f t="shared" si="153"/>
        <v>Ivan</v>
      </c>
      <c r="AL116" s="31" t="str">
        <f t="shared" si="154"/>
        <v>Gverić</v>
      </c>
      <c r="AM116" s="73">
        <f t="shared" si="155"/>
        <v>1205</v>
      </c>
      <c r="AN116" s="73" t="str">
        <f t="shared" si="156"/>
        <v/>
      </c>
      <c r="AO116" s="31" t="str">
        <f t="shared" si="116"/>
        <v>Ivan</v>
      </c>
      <c r="AP116" s="66" t="str">
        <f t="shared" si="117"/>
        <v>Gverić</v>
      </c>
      <c r="AQ116" s="47" t="s">
        <v>0</v>
      </c>
      <c r="AR116" s="82" t="str">
        <f t="shared" si="157"/>
        <v/>
      </c>
      <c r="AS116" s="47" t="s">
        <v>0</v>
      </c>
      <c r="AT116" s="19" t="str">
        <f t="shared" si="158"/>
        <v/>
      </c>
      <c r="AU116" s="47" t="s">
        <v>0</v>
      </c>
      <c r="AV116" s="103"/>
      <c r="AW116" s="105"/>
      <c r="AX116" s="47" t="s">
        <v>0</v>
      </c>
      <c r="AY116" s="259" t="str">
        <f t="shared" si="181"/>
        <v/>
      </c>
      <c r="AZ116" s="47" t="s">
        <v>0</v>
      </c>
      <c r="BA116" s="52" t="str">
        <f t="shared" si="118"/>
        <v/>
      </c>
      <c r="BB116" s="73" t="str">
        <f>IF(AV116&amp;AW116="","",MAX(BB$12:BB115)+1)</f>
        <v/>
      </c>
      <c r="BC116" s="271" t="str">
        <f t="shared" si="119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>IF(O116="","",IF(BC116="",AO116,IF(BC116="NEMA",AV116,INDEX(regNatjecatelj_ime,MATCH(BC116,regNatjecatelj_id,0)))))</f>
        <v>Ivan</v>
      </c>
      <c r="BG116" s="31" t="str">
        <f>IF(O116="","",IF(BC116="",AP116,IF(BC116="NEMA",AW116,INDEX(regNatjecatelj_prezime,MATCH(BC116,regNatjecatelj_id,0)))))</f>
        <v>Gverić</v>
      </c>
      <c r="BH116" s="73" t="str">
        <f t="shared" si="159"/>
        <v/>
      </c>
      <c r="BI116" s="53">
        <f t="shared" si="160"/>
        <v>1205</v>
      </c>
      <c r="BJ116" s="47" t="s">
        <v>0</v>
      </c>
      <c r="BK116" s="52" t="str">
        <f t="shared" si="120"/>
        <v>KAP</v>
      </c>
      <c r="BL116" s="31" t="str">
        <f t="shared" si="121"/>
        <v>OK Kapela</v>
      </c>
      <c r="BM116" s="73" t="str">
        <f t="shared" si="122"/>
        <v/>
      </c>
      <c r="BN116" s="31" t="str" cm="1">
        <f t="array" ref="BN116">IF(BM116="",""&amp;BL116,IF(BM116="NEMA",BL116,INDEX(regKlub_naziv,MATCH(INDEX(regKlub_alias_klubId,BM116),regKlub_id,0))))</f>
        <v>OK Kapela</v>
      </c>
      <c r="BO116" s="31" t="str" cm="1">
        <f t="array" ref="BO116">IFERROR(""&amp;INDEX(regNatjecatelj_klub,DX116),"")</f>
        <v>OK Kapela</v>
      </c>
      <c r="BP116" s="88" t="str">
        <f t="shared" si="161"/>
        <v/>
      </c>
      <c r="BQ116" s="66" t="str">
        <f t="shared" si="162"/>
        <v>OK Kapela</v>
      </c>
      <c r="BR116" s="47" t="s">
        <v>0</v>
      </c>
      <c r="BS116" s="52" t="str">
        <f>IF(X116&lt;&gt;"NEMA","",IF(IFERROR(MATCH(W116,W$12:W115,0),0)&lt;&gt;0,"",W116))</f>
        <v/>
      </c>
      <c r="BT116" s="73" t="str">
        <f t="shared" si="163"/>
        <v/>
      </c>
      <c r="BU116" s="31" t="str">
        <f>IF(OR(BT116="",BT116&lt;&gt;"NEMA"),"",MAX(BU$12:BU115)+1)</f>
        <v/>
      </c>
      <c r="BV116" s="66" t="str">
        <f t="shared" si="164"/>
        <v/>
      </c>
      <c r="BW116" s="47" t="s">
        <v>0</v>
      </c>
      <c r="BX116" s="19" t="str">
        <f t="shared" si="165"/>
        <v/>
      </c>
      <c r="BY116" s="47" t="s">
        <v>0</v>
      </c>
      <c r="BZ116" s="82" t="str">
        <f>IF(BM116&lt;&gt;"NEMA","",IF(IFERROR(MATCH(BL116,BL$12:BL115,0),0)&lt;&gt;0,"",BL116))</f>
        <v/>
      </c>
      <c r="CA116" s="47" t="s">
        <v>0</v>
      </c>
      <c r="CB116" s="125"/>
      <c r="CC116" s="47" t="s">
        <v>0</v>
      </c>
      <c r="CD116" s="58" t="str">
        <f t="shared" si="166"/>
        <v/>
      </c>
      <c r="CE116" s="31" t="str">
        <f t="shared" si="167"/>
        <v/>
      </c>
      <c r="CF116" s="31" t="str">
        <f>IF(CE116="","",MAX(CF$12:CF115)+1)</f>
        <v/>
      </c>
      <c r="CG116" s="31" t="str">
        <f t="shared" si="123"/>
        <v/>
      </c>
      <c r="CH116" s="31" t="str">
        <f t="shared" si="168"/>
        <v/>
      </c>
      <c r="CI116" s="31" t="str">
        <f>IF(CB116="","",MAX(CI$12:CI115)+1)</f>
        <v/>
      </c>
      <c r="CJ116" s="31" t="str">
        <f t="shared" si="169"/>
        <v/>
      </c>
      <c r="CK116" s="66" t="str">
        <f t="shared" si="170"/>
        <v/>
      </c>
      <c r="CL116" s="47" t="s">
        <v>0</v>
      </c>
      <c r="CM116" s="73" t="str">
        <f t="shared" si="124"/>
        <v/>
      </c>
      <c r="CN116" s="47"/>
      <c r="CO116" s="19" t="str">
        <f t="shared" si="171"/>
        <v/>
      </c>
      <c r="CP116" s="47" t="s">
        <v>0</v>
      </c>
      <c r="CQ116" s="143" t="str">
        <f t="shared" si="172"/>
        <v>OK Kapela</v>
      </c>
      <c r="CR116" s="47" t="s">
        <v>0</v>
      </c>
      <c r="CS116" s="58" t="str">
        <f t="shared" si="188"/>
        <v>69:22</v>
      </c>
      <c r="CT116" s="73" t="str">
        <f t="shared" si="189"/>
        <v>0</v>
      </c>
      <c r="CU116" s="229" t="str">
        <f t="shared" si="125"/>
        <v/>
      </c>
      <c r="CV116" s="230">
        <f t="shared" si="110"/>
        <v>4162</v>
      </c>
      <c r="CW116" s="163">
        <f t="shared" si="126"/>
        <v>1</v>
      </c>
      <c r="CX116" s="47" t="s">
        <v>0</v>
      </c>
      <c r="CY116" s="222" t="str">
        <f t="shared" si="173"/>
        <v xml:space="preserve">
</v>
      </c>
      <c r="CZ116" s="223">
        <f t="shared" si="174"/>
        <v>6</v>
      </c>
      <c r="DA116" s="47" t="s">
        <v>0</v>
      </c>
      <c r="DB116" s="47"/>
      <c r="DC116" s="47"/>
      <c r="DD116" s="47"/>
      <c r="DE116" s="47" t="s">
        <v>0</v>
      </c>
      <c r="DF116" s="53" t="str">
        <f t="shared" si="182"/>
        <v/>
      </c>
      <c r="DG116" t="s">
        <v>0</v>
      </c>
      <c r="DH116" s="128" t="str">
        <f t="shared" si="183"/>
        <v>M</v>
      </c>
      <c r="DI116" t="s">
        <v>0</v>
      </c>
      <c r="DJ116" s="52" t="str">
        <f t="shared" si="184"/>
        <v/>
      </c>
      <c r="DK116" s="66" t="str">
        <f t="shared" si="185"/>
        <v/>
      </c>
      <c r="DL116" t="s">
        <v>0</v>
      </c>
      <c r="DM116" s="19" t="str">
        <f t="shared" si="186"/>
        <v/>
      </c>
      <c r="DN116" s="47" t="s">
        <v>0</v>
      </c>
      <c r="DO116" s="19" t="str">
        <f t="shared" si="187"/>
        <v/>
      </c>
      <c r="DP116" s="47" t="s">
        <v>0</v>
      </c>
      <c r="DQ116" s="52" t="str">
        <f t="shared" si="127"/>
        <v>Ivan – Gverić – OK Kapela – M35</v>
      </c>
      <c r="DR116" s="53">
        <f t="shared" si="128"/>
        <v>249</v>
      </c>
      <c r="DS116" s="47" t="s">
        <v>0</v>
      </c>
      <c r="DT116" s="52" t="str">
        <f t="shared" si="129"/>
        <v>Ivan – Gverić – OK Kapela</v>
      </c>
      <c r="DU116" s="53">
        <f t="shared" si="130"/>
        <v>249</v>
      </c>
      <c r="DV116" s="47" t="s">
        <v>0</v>
      </c>
      <c r="DW116" s="52" t="str">
        <f t="shared" si="131"/>
        <v>Ivan – Gverić</v>
      </c>
      <c r="DX116" s="53">
        <f t="shared" si="132"/>
        <v>249</v>
      </c>
      <c r="DY116" s="47" t="s">
        <v>0</v>
      </c>
      <c r="DZ116" s="58">
        <f t="shared" si="175"/>
        <v>249</v>
      </c>
      <c r="EA116" s="53" cm="1">
        <f t="array" ref="EA116">IF(DZ116&lt;&gt;"",INDEX(regNatjecatelj_id,DZ116,0),IF(BD116&lt;&gt;"",BD116,""))</f>
        <v>1205</v>
      </c>
      <c r="EB116" s="47" t="s">
        <v>0</v>
      </c>
      <c r="EC116" s="58" t="str">
        <f t="shared" si="133"/>
        <v>imepre</v>
      </c>
      <c r="ED116" s="73" t="str">
        <f t="shared" si="134"/>
        <v>klu</v>
      </c>
      <c r="EE116" s="73" t="str">
        <f t="shared" si="135"/>
        <v>kat</v>
      </c>
      <c r="EF116" s="73" t="str">
        <f t="shared" si="136"/>
        <v/>
      </c>
      <c r="EG116" s="66" t="str">
        <f t="shared" si="137"/>
        <v>imepre-klu-kat</v>
      </c>
      <c r="EH116" s="47" t="s">
        <v>0</v>
      </c>
      <c r="EI116" s="58">
        <f>IF(AL116="","",MAX(EI$12:EI115)+1)</f>
        <v>284</v>
      </c>
      <c r="EJ116" s="73">
        <f t="shared" si="138"/>
        <v>29</v>
      </c>
      <c r="EK116" s="73">
        <f t="shared" si="176"/>
        <v>1205</v>
      </c>
      <c r="EL116" s="73">
        <f t="shared" si="139"/>
        <v>4162</v>
      </c>
      <c r="EM116" s="73">
        <f t="shared" si="140"/>
        <v>1</v>
      </c>
      <c r="EN116" s="73">
        <f t="shared" si="177"/>
        <v>1</v>
      </c>
      <c r="EO116" s="73">
        <f t="shared" si="178"/>
        <v>1</v>
      </c>
      <c r="EP116" s="73" t="str">
        <f t="shared" si="141"/>
        <v>0</v>
      </c>
      <c r="EQ116" s="73" t="str">
        <f t="shared" si="142"/>
        <v/>
      </c>
      <c r="ER116" s="73" t="str">
        <f t="shared" si="143"/>
        <v/>
      </c>
      <c r="ES116" s="53" t="str">
        <f t="shared" si="144"/>
        <v/>
      </c>
      <c r="ET116" s="47" t="s">
        <v>0</v>
      </c>
      <c r="EU116" s="19" t="str">
        <f t="shared" si="179"/>
        <v>INSERT INTO rezultat(id,stazakategorija_id,imeprezime_id,vrijeme_sec,status_id,registracija,uparivanje_id,originalstatus_id,imeprezimealias_id,klubalias_id,kategorijaalias_id) VALUES (284,29,1205,4162,1,1,1,0,Null,Null,Null);</v>
      </c>
      <c r="EV116" s="47" t="s">
        <v>0</v>
      </c>
      <c r="EW116" s="19" t="str">
        <f t="shared" si="180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6" s="47" t="s">
        <v>0</v>
      </c>
      <c r="EY116" s="180" t="str">
        <f t="shared" si="145"/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6" s="47" t="s">
        <v>0</v>
      </c>
    </row>
    <row r="117" spans="1:156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6" t="str">
        <f t="shared" si="146"/>
        <v>ok</v>
      </c>
      <c r="P117" s="47"/>
      <c r="Q117" s="52" t="str">
        <f t="shared" si="147"/>
        <v>M35</v>
      </c>
      <c r="R117" s="73">
        <f>IF(Q117="","",IF(COUNTIF(Q$12:Q116,Q117)=0,R116+1,R116))</f>
        <v>7</v>
      </c>
      <c r="S117" s="73">
        <f t="shared" si="148"/>
        <v>107</v>
      </c>
      <c r="T117" s="73">
        <f t="shared" si="111"/>
        <v>18</v>
      </c>
      <c r="U117" s="66" t="str">
        <f t="shared" si="112"/>
        <v>M35</v>
      </c>
      <c r="V117" s="47" t="s">
        <v>0</v>
      </c>
      <c r="W117" s="222" t="str">
        <f t="shared" si="113"/>
        <v>M35</v>
      </c>
      <c r="X117" s="223">
        <f t="shared" si="114"/>
        <v>29</v>
      </c>
      <c r="Y117" s="47" t="s">
        <v>0</v>
      </c>
      <c r="Z117" s="52" t="str">
        <f t="shared" si="149"/>
        <v>CRO</v>
      </c>
      <c r="AA117" s="73">
        <f t="shared" si="115"/>
        <v>1</v>
      </c>
      <c r="AB117" s="31" t="str">
        <f t="shared" si="150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51"/>
        <v/>
      </c>
      <c r="AH117" s="47" t="s">
        <v>0</v>
      </c>
      <c r="AI117" s="143" t="str">
        <f t="shared" si="152"/>
        <v>CRO</v>
      </c>
      <c r="AJ117" s="47"/>
      <c r="AK117" s="52" t="str">
        <f t="shared" si="153"/>
        <v>Vanja</v>
      </c>
      <c r="AL117" s="31" t="str">
        <f t="shared" si="154"/>
        <v>Suhina</v>
      </c>
      <c r="AM117" s="73">
        <f t="shared" si="155"/>
        <v>1499</v>
      </c>
      <c r="AN117" s="73" t="str">
        <f t="shared" si="156"/>
        <v/>
      </c>
      <c r="AO117" s="31" t="str">
        <f t="shared" si="116"/>
        <v>Vanja</v>
      </c>
      <c r="AP117" s="66" t="str">
        <f t="shared" si="117"/>
        <v>Suhina</v>
      </c>
      <c r="AQ117" s="47" t="s">
        <v>0</v>
      </c>
      <c r="AR117" s="82" t="str">
        <f t="shared" si="157"/>
        <v/>
      </c>
      <c r="AS117" s="47" t="s">
        <v>0</v>
      </c>
      <c r="AT117" s="19" t="str">
        <f t="shared" si="158"/>
        <v/>
      </c>
      <c r="AU117" s="47" t="s">
        <v>0</v>
      </c>
      <c r="AV117" s="103"/>
      <c r="AW117" s="105"/>
      <c r="AX117" s="47" t="s">
        <v>0</v>
      </c>
      <c r="AY117" s="259" t="str">
        <f t="shared" si="181"/>
        <v/>
      </c>
      <c r="AZ117" s="47" t="s">
        <v>0</v>
      </c>
      <c r="BA117" s="52" t="str">
        <f t="shared" si="118"/>
        <v/>
      </c>
      <c r="BB117" s="73" t="str">
        <f>IF(AV117&amp;AW117="","",MAX(BB$12:BB116)+1)</f>
        <v/>
      </c>
      <c r="BC117" s="271" t="str">
        <f t="shared" si="119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>IF(O117="","",IF(BC117="",AO117,IF(BC117="NEMA",AV117,INDEX(regNatjecatelj_ime,MATCH(BC117,regNatjecatelj_id,0)))))</f>
        <v>Vanja</v>
      </c>
      <c r="BG117" s="31" t="str">
        <f>IF(O117="","",IF(BC117="",AP117,IF(BC117="NEMA",AW117,INDEX(regNatjecatelj_prezime,MATCH(BC117,regNatjecatelj_id,0)))))</f>
        <v>Suhina</v>
      </c>
      <c r="BH117" s="73" t="str">
        <f t="shared" si="159"/>
        <v/>
      </c>
      <c r="BI117" s="53">
        <f t="shared" si="160"/>
        <v>1499</v>
      </c>
      <c r="BJ117" s="47" t="s">
        <v>0</v>
      </c>
      <c r="BK117" s="52" t="str">
        <f t="shared" si="120"/>
        <v>KAP</v>
      </c>
      <c r="BL117" s="31" t="str">
        <f t="shared" si="121"/>
        <v>OK Kapela</v>
      </c>
      <c r="BM117" s="73" t="str">
        <f t="shared" si="122"/>
        <v/>
      </c>
      <c r="BN117" s="31" t="str" cm="1">
        <f t="array" ref="BN117">IF(BM117="",""&amp;BL117,IF(BM117="NEMA",BL117,INDEX(regKlub_naziv,MATCH(INDEX(regKlub_alias_klubId,BM117),regKlub_id,0))))</f>
        <v>OK Kapela</v>
      </c>
      <c r="BO117" s="31" t="str" cm="1">
        <f t="array" ref="BO117">IFERROR(""&amp;INDEX(regNatjecatelj_klub,DX117),"")</f>
        <v>OK Kapela</v>
      </c>
      <c r="BP117" s="88" t="str">
        <f t="shared" si="161"/>
        <v/>
      </c>
      <c r="BQ117" s="66" t="str">
        <f t="shared" si="162"/>
        <v>OK Kapela</v>
      </c>
      <c r="BR117" s="47" t="s">
        <v>0</v>
      </c>
      <c r="BS117" s="52" t="str">
        <f>IF(X117&lt;&gt;"NEMA","",IF(IFERROR(MATCH(W117,W$12:W116,0),0)&lt;&gt;0,"",W117))</f>
        <v/>
      </c>
      <c r="BT117" s="73" t="str">
        <f t="shared" si="163"/>
        <v/>
      </c>
      <c r="BU117" s="31" t="str">
        <f>IF(OR(BT117="",BT117&lt;&gt;"NEMA"),"",MAX(BU$12:BU116)+1)</f>
        <v/>
      </c>
      <c r="BV117" s="66" t="str">
        <f t="shared" si="164"/>
        <v/>
      </c>
      <c r="BW117" s="47" t="s">
        <v>0</v>
      </c>
      <c r="BX117" s="19" t="str">
        <f t="shared" si="165"/>
        <v/>
      </c>
      <c r="BY117" s="47" t="s">
        <v>0</v>
      </c>
      <c r="BZ117" s="82" t="str">
        <f>IF(BM117&lt;&gt;"NEMA","",IF(IFERROR(MATCH(BL117,BL$12:BL116,0),0)&lt;&gt;0,"",BL117))</f>
        <v/>
      </c>
      <c r="CA117" s="47" t="s">
        <v>0</v>
      </c>
      <c r="CB117" s="125"/>
      <c r="CC117" s="47" t="s">
        <v>0</v>
      </c>
      <c r="CD117" s="58" t="str">
        <f t="shared" si="166"/>
        <v/>
      </c>
      <c r="CE117" s="31" t="str">
        <f t="shared" si="167"/>
        <v/>
      </c>
      <c r="CF117" s="31" t="str">
        <f>IF(CE117="","",MAX(CF$12:CF116)+1)</f>
        <v/>
      </c>
      <c r="CG117" s="31" t="str">
        <f t="shared" si="123"/>
        <v/>
      </c>
      <c r="CH117" s="31" t="str">
        <f t="shared" si="168"/>
        <v/>
      </c>
      <c r="CI117" s="31" t="str">
        <f>IF(CB117="","",MAX(CI$12:CI116)+1)</f>
        <v/>
      </c>
      <c r="CJ117" s="31" t="str">
        <f t="shared" si="169"/>
        <v/>
      </c>
      <c r="CK117" s="66" t="str">
        <f t="shared" si="170"/>
        <v/>
      </c>
      <c r="CL117" s="47" t="s">
        <v>0</v>
      </c>
      <c r="CM117" s="73" t="str">
        <f t="shared" si="124"/>
        <v/>
      </c>
      <c r="CN117" s="47"/>
      <c r="CO117" s="19" t="str">
        <f t="shared" si="171"/>
        <v/>
      </c>
      <c r="CP117" s="47" t="s">
        <v>0</v>
      </c>
      <c r="CQ117" s="143" t="str">
        <f t="shared" si="172"/>
        <v>OK Kapela</v>
      </c>
      <c r="CR117" s="47" t="s">
        <v>0</v>
      </c>
      <c r="CS117" s="58" t="str">
        <f t="shared" si="188"/>
        <v>69:24</v>
      </c>
      <c r="CT117" s="73" t="str">
        <f t="shared" si="189"/>
        <v>0</v>
      </c>
      <c r="CU117" s="229" t="str">
        <f t="shared" si="125"/>
        <v/>
      </c>
      <c r="CV117" s="230">
        <f t="shared" si="110"/>
        <v>4164</v>
      </c>
      <c r="CW117" s="163">
        <f t="shared" si="126"/>
        <v>1</v>
      </c>
      <c r="CX117" s="47" t="s">
        <v>0</v>
      </c>
      <c r="CY117" s="222" t="str">
        <f t="shared" si="173"/>
        <v xml:space="preserve">
</v>
      </c>
      <c r="CZ117" s="223">
        <f t="shared" si="174"/>
        <v>6</v>
      </c>
      <c r="DA117" s="47" t="s">
        <v>0</v>
      </c>
      <c r="DB117" s="47"/>
      <c r="DC117" s="47"/>
      <c r="DD117" s="47"/>
      <c r="DE117" s="47" t="s">
        <v>0</v>
      </c>
      <c r="DF117" s="53" t="str">
        <f t="shared" si="182"/>
        <v/>
      </c>
      <c r="DG117" t="s">
        <v>0</v>
      </c>
      <c r="DH117" s="128" t="str">
        <f t="shared" si="183"/>
        <v>M</v>
      </c>
      <c r="DI117" t="s">
        <v>0</v>
      </c>
      <c r="DJ117" s="52" t="str">
        <f t="shared" si="184"/>
        <v/>
      </c>
      <c r="DK117" s="66" t="str">
        <f t="shared" si="185"/>
        <v/>
      </c>
      <c r="DL117" t="s">
        <v>0</v>
      </c>
      <c r="DM117" s="19" t="str">
        <f t="shared" si="186"/>
        <v/>
      </c>
      <c r="DN117" s="47" t="s">
        <v>0</v>
      </c>
      <c r="DO117" s="19" t="str">
        <f t="shared" si="187"/>
        <v/>
      </c>
      <c r="DP117" s="47" t="s">
        <v>0</v>
      </c>
      <c r="DQ117" s="52" t="str">
        <f t="shared" si="127"/>
        <v>Vanja – Suhina – OK Kapela – M35</v>
      </c>
      <c r="DR117" s="53">
        <f t="shared" si="128"/>
        <v>317</v>
      </c>
      <c r="DS117" s="47" t="s">
        <v>0</v>
      </c>
      <c r="DT117" s="52" t="str">
        <f t="shared" si="129"/>
        <v>Vanja – Suhina – OK Kapela</v>
      </c>
      <c r="DU117" s="53">
        <f t="shared" si="130"/>
        <v>317</v>
      </c>
      <c r="DV117" s="47" t="s">
        <v>0</v>
      </c>
      <c r="DW117" s="52" t="str">
        <f t="shared" si="131"/>
        <v>Vanja – Suhina</v>
      </c>
      <c r="DX117" s="53">
        <f t="shared" si="132"/>
        <v>317</v>
      </c>
      <c r="DY117" s="47" t="s">
        <v>0</v>
      </c>
      <c r="DZ117" s="58">
        <f t="shared" si="175"/>
        <v>317</v>
      </c>
      <c r="EA117" s="53" cm="1">
        <f t="array" ref="EA117">IF(DZ117&lt;&gt;"",INDEX(regNatjecatelj_id,DZ117,0),IF(BD117&lt;&gt;"",BD117,""))</f>
        <v>1499</v>
      </c>
      <c r="EB117" s="47" t="s">
        <v>0</v>
      </c>
      <c r="EC117" s="58" t="str">
        <f t="shared" si="133"/>
        <v>imepre</v>
      </c>
      <c r="ED117" s="73" t="str">
        <f t="shared" si="134"/>
        <v>klu</v>
      </c>
      <c r="EE117" s="73" t="str">
        <f t="shared" si="135"/>
        <v>kat</v>
      </c>
      <c r="EF117" s="73" t="str">
        <f t="shared" si="136"/>
        <v/>
      </c>
      <c r="EG117" s="66" t="str">
        <f t="shared" si="137"/>
        <v>imepre-klu-kat</v>
      </c>
      <c r="EH117" s="47" t="s">
        <v>0</v>
      </c>
      <c r="EI117" s="58">
        <f>IF(AL117="","",MAX(EI$12:EI116)+1)</f>
        <v>285</v>
      </c>
      <c r="EJ117" s="73">
        <f t="shared" si="138"/>
        <v>29</v>
      </c>
      <c r="EK117" s="73">
        <f t="shared" si="176"/>
        <v>1499</v>
      </c>
      <c r="EL117" s="73">
        <f t="shared" si="139"/>
        <v>4164</v>
      </c>
      <c r="EM117" s="73">
        <f t="shared" si="140"/>
        <v>1</v>
      </c>
      <c r="EN117" s="73">
        <f t="shared" si="177"/>
        <v>1</v>
      </c>
      <c r="EO117" s="73">
        <f t="shared" si="178"/>
        <v>1</v>
      </c>
      <c r="EP117" s="73" t="str">
        <f t="shared" si="141"/>
        <v>0</v>
      </c>
      <c r="EQ117" s="73" t="str">
        <f t="shared" si="142"/>
        <v/>
      </c>
      <c r="ER117" s="73" t="str">
        <f t="shared" si="143"/>
        <v/>
      </c>
      <c r="ES117" s="53" t="str">
        <f t="shared" si="144"/>
        <v/>
      </c>
      <c r="ET117" s="47" t="s">
        <v>0</v>
      </c>
      <c r="EU117" s="19" t="str">
        <f t="shared" si="179"/>
        <v>INSERT INTO rezultat(id,stazakategorija_id,imeprezime_id,vrijeme_sec,status_id,registracija,uparivanje_id,originalstatus_id,imeprezimealias_id,klubalias_id,kategorijaalias_id) VALUES (285,29,1499,4164,1,1,1,0,Null,Null,Null);</v>
      </c>
      <c r="EV117" s="47" t="s">
        <v>0</v>
      </c>
      <c r="EW117" s="19" t="str">
        <f t="shared" si="180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7" s="47" t="s">
        <v>0</v>
      </c>
      <c r="EY117" s="180" t="str">
        <f t="shared" si="145"/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7" s="47" t="s">
        <v>0</v>
      </c>
    </row>
    <row r="118" spans="1:156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6" t="str">
        <f t="shared" si="146"/>
        <v>ok</v>
      </c>
      <c r="P118" s="47"/>
      <c r="Q118" s="52" t="str">
        <f t="shared" si="147"/>
        <v>M35</v>
      </c>
      <c r="R118" s="73">
        <f>IF(Q118="","",IF(COUNTIF(Q$12:Q117,Q118)=0,R117+1,R117))</f>
        <v>7</v>
      </c>
      <c r="S118" s="73">
        <f t="shared" si="148"/>
        <v>107</v>
      </c>
      <c r="T118" s="73">
        <f t="shared" si="111"/>
        <v>18</v>
      </c>
      <c r="U118" s="66" t="str">
        <f t="shared" si="112"/>
        <v>M35</v>
      </c>
      <c r="V118" s="47" t="s">
        <v>0</v>
      </c>
      <c r="W118" s="222" t="str">
        <f t="shared" si="113"/>
        <v>M35</v>
      </c>
      <c r="X118" s="223">
        <f t="shared" si="114"/>
        <v>29</v>
      </c>
      <c r="Y118" s="47" t="s">
        <v>0</v>
      </c>
      <c r="Z118" s="52" t="str">
        <f t="shared" si="149"/>
        <v>CRO</v>
      </c>
      <c r="AA118" s="73">
        <f t="shared" si="115"/>
        <v>1</v>
      </c>
      <c r="AB118" s="31" t="str">
        <f t="shared" si="150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51"/>
        <v/>
      </c>
      <c r="AH118" s="47" t="s">
        <v>0</v>
      </c>
      <c r="AI118" s="143" t="str">
        <f t="shared" si="152"/>
        <v>CRO</v>
      </c>
      <c r="AJ118" s="47"/>
      <c r="AK118" s="52" t="str">
        <f t="shared" si="153"/>
        <v>Duje</v>
      </c>
      <c r="AL118" s="31" t="str">
        <f t="shared" si="154"/>
        <v>Rako</v>
      </c>
      <c r="AM118" s="73">
        <f t="shared" si="155"/>
        <v>1374</v>
      </c>
      <c r="AN118" s="73" t="str">
        <f t="shared" si="156"/>
        <v/>
      </c>
      <c r="AO118" s="31" t="str">
        <f t="shared" si="116"/>
        <v>Duje</v>
      </c>
      <c r="AP118" s="66" t="str">
        <f t="shared" si="117"/>
        <v>Rako</v>
      </c>
      <c r="AQ118" s="47" t="s">
        <v>0</v>
      </c>
      <c r="AR118" s="82" t="str">
        <f t="shared" si="157"/>
        <v/>
      </c>
      <c r="AS118" s="47" t="s">
        <v>0</v>
      </c>
      <c r="AT118" s="19" t="str">
        <f t="shared" si="158"/>
        <v/>
      </c>
      <c r="AU118" s="47" t="s">
        <v>0</v>
      </c>
      <c r="AV118" s="103"/>
      <c r="AW118" s="105"/>
      <c r="AX118" s="47" t="s">
        <v>0</v>
      </c>
      <c r="AY118" s="259" t="str">
        <f t="shared" si="181"/>
        <v/>
      </c>
      <c r="AZ118" s="47" t="s">
        <v>0</v>
      </c>
      <c r="BA118" s="52" t="str">
        <f t="shared" si="118"/>
        <v/>
      </c>
      <c r="BB118" s="73" t="str">
        <f>IF(AV118&amp;AW118="","",MAX(BB$12:BB117)+1)</f>
        <v/>
      </c>
      <c r="BC118" s="271" t="str">
        <f t="shared" si="119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>IF(O118="","",IF(BC118="",AO118,IF(BC118="NEMA",AV118,INDEX(regNatjecatelj_ime,MATCH(BC118,regNatjecatelj_id,0)))))</f>
        <v>Duje</v>
      </c>
      <c r="BG118" s="31" t="str">
        <f>IF(O118="","",IF(BC118="",AP118,IF(BC118="NEMA",AW118,INDEX(regNatjecatelj_prezime,MATCH(BC118,regNatjecatelj_id,0)))))</f>
        <v>Rako</v>
      </c>
      <c r="BH118" s="73" t="str">
        <f t="shared" si="159"/>
        <v/>
      </c>
      <c r="BI118" s="53">
        <f t="shared" si="160"/>
        <v>1374</v>
      </c>
      <c r="BJ118" s="47" t="s">
        <v>0</v>
      </c>
      <c r="BK118" s="52" t="str">
        <f t="shared" si="120"/>
        <v>Vihor</v>
      </c>
      <c r="BL118" s="31" t="str">
        <f t="shared" si="121"/>
        <v>OK Vihor</v>
      </c>
      <c r="BM118" s="73" t="str">
        <f t="shared" si="122"/>
        <v/>
      </c>
      <c r="BN118" s="31" t="str" cm="1">
        <f t="array" ref="BN118">IF(BM118="",""&amp;BL118,IF(BM118="NEMA",BL118,INDEX(regKlub_naziv,MATCH(INDEX(regKlub_alias_klubId,BM118),regKlub_id,0))))</f>
        <v>OK Vihor</v>
      </c>
      <c r="BO118" s="31" t="str" cm="1">
        <f t="array" ref="BO118">IFERROR(""&amp;INDEX(regNatjecatelj_klub,DX118),"")</f>
        <v>OK Vihor</v>
      </c>
      <c r="BP118" s="88" t="str">
        <f t="shared" si="161"/>
        <v/>
      </c>
      <c r="BQ118" s="66" t="str">
        <f t="shared" si="162"/>
        <v>OK Vihor</v>
      </c>
      <c r="BR118" s="47" t="s">
        <v>0</v>
      </c>
      <c r="BS118" s="52" t="str">
        <f>IF(X118&lt;&gt;"NEMA","",IF(IFERROR(MATCH(W118,W$12:W117,0),0)&lt;&gt;0,"",W118))</f>
        <v/>
      </c>
      <c r="BT118" s="73" t="str">
        <f t="shared" si="163"/>
        <v/>
      </c>
      <c r="BU118" s="31" t="str">
        <f>IF(OR(BT118="",BT118&lt;&gt;"NEMA"),"",MAX(BU$12:BU117)+1)</f>
        <v/>
      </c>
      <c r="BV118" s="66" t="str">
        <f t="shared" si="164"/>
        <v/>
      </c>
      <c r="BW118" s="47" t="s">
        <v>0</v>
      </c>
      <c r="BX118" s="19" t="str">
        <f t="shared" si="165"/>
        <v/>
      </c>
      <c r="BY118" s="47" t="s">
        <v>0</v>
      </c>
      <c r="BZ118" s="82" t="str">
        <f>IF(BM118&lt;&gt;"NEMA","",IF(IFERROR(MATCH(BL118,BL$12:BL117,0),0)&lt;&gt;0,"",BL118))</f>
        <v/>
      </c>
      <c r="CA118" s="47" t="s">
        <v>0</v>
      </c>
      <c r="CB118" s="125"/>
      <c r="CC118" s="47" t="s">
        <v>0</v>
      </c>
      <c r="CD118" s="58" t="str">
        <f t="shared" si="166"/>
        <v/>
      </c>
      <c r="CE118" s="31" t="str">
        <f t="shared" si="167"/>
        <v/>
      </c>
      <c r="CF118" s="31" t="str">
        <f>IF(CE118="","",MAX(CF$12:CF117)+1)</f>
        <v/>
      </c>
      <c r="CG118" s="31" t="str">
        <f t="shared" si="123"/>
        <v/>
      </c>
      <c r="CH118" s="31" t="str">
        <f t="shared" si="168"/>
        <v/>
      </c>
      <c r="CI118" s="31" t="str">
        <f>IF(CB118="","",MAX(CI$12:CI117)+1)</f>
        <v/>
      </c>
      <c r="CJ118" s="31" t="str">
        <f t="shared" si="169"/>
        <v/>
      </c>
      <c r="CK118" s="66" t="str">
        <f t="shared" si="170"/>
        <v/>
      </c>
      <c r="CL118" s="47" t="s">
        <v>0</v>
      </c>
      <c r="CM118" s="73" t="str">
        <f t="shared" si="124"/>
        <v/>
      </c>
      <c r="CN118" s="47"/>
      <c r="CO118" s="19" t="str">
        <f t="shared" si="171"/>
        <v/>
      </c>
      <c r="CP118" s="47" t="s">
        <v>0</v>
      </c>
      <c r="CQ118" s="143" t="str">
        <f t="shared" si="172"/>
        <v>OK Vihor</v>
      </c>
      <c r="CR118" s="47" t="s">
        <v>0</v>
      </c>
      <c r="CS118" s="58" t="str">
        <f t="shared" si="188"/>
        <v>69:30</v>
      </c>
      <c r="CT118" s="73" t="str">
        <f t="shared" si="189"/>
        <v>0</v>
      </c>
      <c r="CU118" s="229" t="str">
        <f t="shared" si="125"/>
        <v/>
      </c>
      <c r="CV118" s="230">
        <f t="shared" si="110"/>
        <v>4170</v>
      </c>
      <c r="CW118" s="163">
        <f t="shared" si="126"/>
        <v>1</v>
      </c>
      <c r="CX118" s="47" t="s">
        <v>0</v>
      </c>
      <c r="CY118" s="222" t="str">
        <f t="shared" si="173"/>
        <v xml:space="preserve">
</v>
      </c>
      <c r="CZ118" s="223">
        <f t="shared" si="174"/>
        <v>6</v>
      </c>
      <c r="DA118" s="47" t="s">
        <v>0</v>
      </c>
      <c r="DB118" s="47"/>
      <c r="DC118" s="47"/>
      <c r="DD118" s="47"/>
      <c r="DE118" s="47" t="s">
        <v>0</v>
      </c>
      <c r="DF118" s="53" t="str">
        <f t="shared" si="182"/>
        <v/>
      </c>
      <c r="DG118" t="s">
        <v>0</v>
      </c>
      <c r="DH118" s="128" t="str">
        <f t="shared" si="183"/>
        <v>M</v>
      </c>
      <c r="DI118" t="s">
        <v>0</v>
      </c>
      <c r="DJ118" s="52" t="str">
        <f t="shared" si="184"/>
        <v/>
      </c>
      <c r="DK118" s="66" t="str">
        <f t="shared" si="185"/>
        <v/>
      </c>
      <c r="DL118" t="s">
        <v>0</v>
      </c>
      <c r="DM118" s="19" t="str">
        <f t="shared" si="186"/>
        <v/>
      </c>
      <c r="DN118" s="47" t="s">
        <v>0</v>
      </c>
      <c r="DO118" s="19" t="str">
        <f t="shared" si="187"/>
        <v/>
      </c>
      <c r="DP118" s="47" t="s">
        <v>0</v>
      </c>
      <c r="DQ118" s="52" t="str">
        <f t="shared" si="127"/>
        <v>Duje – Rako – OK Vihor – M35</v>
      </c>
      <c r="DR118" s="53">
        <f t="shared" si="128"/>
        <v>868</v>
      </c>
      <c r="DS118" s="47" t="s">
        <v>0</v>
      </c>
      <c r="DT118" s="52" t="str">
        <f t="shared" si="129"/>
        <v>Duje – Rako – OK Vihor</v>
      </c>
      <c r="DU118" s="53">
        <f t="shared" si="130"/>
        <v>868</v>
      </c>
      <c r="DV118" s="47" t="s">
        <v>0</v>
      </c>
      <c r="DW118" s="52" t="str">
        <f t="shared" si="131"/>
        <v>Duje – Rako</v>
      </c>
      <c r="DX118" s="53">
        <f t="shared" si="132"/>
        <v>868</v>
      </c>
      <c r="DY118" s="47" t="s">
        <v>0</v>
      </c>
      <c r="DZ118" s="58">
        <f t="shared" si="175"/>
        <v>868</v>
      </c>
      <c r="EA118" s="53" cm="1">
        <f t="array" ref="EA118">IF(DZ118&lt;&gt;"",INDEX(regNatjecatelj_id,DZ118,0),IF(BD118&lt;&gt;"",BD118,""))</f>
        <v>1374</v>
      </c>
      <c r="EB118" s="47" t="s">
        <v>0</v>
      </c>
      <c r="EC118" s="58" t="str">
        <f t="shared" si="133"/>
        <v>imepre</v>
      </c>
      <c r="ED118" s="73" t="str">
        <f t="shared" si="134"/>
        <v>klu</v>
      </c>
      <c r="EE118" s="73" t="str">
        <f t="shared" si="135"/>
        <v>kat</v>
      </c>
      <c r="EF118" s="73" t="str">
        <f t="shared" si="136"/>
        <v/>
      </c>
      <c r="EG118" s="66" t="str">
        <f t="shared" si="137"/>
        <v>imepre-klu-kat</v>
      </c>
      <c r="EH118" s="47" t="s">
        <v>0</v>
      </c>
      <c r="EI118" s="58">
        <f>IF(AL118="","",MAX(EI$12:EI117)+1)</f>
        <v>286</v>
      </c>
      <c r="EJ118" s="73">
        <f t="shared" si="138"/>
        <v>29</v>
      </c>
      <c r="EK118" s="73">
        <f t="shared" si="176"/>
        <v>1374</v>
      </c>
      <c r="EL118" s="73">
        <f t="shared" si="139"/>
        <v>4170</v>
      </c>
      <c r="EM118" s="73">
        <f t="shared" si="140"/>
        <v>1</v>
      </c>
      <c r="EN118" s="73">
        <f t="shared" si="177"/>
        <v>1</v>
      </c>
      <c r="EO118" s="73">
        <f t="shared" si="178"/>
        <v>1</v>
      </c>
      <c r="EP118" s="73" t="str">
        <f t="shared" si="141"/>
        <v>0</v>
      </c>
      <c r="EQ118" s="73" t="str">
        <f t="shared" si="142"/>
        <v/>
      </c>
      <c r="ER118" s="73" t="str">
        <f t="shared" si="143"/>
        <v/>
      </c>
      <c r="ES118" s="53" t="str">
        <f t="shared" si="144"/>
        <v/>
      </c>
      <c r="ET118" s="47" t="s">
        <v>0</v>
      </c>
      <c r="EU118" s="19" t="str">
        <f t="shared" si="179"/>
        <v>INSERT INTO rezultat(id,stazakategorija_id,imeprezime_id,vrijeme_sec,status_id,registracija,uparivanje_id,originalstatus_id,imeprezimealias_id,klubalias_id,kategorijaalias_id) VALUES (286,29,1374,4170,1,1,1,0,Null,Null,Null);</v>
      </c>
      <c r="EV118" s="47" t="s">
        <v>0</v>
      </c>
      <c r="EW118" s="19" t="str">
        <f t="shared" si="180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8" s="47" t="s">
        <v>0</v>
      </c>
      <c r="EY118" s="180" t="str">
        <f t="shared" si="145"/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8" s="47" t="s">
        <v>0</v>
      </c>
    </row>
    <row r="119" spans="1:156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6" t="str">
        <f t="shared" si="146"/>
        <v>ok</v>
      </c>
      <c r="P119" s="47"/>
      <c r="Q119" s="52" t="str">
        <f t="shared" si="147"/>
        <v>M35</v>
      </c>
      <c r="R119" s="73">
        <f>IF(Q119="","",IF(COUNTIF(Q$12:Q118,Q119)=0,R118+1,R118))</f>
        <v>7</v>
      </c>
      <c r="S119" s="73">
        <f t="shared" si="148"/>
        <v>107</v>
      </c>
      <c r="T119" s="73">
        <f t="shared" si="111"/>
        <v>18</v>
      </c>
      <c r="U119" s="66" t="str">
        <f t="shared" si="112"/>
        <v>M35</v>
      </c>
      <c r="V119" s="47" t="s">
        <v>0</v>
      </c>
      <c r="W119" s="222" t="str">
        <f t="shared" si="113"/>
        <v>M35</v>
      </c>
      <c r="X119" s="223">
        <f t="shared" si="114"/>
        <v>29</v>
      </c>
      <c r="Y119" s="47" t="s">
        <v>0</v>
      </c>
      <c r="Z119" s="52" t="str">
        <f t="shared" si="149"/>
        <v>CRO</v>
      </c>
      <c r="AA119" s="73">
        <f t="shared" si="115"/>
        <v>1</v>
      </c>
      <c r="AB119" s="31" t="str">
        <f t="shared" si="150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51"/>
        <v/>
      </c>
      <c r="AH119" s="47" t="s">
        <v>0</v>
      </c>
      <c r="AI119" s="143" t="str">
        <f t="shared" si="152"/>
        <v>CRO</v>
      </c>
      <c r="AJ119" s="47"/>
      <c r="AK119" s="52" t="str">
        <f t="shared" si="153"/>
        <v>Tomislav</v>
      </c>
      <c r="AL119" s="31" t="str">
        <f t="shared" si="154"/>
        <v>Vuk</v>
      </c>
      <c r="AM119" s="73">
        <f t="shared" si="155"/>
        <v>1448</v>
      </c>
      <c r="AN119" s="73" t="str">
        <f t="shared" si="156"/>
        <v/>
      </c>
      <c r="AO119" s="31" t="str">
        <f t="shared" si="116"/>
        <v>Tomislav</v>
      </c>
      <c r="AP119" s="66" t="str">
        <f t="shared" si="117"/>
        <v>Vuk</v>
      </c>
      <c r="AQ119" s="47" t="s">
        <v>0</v>
      </c>
      <c r="AR119" s="82" t="str">
        <f t="shared" si="157"/>
        <v/>
      </c>
      <c r="AS119" s="47" t="s">
        <v>0</v>
      </c>
      <c r="AT119" s="19" t="str">
        <f t="shared" si="158"/>
        <v/>
      </c>
      <c r="AU119" s="47" t="s">
        <v>0</v>
      </c>
      <c r="AV119" s="103"/>
      <c r="AW119" s="105"/>
      <c r="AX119" s="47" t="s">
        <v>0</v>
      </c>
      <c r="AY119" s="259" t="str">
        <f t="shared" si="181"/>
        <v/>
      </c>
      <c r="AZ119" s="47" t="s">
        <v>0</v>
      </c>
      <c r="BA119" s="52" t="str">
        <f t="shared" si="118"/>
        <v/>
      </c>
      <c r="BB119" s="73" t="str">
        <f>IF(AV119&amp;AW119="","",MAX(BB$12:BB118)+1)</f>
        <v/>
      </c>
      <c r="BC119" s="271" t="str">
        <f t="shared" si="119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>IF(O119="","",IF(BC119="",AO119,IF(BC119="NEMA",AV119,INDEX(regNatjecatelj_ime,MATCH(BC119,regNatjecatelj_id,0)))))</f>
        <v>Tomislav</v>
      </c>
      <c r="BG119" s="31" t="str">
        <f>IF(O119="","",IF(BC119="",AP119,IF(BC119="NEMA",AW119,INDEX(regNatjecatelj_prezime,MATCH(BC119,regNatjecatelj_id,0)))))</f>
        <v>Vuk</v>
      </c>
      <c r="BH119" s="73" t="str">
        <f t="shared" si="159"/>
        <v/>
      </c>
      <c r="BI119" s="53">
        <f t="shared" si="160"/>
        <v>1448</v>
      </c>
      <c r="BJ119" s="47" t="s">
        <v>0</v>
      </c>
      <c r="BK119" s="52" t="str">
        <f t="shared" si="120"/>
        <v>Vihor</v>
      </c>
      <c r="BL119" s="31" t="str">
        <f t="shared" si="121"/>
        <v>OK Vihor</v>
      </c>
      <c r="BM119" s="73" t="str">
        <f t="shared" si="122"/>
        <v/>
      </c>
      <c r="BN119" s="31" t="str" cm="1">
        <f t="array" ref="BN119">IF(BM119="",""&amp;BL119,IF(BM119="NEMA",BL119,INDEX(regKlub_naziv,MATCH(INDEX(regKlub_alias_klubId,BM119),regKlub_id,0))))</f>
        <v>OK Vihor</v>
      </c>
      <c r="BO119" s="31" t="str" cm="1">
        <f t="array" ref="BO119">IFERROR(""&amp;INDEX(regNatjecatelj_klub,DX119),"")</f>
        <v>OK Vihor</v>
      </c>
      <c r="BP119" s="88" t="str">
        <f t="shared" si="161"/>
        <v/>
      </c>
      <c r="BQ119" s="66" t="str">
        <f t="shared" si="162"/>
        <v>OK Vihor</v>
      </c>
      <c r="BR119" s="47" t="s">
        <v>0</v>
      </c>
      <c r="BS119" s="52" t="str">
        <f>IF(X119&lt;&gt;"NEMA","",IF(IFERROR(MATCH(W119,W$12:W118,0),0)&lt;&gt;0,"",W119))</f>
        <v/>
      </c>
      <c r="BT119" s="73" t="str">
        <f t="shared" si="163"/>
        <v/>
      </c>
      <c r="BU119" s="31" t="str">
        <f>IF(OR(BT119="",BT119&lt;&gt;"NEMA"),"",MAX(BU$12:BU118)+1)</f>
        <v/>
      </c>
      <c r="BV119" s="66" t="str">
        <f t="shared" si="164"/>
        <v/>
      </c>
      <c r="BW119" s="47" t="s">
        <v>0</v>
      </c>
      <c r="BX119" s="19" t="str">
        <f t="shared" si="165"/>
        <v/>
      </c>
      <c r="BY119" s="47" t="s">
        <v>0</v>
      </c>
      <c r="BZ119" s="82" t="str">
        <f>IF(BM119&lt;&gt;"NEMA","",IF(IFERROR(MATCH(BL119,BL$12:BL118,0),0)&lt;&gt;0,"",BL119))</f>
        <v/>
      </c>
      <c r="CA119" s="47" t="s">
        <v>0</v>
      </c>
      <c r="CB119" s="125"/>
      <c r="CC119" s="47" t="s">
        <v>0</v>
      </c>
      <c r="CD119" s="58" t="str">
        <f t="shared" si="166"/>
        <v/>
      </c>
      <c r="CE119" s="31" t="str">
        <f t="shared" si="167"/>
        <v/>
      </c>
      <c r="CF119" s="31" t="str">
        <f>IF(CE119="","",MAX(CF$12:CF118)+1)</f>
        <v/>
      </c>
      <c r="CG119" s="31" t="str">
        <f t="shared" si="123"/>
        <v/>
      </c>
      <c r="CH119" s="31" t="str">
        <f t="shared" si="168"/>
        <v/>
      </c>
      <c r="CI119" s="31" t="str">
        <f>IF(CB119="","",MAX(CI$12:CI118)+1)</f>
        <v/>
      </c>
      <c r="CJ119" s="31" t="str">
        <f t="shared" si="169"/>
        <v/>
      </c>
      <c r="CK119" s="66" t="str">
        <f t="shared" si="170"/>
        <v/>
      </c>
      <c r="CL119" s="47" t="s">
        <v>0</v>
      </c>
      <c r="CM119" s="73" t="str">
        <f t="shared" si="124"/>
        <v/>
      </c>
      <c r="CN119" s="47"/>
      <c r="CO119" s="19" t="str">
        <f t="shared" si="171"/>
        <v/>
      </c>
      <c r="CP119" s="47" t="s">
        <v>0</v>
      </c>
      <c r="CQ119" s="143" t="str">
        <f t="shared" si="172"/>
        <v>OK Vihor</v>
      </c>
      <c r="CR119" s="47" t="s">
        <v>0</v>
      </c>
      <c r="CS119" s="58" t="str">
        <f t="shared" si="188"/>
        <v>75:11</v>
      </c>
      <c r="CT119" s="73" t="str">
        <f t="shared" si="189"/>
        <v>0</v>
      </c>
      <c r="CU119" s="229" t="str">
        <f t="shared" si="125"/>
        <v/>
      </c>
      <c r="CV119" s="230">
        <f t="shared" si="110"/>
        <v>4511</v>
      </c>
      <c r="CW119" s="163">
        <f t="shared" si="126"/>
        <v>1</v>
      </c>
      <c r="CX119" s="47" t="s">
        <v>0</v>
      </c>
      <c r="CY119" s="222" t="str">
        <f t="shared" si="173"/>
        <v xml:space="preserve">
</v>
      </c>
      <c r="CZ119" s="223">
        <f t="shared" si="174"/>
        <v>6</v>
      </c>
      <c r="DA119" s="47" t="s">
        <v>0</v>
      </c>
      <c r="DB119" s="47"/>
      <c r="DC119" s="47"/>
      <c r="DD119" s="47"/>
      <c r="DE119" s="47" t="s">
        <v>0</v>
      </c>
      <c r="DF119" s="53" t="str">
        <f t="shared" si="182"/>
        <v/>
      </c>
      <c r="DG119" t="s">
        <v>0</v>
      </c>
      <c r="DH119" s="128" t="str">
        <f t="shared" si="183"/>
        <v>M</v>
      </c>
      <c r="DI119" t="s">
        <v>0</v>
      </c>
      <c r="DJ119" s="52" t="str">
        <f t="shared" si="184"/>
        <v/>
      </c>
      <c r="DK119" s="66" t="str">
        <f t="shared" si="185"/>
        <v/>
      </c>
      <c r="DL119" t="s">
        <v>0</v>
      </c>
      <c r="DM119" s="19" t="str">
        <f t="shared" si="186"/>
        <v/>
      </c>
      <c r="DN119" s="47" t="s">
        <v>0</v>
      </c>
      <c r="DO119" s="19" t="str">
        <f t="shared" si="187"/>
        <v/>
      </c>
      <c r="DP119" s="47" t="s">
        <v>0</v>
      </c>
      <c r="DQ119" s="52" t="str">
        <f t="shared" si="127"/>
        <v>Tomislav – Vuk – OK Vihor – M35</v>
      </c>
      <c r="DR119" s="53">
        <f t="shared" si="128"/>
        <v>944</v>
      </c>
      <c r="DS119" s="47" t="s">
        <v>0</v>
      </c>
      <c r="DT119" s="52" t="str">
        <f t="shared" si="129"/>
        <v>Tomislav – Vuk – OK Vihor</v>
      </c>
      <c r="DU119" s="53">
        <f t="shared" si="130"/>
        <v>944</v>
      </c>
      <c r="DV119" s="47" t="s">
        <v>0</v>
      </c>
      <c r="DW119" s="52" t="str">
        <f t="shared" si="131"/>
        <v>Tomislav – Vuk</v>
      </c>
      <c r="DX119" s="53">
        <f t="shared" si="132"/>
        <v>944</v>
      </c>
      <c r="DY119" s="47" t="s">
        <v>0</v>
      </c>
      <c r="DZ119" s="58">
        <f t="shared" si="175"/>
        <v>944</v>
      </c>
      <c r="EA119" s="53" cm="1">
        <f t="array" ref="EA119">IF(DZ119&lt;&gt;"",INDEX(regNatjecatelj_id,DZ119,0),IF(BD119&lt;&gt;"",BD119,""))</f>
        <v>1448</v>
      </c>
      <c r="EB119" s="47" t="s">
        <v>0</v>
      </c>
      <c r="EC119" s="58" t="str">
        <f t="shared" si="133"/>
        <v>imepre</v>
      </c>
      <c r="ED119" s="73" t="str">
        <f t="shared" si="134"/>
        <v>klu</v>
      </c>
      <c r="EE119" s="73" t="str">
        <f t="shared" si="135"/>
        <v>kat</v>
      </c>
      <c r="EF119" s="73" t="str">
        <f t="shared" si="136"/>
        <v/>
      </c>
      <c r="EG119" s="66" t="str">
        <f t="shared" si="137"/>
        <v>imepre-klu-kat</v>
      </c>
      <c r="EH119" s="47" t="s">
        <v>0</v>
      </c>
      <c r="EI119" s="58">
        <f>IF(AL119="","",MAX(EI$12:EI118)+1)</f>
        <v>287</v>
      </c>
      <c r="EJ119" s="73">
        <f t="shared" si="138"/>
        <v>29</v>
      </c>
      <c r="EK119" s="73">
        <f t="shared" si="176"/>
        <v>1448</v>
      </c>
      <c r="EL119" s="73">
        <f t="shared" si="139"/>
        <v>4511</v>
      </c>
      <c r="EM119" s="73">
        <f t="shared" si="140"/>
        <v>1</v>
      </c>
      <c r="EN119" s="73">
        <f t="shared" si="177"/>
        <v>1</v>
      </c>
      <c r="EO119" s="73">
        <f t="shared" si="178"/>
        <v>1</v>
      </c>
      <c r="EP119" s="73" t="str">
        <f t="shared" si="141"/>
        <v>0</v>
      </c>
      <c r="EQ119" s="73" t="str">
        <f t="shared" si="142"/>
        <v/>
      </c>
      <c r="ER119" s="73" t="str">
        <f t="shared" si="143"/>
        <v/>
      </c>
      <c r="ES119" s="53" t="str">
        <f t="shared" si="144"/>
        <v/>
      </c>
      <c r="ET119" s="47" t="s">
        <v>0</v>
      </c>
      <c r="EU119" s="19" t="str">
        <f t="shared" si="179"/>
        <v>INSERT INTO rezultat(id,stazakategorija_id,imeprezime_id,vrijeme_sec,status_id,registracija,uparivanje_id,originalstatus_id,imeprezimealias_id,klubalias_id,kategorijaalias_id) VALUES (287,29,1448,4511,1,1,1,0,Null,Null,Null);</v>
      </c>
      <c r="EV119" s="47" t="s">
        <v>0</v>
      </c>
      <c r="EW119" s="19" t="str">
        <f t="shared" si="180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9" s="47" t="s">
        <v>0</v>
      </c>
      <c r="EY119" s="180" t="str">
        <f t="shared" si="145"/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19" s="47" t="s">
        <v>0</v>
      </c>
    </row>
    <row r="120" spans="1:156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6" t="str">
        <f t="shared" si="146"/>
        <v>ok</v>
      </c>
      <c r="P120" s="47"/>
      <c r="Q120" s="52" t="str">
        <f t="shared" si="147"/>
        <v>M35</v>
      </c>
      <c r="R120" s="73">
        <f>IF(Q120="","",IF(COUNTIF(Q$12:Q119,Q120)=0,R119+1,R119))</f>
        <v>7</v>
      </c>
      <c r="S120" s="73">
        <f t="shared" si="148"/>
        <v>107</v>
      </c>
      <c r="T120" s="73">
        <f t="shared" si="111"/>
        <v>18</v>
      </c>
      <c r="U120" s="66" t="str">
        <f t="shared" si="112"/>
        <v>M35</v>
      </c>
      <c r="V120" s="47" t="s">
        <v>0</v>
      </c>
      <c r="W120" s="222" t="str">
        <f t="shared" si="113"/>
        <v>M35</v>
      </c>
      <c r="X120" s="223">
        <f t="shared" si="114"/>
        <v>29</v>
      </c>
      <c r="Y120" s="47" t="s">
        <v>0</v>
      </c>
      <c r="Z120" s="52" t="str">
        <f t="shared" si="149"/>
        <v>CRO</v>
      </c>
      <c r="AA120" s="73">
        <f t="shared" si="115"/>
        <v>1</v>
      </c>
      <c r="AB120" s="31" t="str">
        <f t="shared" si="150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51"/>
        <v/>
      </c>
      <c r="AH120" s="47" t="s">
        <v>0</v>
      </c>
      <c r="AI120" s="143" t="str">
        <f t="shared" si="152"/>
        <v>CRO</v>
      </c>
      <c r="AJ120" s="47"/>
      <c r="AK120" s="52" t="str">
        <f t="shared" si="153"/>
        <v>Miroslav</v>
      </c>
      <c r="AL120" s="31" t="str">
        <f t="shared" si="154"/>
        <v>Hainž</v>
      </c>
      <c r="AM120" s="73">
        <f t="shared" si="155"/>
        <v>1151</v>
      </c>
      <c r="AN120" s="73" t="str">
        <f t="shared" si="156"/>
        <v/>
      </c>
      <c r="AO120" s="31" t="str">
        <f t="shared" si="116"/>
        <v>Miroslav</v>
      </c>
      <c r="AP120" s="66" t="str">
        <f t="shared" si="117"/>
        <v>Hainž</v>
      </c>
      <c r="AQ120" s="47" t="s">
        <v>0</v>
      </c>
      <c r="AR120" s="82" t="str">
        <f t="shared" si="157"/>
        <v/>
      </c>
      <c r="AS120" s="47" t="s">
        <v>0</v>
      </c>
      <c r="AT120" s="19" t="str">
        <f t="shared" si="158"/>
        <v/>
      </c>
      <c r="AU120" s="47" t="s">
        <v>0</v>
      </c>
      <c r="AV120" s="103"/>
      <c r="AW120" s="105"/>
      <c r="AX120" s="47" t="s">
        <v>0</v>
      </c>
      <c r="AY120" s="259" t="str">
        <f t="shared" si="181"/>
        <v/>
      </c>
      <c r="AZ120" s="47" t="s">
        <v>0</v>
      </c>
      <c r="BA120" s="52" t="str">
        <f t="shared" si="118"/>
        <v/>
      </c>
      <c r="BB120" s="73" t="str">
        <f>IF(AV120&amp;AW120="","",MAX(BB$12:BB119)+1)</f>
        <v/>
      </c>
      <c r="BC120" s="271" t="str">
        <f t="shared" si="119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>IF(O120="","",IF(BC120="",AO120,IF(BC120="NEMA",AV120,INDEX(regNatjecatelj_ime,MATCH(BC120,regNatjecatelj_id,0)))))</f>
        <v>Miroslav</v>
      </c>
      <c r="BG120" s="31" t="str">
        <f>IF(O120="","",IF(BC120="",AP120,IF(BC120="NEMA",AW120,INDEX(regNatjecatelj_prezime,MATCH(BC120,regNatjecatelj_id,0)))))</f>
        <v>Hainž</v>
      </c>
      <c r="BH120" s="73" t="str">
        <f t="shared" si="159"/>
        <v/>
      </c>
      <c r="BI120" s="53">
        <f t="shared" si="160"/>
        <v>1151</v>
      </c>
      <c r="BJ120" s="47" t="s">
        <v>0</v>
      </c>
      <c r="BK120" s="52" t="str">
        <f t="shared" si="120"/>
        <v>OK Varaždin</v>
      </c>
      <c r="BL120" s="31" t="str">
        <f t="shared" si="121"/>
        <v>OK Varaždin</v>
      </c>
      <c r="BM120" s="73" t="str">
        <f t="shared" si="122"/>
        <v/>
      </c>
      <c r="BN120" s="31" t="str" cm="1">
        <f t="array" ref="BN120">IF(BM120="",""&amp;BL120,IF(BM120="NEMA",BL120,INDEX(regKlub_naziv,MATCH(INDEX(regKlub_alias_klubId,BM120),regKlub_id,0))))</f>
        <v>OK Varaždin</v>
      </c>
      <c r="BO120" s="31" t="str" cm="1">
        <f t="array" ref="BO120">IFERROR(""&amp;INDEX(regNatjecatelj_klub,DX120),"")</f>
        <v>OK Varaždin</v>
      </c>
      <c r="BP120" s="88" t="str">
        <f t="shared" si="161"/>
        <v/>
      </c>
      <c r="BQ120" s="66" t="str">
        <f t="shared" si="162"/>
        <v>OK Varaždin</v>
      </c>
      <c r="BR120" s="47" t="s">
        <v>0</v>
      </c>
      <c r="BS120" s="52" t="str">
        <f>IF(X120&lt;&gt;"NEMA","",IF(IFERROR(MATCH(W120,W$12:W119,0),0)&lt;&gt;0,"",W120))</f>
        <v/>
      </c>
      <c r="BT120" s="73" t="str">
        <f t="shared" si="163"/>
        <v/>
      </c>
      <c r="BU120" s="31" t="str">
        <f>IF(OR(BT120="",BT120&lt;&gt;"NEMA"),"",MAX(BU$12:BU119)+1)</f>
        <v/>
      </c>
      <c r="BV120" s="66" t="str">
        <f t="shared" si="164"/>
        <v/>
      </c>
      <c r="BW120" s="47" t="s">
        <v>0</v>
      </c>
      <c r="BX120" s="19" t="str">
        <f t="shared" si="165"/>
        <v/>
      </c>
      <c r="BY120" s="47" t="s">
        <v>0</v>
      </c>
      <c r="BZ120" s="82" t="str">
        <f>IF(BM120&lt;&gt;"NEMA","",IF(IFERROR(MATCH(BL120,BL$12:BL119,0),0)&lt;&gt;0,"",BL120))</f>
        <v/>
      </c>
      <c r="CA120" s="47" t="s">
        <v>0</v>
      </c>
      <c r="CB120" s="125"/>
      <c r="CC120" s="47" t="s">
        <v>0</v>
      </c>
      <c r="CD120" s="58" t="str">
        <f t="shared" si="166"/>
        <v/>
      </c>
      <c r="CE120" s="31" t="str">
        <f t="shared" si="167"/>
        <v/>
      </c>
      <c r="CF120" s="31" t="str">
        <f>IF(CE120="","",MAX(CF$12:CF119)+1)</f>
        <v/>
      </c>
      <c r="CG120" s="31" t="str">
        <f t="shared" si="123"/>
        <v/>
      </c>
      <c r="CH120" s="31" t="str">
        <f t="shared" si="168"/>
        <v/>
      </c>
      <c r="CI120" s="31" t="str">
        <f>IF(CB120="","",MAX(CI$12:CI119)+1)</f>
        <v/>
      </c>
      <c r="CJ120" s="31" t="str">
        <f t="shared" si="169"/>
        <v/>
      </c>
      <c r="CK120" s="66" t="str">
        <f t="shared" si="170"/>
        <v/>
      </c>
      <c r="CL120" s="47" t="s">
        <v>0</v>
      </c>
      <c r="CM120" s="73" t="str">
        <f t="shared" si="124"/>
        <v/>
      </c>
      <c r="CN120" s="47"/>
      <c r="CO120" s="19" t="str">
        <f t="shared" si="171"/>
        <v/>
      </c>
      <c r="CP120" s="47" t="s">
        <v>0</v>
      </c>
      <c r="CQ120" s="143" t="str">
        <f t="shared" si="172"/>
        <v>OK Varaždin</v>
      </c>
      <c r="CR120" s="47" t="s">
        <v>0</v>
      </c>
      <c r="CS120" s="58" t="str">
        <f t="shared" si="188"/>
        <v>78:12</v>
      </c>
      <c r="CT120" s="73" t="str">
        <f t="shared" si="189"/>
        <v>0</v>
      </c>
      <c r="CU120" s="229" t="str">
        <f t="shared" si="125"/>
        <v/>
      </c>
      <c r="CV120" s="230">
        <f t="shared" si="110"/>
        <v>4692</v>
      </c>
      <c r="CW120" s="163">
        <f t="shared" si="126"/>
        <v>1</v>
      </c>
      <c r="CX120" s="47" t="s">
        <v>0</v>
      </c>
      <c r="CY120" s="222" t="str">
        <f t="shared" si="173"/>
        <v xml:space="preserve">
</v>
      </c>
      <c r="CZ120" s="223">
        <f t="shared" si="174"/>
        <v>6</v>
      </c>
      <c r="DA120" s="47" t="s">
        <v>0</v>
      </c>
      <c r="DB120" s="47"/>
      <c r="DC120" s="47"/>
      <c r="DD120" s="47"/>
      <c r="DE120" s="47" t="s">
        <v>0</v>
      </c>
      <c r="DF120" s="53" t="str">
        <f t="shared" si="182"/>
        <v/>
      </c>
      <c r="DG120" t="s">
        <v>0</v>
      </c>
      <c r="DH120" s="128" t="str">
        <f t="shared" si="183"/>
        <v>M</v>
      </c>
      <c r="DI120" t="s">
        <v>0</v>
      </c>
      <c r="DJ120" s="52" t="str">
        <f t="shared" si="184"/>
        <v/>
      </c>
      <c r="DK120" s="66" t="str">
        <f t="shared" si="185"/>
        <v/>
      </c>
      <c r="DL120" t="s">
        <v>0</v>
      </c>
      <c r="DM120" s="19" t="str">
        <f t="shared" si="186"/>
        <v/>
      </c>
      <c r="DN120" s="47" t="s">
        <v>0</v>
      </c>
      <c r="DO120" s="19" t="str">
        <f t="shared" si="187"/>
        <v/>
      </c>
      <c r="DP120" s="47" t="s">
        <v>0</v>
      </c>
      <c r="DQ120" s="52" t="str">
        <f t="shared" si="127"/>
        <v>Miroslav – Hainž – OK Varaždin – M35</v>
      </c>
      <c r="DR120" s="53">
        <f t="shared" si="128"/>
        <v>535</v>
      </c>
      <c r="DS120" s="47" t="s">
        <v>0</v>
      </c>
      <c r="DT120" s="52" t="str">
        <f t="shared" si="129"/>
        <v>Miroslav – Hainž – OK Varaždin</v>
      </c>
      <c r="DU120" s="53">
        <f t="shared" si="130"/>
        <v>535</v>
      </c>
      <c r="DV120" s="47" t="s">
        <v>0</v>
      </c>
      <c r="DW120" s="52" t="str">
        <f t="shared" si="131"/>
        <v>Miroslav – Hainž</v>
      </c>
      <c r="DX120" s="53">
        <f t="shared" si="132"/>
        <v>535</v>
      </c>
      <c r="DY120" s="47" t="s">
        <v>0</v>
      </c>
      <c r="DZ120" s="58">
        <f t="shared" si="175"/>
        <v>535</v>
      </c>
      <c r="EA120" s="53" cm="1">
        <f t="array" ref="EA120">IF(DZ120&lt;&gt;"",INDEX(regNatjecatelj_id,DZ120,0),IF(BD120&lt;&gt;"",BD120,""))</f>
        <v>1151</v>
      </c>
      <c r="EB120" s="47" t="s">
        <v>0</v>
      </c>
      <c r="EC120" s="58" t="str">
        <f t="shared" si="133"/>
        <v>imepre</v>
      </c>
      <c r="ED120" s="73" t="str">
        <f t="shared" si="134"/>
        <v>klu</v>
      </c>
      <c r="EE120" s="73" t="str">
        <f t="shared" si="135"/>
        <v>kat</v>
      </c>
      <c r="EF120" s="73" t="str">
        <f t="shared" si="136"/>
        <v/>
      </c>
      <c r="EG120" s="66" t="str">
        <f t="shared" si="137"/>
        <v>imepre-klu-kat</v>
      </c>
      <c r="EH120" s="47" t="s">
        <v>0</v>
      </c>
      <c r="EI120" s="58">
        <f>IF(AL120="","",MAX(EI$12:EI119)+1)</f>
        <v>288</v>
      </c>
      <c r="EJ120" s="73">
        <f t="shared" si="138"/>
        <v>29</v>
      </c>
      <c r="EK120" s="73">
        <f t="shared" si="176"/>
        <v>1151</v>
      </c>
      <c r="EL120" s="73">
        <f t="shared" si="139"/>
        <v>4692</v>
      </c>
      <c r="EM120" s="73">
        <f t="shared" si="140"/>
        <v>1</v>
      </c>
      <c r="EN120" s="73">
        <f t="shared" si="177"/>
        <v>1</v>
      </c>
      <c r="EO120" s="73">
        <f t="shared" si="178"/>
        <v>1</v>
      </c>
      <c r="EP120" s="73" t="str">
        <f t="shared" si="141"/>
        <v>0</v>
      </c>
      <c r="EQ120" s="73" t="str">
        <f t="shared" si="142"/>
        <v/>
      </c>
      <c r="ER120" s="73" t="str">
        <f t="shared" si="143"/>
        <v/>
      </c>
      <c r="ES120" s="53" t="str">
        <f t="shared" si="144"/>
        <v/>
      </c>
      <c r="ET120" s="47" t="s">
        <v>0</v>
      </c>
      <c r="EU120" s="19" t="str">
        <f t="shared" si="179"/>
        <v>INSERT INTO rezultat(id,stazakategorija_id,imeprezime_id,vrijeme_sec,status_id,registracija,uparivanje_id,originalstatus_id,imeprezimealias_id,klubalias_id,kategorijaalias_id) VALUES (288,29,1151,4692,1,1,1,0,Null,Null,Null);</v>
      </c>
      <c r="EV120" s="47" t="s">
        <v>0</v>
      </c>
      <c r="EW120" s="19" t="str">
        <f t="shared" si="180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0" s="47" t="s">
        <v>0</v>
      </c>
      <c r="EY120" s="180" t="str">
        <f t="shared" si="145"/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0" s="47" t="s">
        <v>0</v>
      </c>
    </row>
    <row r="121" spans="1:156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6" t="str">
        <f t="shared" si="146"/>
        <v>ok</v>
      </c>
      <c r="P121" s="47"/>
      <c r="Q121" s="52" t="str">
        <f t="shared" si="147"/>
        <v>M35</v>
      </c>
      <c r="R121" s="73">
        <f>IF(Q121="","",IF(COUNTIF(Q$12:Q120,Q121)=0,R120+1,R120))</f>
        <v>7</v>
      </c>
      <c r="S121" s="73">
        <f t="shared" si="148"/>
        <v>107</v>
      </c>
      <c r="T121" s="73">
        <f t="shared" si="111"/>
        <v>18</v>
      </c>
      <c r="U121" s="66" t="str">
        <f t="shared" si="112"/>
        <v>M35</v>
      </c>
      <c r="V121" s="47" t="s">
        <v>0</v>
      </c>
      <c r="W121" s="222" t="str">
        <f t="shared" si="113"/>
        <v>M35</v>
      </c>
      <c r="X121" s="223">
        <f t="shared" si="114"/>
        <v>29</v>
      </c>
      <c r="Y121" s="47" t="s">
        <v>0</v>
      </c>
      <c r="Z121" s="52" t="str">
        <f t="shared" si="149"/>
        <v>CRO</v>
      </c>
      <c r="AA121" s="73">
        <f t="shared" si="115"/>
        <v>1</v>
      </c>
      <c r="AB121" s="31" t="str">
        <f t="shared" si="150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51"/>
        <v/>
      </c>
      <c r="AH121" s="47" t="s">
        <v>0</v>
      </c>
      <c r="AI121" s="143" t="str">
        <f t="shared" si="152"/>
        <v>CRO</v>
      </c>
      <c r="AJ121" s="47"/>
      <c r="AK121" s="52" t="str">
        <f t="shared" si="153"/>
        <v>Tomislav</v>
      </c>
      <c r="AL121" s="31" t="str">
        <f t="shared" si="154"/>
        <v>Meštrović</v>
      </c>
      <c r="AM121" s="73">
        <f t="shared" si="155"/>
        <v>1367</v>
      </c>
      <c r="AN121" s="73" t="str">
        <f t="shared" si="156"/>
        <v/>
      </c>
      <c r="AO121" s="31" t="str">
        <f t="shared" si="116"/>
        <v>Tomislav</v>
      </c>
      <c r="AP121" s="66" t="str">
        <f t="shared" si="117"/>
        <v>Meštrović</v>
      </c>
      <c r="AQ121" s="47" t="s">
        <v>0</v>
      </c>
      <c r="AR121" s="82" t="str">
        <f t="shared" si="157"/>
        <v/>
      </c>
      <c r="AS121" s="47" t="s">
        <v>0</v>
      </c>
      <c r="AT121" s="19" t="str">
        <f t="shared" si="158"/>
        <v/>
      </c>
      <c r="AU121" s="47" t="s">
        <v>0</v>
      </c>
      <c r="AV121" s="103"/>
      <c r="AW121" s="105"/>
      <c r="AX121" s="47" t="s">
        <v>0</v>
      </c>
      <c r="AY121" s="259" t="str">
        <f t="shared" si="181"/>
        <v/>
      </c>
      <c r="AZ121" s="47" t="s">
        <v>0</v>
      </c>
      <c r="BA121" s="52" t="str">
        <f t="shared" si="118"/>
        <v/>
      </c>
      <c r="BB121" s="73" t="str">
        <f>IF(AV121&amp;AW121="","",MAX(BB$12:BB120)+1)</f>
        <v/>
      </c>
      <c r="BC121" s="271" t="str">
        <f t="shared" si="119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>IF(O121="","",IF(BC121="",AO121,IF(BC121="NEMA",AV121,INDEX(regNatjecatelj_ime,MATCH(BC121,regNatjecatelj_id,0)))))</f>
        <v>Tomislav</v>
      </c>
      <c r="BG121" s="31" t="str">
        <f>IF(O121="","",IF(BC121="",AP121,IF(BC121="NEMA",AW121,INDEX(regNatjecatelj_prezime,MATCH(BC121,regNatjecatelj_id,0)))))</f>
        <v>Meštrović</v>
      </c>
      <c r="BH121" s="73" t="str">
        <f t="shared" si="159"/>
        <v/>
      </c>
      <c r="BI121" s="53">
        <f t="shared" si="160"/>
        <v>1367</v>
      </c>
      <c r="BJ121" s="47" t="s">
        <v>0</v>
      </c>
      <c r="BK121" s="52" t="str">
        <f t="shared" si="120"/>
        <v>KAP</v>
      </c>
      <c r="BL121" s="31" t="str">
        <f t="shared" si="121"/>
        <v>OK Kapela</v>
      </c>
      <c r="BM121" s="73" t="str">
        <f t="shared" si="122"/>
        <v/>
      </c>
      <c r="BN121" s="31" t="str" cm="1">
        <f t="array" ref="BN121">IF(BM121="",""&amp;BL121,IF(BM121="NEMA",BL121,INDEX(regKlub_naziv,MATCH(INDEX(regKlub_alias_klubId,BM121),regKlub_id,0))))</f>
        <v>OK Kapela</v>
      </c>
      <c r="BO121" s="31" t="str" cm="1">
        <f t="array" ref="BO121">IFERROR(""&amp;INDEX(regNatjecatelj_klub,DX121),"")</f>
        <v>OK Kapela</v>
      </c>
      <c r="BP121" s="88" t="str">
        <f t="shared" si="161"/>
        <v/>
      </c>
      <c r="BQ121" s="66" t="str">
        <f t="shared" si="162"/>
        <v>OK Kapela</v>
      </c>
      <c r="BR121" s="47" t="s">
        <v>0</v>
      </c>
      <c r="BS121" s="52" t="str">
        <f>IF(X121&lt;&gt;"NEMA","",IF(IFERROR(MATCH(W121,W$12:W120,0),0)&lt;&gt;0,"",W121))</f>
        <v/>
      </c>
      <c r="BT121" s="73" t="str">
        <f t="shared" si="163"/>
        <v/>
      </c>
      <c r="BU121" s="31" t="str">
        <f>IF(OR(BT121="",BT121&lt;&gt;"NEMA"),"",MAX(BU$12:BU120)+1)</f>
        <v/>
      </c>
      <c r="BV121" s="66" t="str">
        <f t="shared" si="164"/>
        <v/>
      </c>
      <c r="BW121" s="47" t="s">
        <v>0</v>
      </c>
      <c r="BX121" s="19" t="str">
        <f t="shared" si="165"/>
        <v/>
      </c>
      <c r="BY121" s="47" t="s">
        <v>0</v>
      </c>
      <c r="BZ121" s="82" t="str">
        <f>IF(BM121&lt;&gt;"NEMA","",IF(IFERROR(MATCH(BL121,BL$12:BL120,0),0)&lt;&gt;0,"",BL121))</f>
        <v/>
      </c>
      <c r="CA121" s="47" t="s">
        <v>0</v>
      </c>
      <c r="CB121" s="125"/>
      <c r="CC121" s="47" t="s">
        <v>0</v>
      </c>
      <c r="CD121" s="58" t="str">
        <f t="shared" si="166"/>
        <v/>
      </c>
      <c r="CE121" s="31" t="str">
        <f t="shared" si="167"/>
        <v/>
      </c>
      <c r="CF121" s="31" t="str">
        <f>IF(CE121="","",MAX(CF$12:CF120)+1)</f>
        <v/>
      </c>
      <c r="CG121" s="31" t="str">
        <f t="shared" si="123"/>
        <v/>
      </c>
      <c r="CH121" s="31" t="str">
        <f t="shared" si="168"/>
        <v/>
      </c>
      <c r="CI121" s="31" t="str">
        <f>IF(CB121="","",MAX(CI$12:CI120)+1)</f>
        <v/>
      </c>
      <c r="CJ121" s="31" t="str">
        <f t="shared" si="169"/>
        <v/>
      </c>
      <c r="CK121" s="66" t="str">
        <f t="shared" si="170"/>
        <v/>
      </c>
      <c r="CL121" s="47" t="s">
        <v>0</v>
      </c>
      <c r="CM121" s="73" t="str">
        <f t="shared" si="124"/>
        <v/>
      </c>
      <c r="CN121" s="47"/>
      <c r="CO121" s="19" t="str">
        <f t="shared" si="171"/>
        <v/>
      </c>
      <c r="CP121" s="47" t="s">
        <v>0</v>
      </c>
      <c r="CQ121" s="143" t="str">
        <f t="shared" si="172"/>
        <v>OK Kapela</v>
      </c>
      <c r="CR121" s="47" t="s">
        <v>0</v>
      </c>
      <c r="CS121" s="58" t="str">
        <f t="shared" si="188"/>
        <v>79:32</v>
      </c>
      <c r="CT121" s="73" t="str">
        <f t="shared" si="189"/>
        <v>0</v>
      </c>
      <c r="CU121" s="229" t="str">
        <f t="shared" si="125"/>
        <v/>
      </c>
      <c r="CV121" s="230">
        <f t="shared" si="110"/>
        <v>4772</v>
      </c>
      <c r="CW121" s="163">
        <f t="shared" si="126"/>
        <v>1</v>
      </c>
      <c r="CX121" s="47" t="s">
        <v>0</v>
      </c>
      <c r="CY121" s="222" t="str">
        <f t="shared" si="173"/>
        <v xml:space="preserve">
</v>
      </c>
      <c r="CZ121" s="223">
        <f t="shared" si="174"/>
        <v>6</v>
      </c>
      <c r="DA121" s="47" t="s">
        <v>0</v>
      </c>
      <c r="DB121" s="47"/>
      <c r="DC121" s="47"/>
      <c r="DD121" s="47"/>
      <c r="DE121" s="47" t="s">
        <v>0</v>
      </c>
      <c r="DF121" s="53" t="str">
        <f t="shared" si="182"/>
        <v/>
      </c>
      <c r="DG121" t="s">
        <v>0</v>
      </c>
      <c r="DH121" s="128" t="str">
        <f t="shared" si="183"/>
        <v>M</v>
      </c>
      <c r="DI121" t="s">
        <v>0</v>
      </c>
      <c r="DJ121" s="52" t="str">
        <f t="shared" si="184"/>
        <v/>
      </c>
      <c r="DK121" s="66" t="str">
        <f t="shared" si="185"/>
        <v/>
      </c>
      <c r="DL121" t="s">
        <v>0</v>
      </c>
      <c r="DM121" s="19" t="str">
        <f t="shared" si="186"/>
        <v/>
      </c>
      <c r="DN121" s="47" t="s">
        <v>0</v>
      </c>
      <c r="DO121" s="19" t="str">
        <f t="shared" si="187"/>
        <v/>
      </c>
      <c r="DP121" s="47" t="s">
        <v>0</v>
      </c>
      <c r="DQ121" s="52" t="str">
        <f t="shared" si="127"/>
        <v>Tomislav – Meštrović – OK Kapela – M35</v>
      </c>
      <c r="DR121" s="53">
        <f t="shared" si="128"/>
        <v>280</v>
      </c>
      <c r="DS121" s="47" t="s">
        <v>0</v>
      </c>
      <c r="DT121" s="52" t="str">
        <f t="shared" si="129"/>
        <v>Tomislav – Meštrović – OK Kapela</v>
      </c>
      <c r="DU121" s="53">
        <f t="shared" si="130"/>
        <v>280</v>
      </c>
      <c r="DV121" s="47" t="s">
        <v>0</v>
      </c>
      <c r="DW121" s="52" t="str">
        <f t="shared" si="131"/>
        <v>Tomislav – Meštrović</v>
      </c>
      <c r="DX121" s="53">
        <f t="shared" si="132"/>
        <v>280</v>
      </c>
      <c r="DY121" s="47" t="s">
        <v>0</v>
      </c>
      <c r="DZ121" s="58">
        <f t="shared" si="175"/>
        <v>280</v>
      </c>
      <c r="EA121" s="53" cm="1">
        <f t="array" ref="EA121">IF(DZ121&lt;&gt;"",INDEX(regNatjecatelj_id,DZ121,0),IF(BD121&lt;&gt;"",BD121,""))</f>
        <v>1367</v>
      </c>
      <c r="EB121" s="47" t="s">
        <v>0</v>
      </c>
      <c r="EC121" s="58" t="str">
        <f t="shared" si="133"/>
        <v>imepre</v>
      </c>
      <c r="ED121" s="73" t="str">
        <f t="shared" si="134"/>
        <v>klu</v>
      </c>
      <c r="EE121" s="73" t="str">
        <f t="shared" si="135"/>
        <v>kat</v>
      </c>
      <c r="EF121" s="73" t="str">
        <f t="shared" si="136"/>
        <v/>
      </c>
      <c r="EG121" s="66" t="str">
        <f t="shared" si="137"/>
        <v>imepre-klu-kat</v>
      </c>
      <c r="EH121" s="47" t="s">
        <v>0</v>
      </c>
      <c r="EI121" s="58">
        <f>IF(AL121="","",MAX(EI$12:EI120)+1)</f>
        <v>289</v>
      </c>
      <c r="EJ121" s="73">
        <f t="shared" si="138"/>
        <v>29</v>
      </c>
      <c r="EK121" s="73">
        <f t="shared" si="176"/>
        <v>1367</v>
      </c>
      <c r="EL121" s="73">
        <f t="shared" si="139"/>
        <v>4772</v>
      </c>
      <c r="EM121" s="73">
        <f t="shared" si="140"/>
        <v>1</v>
      </c>
      <c r="EN121" s="73">
        <f t="shared" si="177"/>
        <v>1</v>
      </c>
      <c r="EO121" s="73">
        <f t="shared" si="178"/>
        <v>1</v>
      </c>
      <c r="EP121" s="73" t="str">
        <f t="shared" si="141"/>
        <v>0</v>
      </c>
      <c r="EQ121" s="73" t="str">
        <f t="shared" si="142"/>
        <v/>
      </c>
      <c r="ER121" s="73" t="str">
        <f t="shared" si="143"/>
        <v/>
      </c>
      <c r="ES121" s="53" t="str">
        <f t="shared" si="144"/>
        <v/>
      </c>
      <c r="ET121" s="47" t="s">
        <v>0</v>
      </c>
      <c r="EU121" s="19" t="str">
        <f t="shared" si="179"/>
        <v>INSERT INTO rezultat(id,stazakategorija_id,imeprezime_id,vrijeme_sec,status_id,registracija,uparivanje_id,originalstatus_id,imeprezimealias_id,klubalias_id,kategorijaalias_id) VALUES (289,29,1367,4772,1,1,1,0,Null,Null,Null);</v>
      </c>
      <c r="EV121" s="47" t="s">
        <v>0</v>
      </c>
      <c r="EW121" s="19" t="str">
        <f t="shared" si="180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1" s="47" t="s">
        <v>0</v>
      </c>
      <c r="EY121" s="180" t="str">
        <f t="shared" si="145"/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1" s="47" t="s">
        <v>0</v>
      </c>
    </row>
    <row r="122" spans="1:156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6" t="str">
        <f t="shared" si="146"/>
        <v>ok</v>
      </c>
      <c r="P122" s="47"/>
      <c r="Q122" s="52" t="str">
        <f t="shared" si="147"/>
        <v>M35</v>
      </c>
      <c r="R122" s="73">
        <f>IF(Q122="","",IF(COUNTIF(Q$12:Q121,Q122)=0,R121+1,R121))</f>
        <v>7</v>
      </c>
      <c r="S122" s="73">
        <f t="shared" si="148"/>
        <v>107</v>
      </c>
      <c r="T122" s="73">
        <f t="shared" si="111"/>
        <v>18</v>
      </c>
      <c r="U122" s="66" t="str">
        <f t="shared" si="112"/>
        <v>M35</v>
      </c>
      <c r="V122" s="47" t="s">
        <v>0</v>
      </c>
      <c r="W122" s="222" t="str">
        <f t="shared" si="113"/>
        <v>M35</v>
      </c>
      <c r="X122" s="223">
        <f t="shared" si="114"/>
        <v>29</v>
      </c>
      <c r="Y122" s="47" t="s">
        <v>0</v>
      </c>
      <c r="Z122" s="52" t="str">
        <f t="shared" si="149"/>
        <v>CRO</v>
      </c>
      <c r="AA122" s="73">
        <f t="shared" si="115"/>
        <v>1</v>
      </c>
      <c r="AB122" s="31" t="str">
        <f t="shared" si="150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51"/>
        <v/>
      </c>
      <c r="AH122" s="47" t="s">
        <v>0</v>
      </c>
      <c r="AI122" s="143" t="str">
        <f t="shared" si="152"/>
        <v>CRO</v>
      </c>
      <c r="AJ122" s="47"/>
      <c r="AK122" s="52" t="str">
        <f t="shared" si="153"/>
        <v>Marko</v>
      </c>
      <c r="AL122" s="31" t="str">
        <f t="shared" si="154"/>
        <v>Bunčić</v>
      </c>
      <c r="AM122" s="73">
        <f t="shared" si="155"/>
        <v>1849</v>
      </c>
      <c r="AN122" s="73" t="str">
        <f t="shared" si="156"/>
        <v/>
      </c>
      <c r="AO122" s="31" t="str">
        <f t="shared" si="116"/>
        <v>Marko</v>
      </c>
      <c r="AP122" s="66" t="str">
        <f t="shared" si="117"/>
        <v>Bunčić</v>
      </c>
      <c r="AQ122" s="47" t="s">
        <v>0</v>
      </c>
      <c r="AR122" s="82" t="str">
        <f t="shared" si="157"/>
        <v/>
      </c>
      <c r="AS122" s="47" t="s">
        <v>0</v>
      </c>
      <c r="AT122" s="19" t="str">
        <f t="shared" si="158"/>
        <v/>
      </c>
      <c r="AU122" s="47" t="s">
        <v>0</v>
      </c>
      <c r="AV122" s="103"/>
      <c r="AW122" s="105"/>
      <c r="AX122" s="47" t="s">
        <v>0</v>
      </c>
      <c r="AY122" s="259" t="str">
        <f t="shared" si="181"/>
        <v/>
      </c>
      <c r="AZ122" s="47" t="s">
        <v>0</v>
      </c>
      <c r="BA122" s="52" t="str">
        <f t="shared" si="118"/>
        <v/>
      </c>
      <c r="BB122" s="73" t="str">
        <f>IF(AV122&amp;AW122="","",MAX(BB$12:BB121)+1)</f>
        <v/>
      </c>
      <c r="BC122" s="271" t="str">
        <f t="shared" si="119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>IF(O122="","",IF(BC122="",AO122,IF(BC122="NEMA",AV122,INDEX(regNatjecatelj_ime,MATCH(BC122,regNatjecatelj_id,0)))))</f>
        <v>Marko</v>
      </c>
      <c r="BG122" s="31" t="str">
        <f>IF(O122="","",IF(BC122="",AP122,IF(BC122="NEMA",AW122,INDEX(regNatjecatelj_prezime,MATCH(BC122,regNatjecatelj_id,0)))))</f>
        <v>Bunčić</v>
      </c>
      <c r="BH122" s="73" t="str">
        <f t="shared" si="159"/>
        <v/>
      </c>
      <c r="BI122" s="53">
        <f t="shared" si="160"/>
        <v>1849</v>
      </c>
      <c r="BJ122" s="47" t="s">
        <v>0</v>
      </c>
      <c r="BK122" s="52" t="str">
        <f t="shared" si="120"/>
        <v>KAP</v>
      </c>
      <c r="BL122" s="31" t="str">
        <f t="shared" si="121"/>
        <v>OK Kapela</v>
      </c>
      <c r="BM122" s="73" t="str">
        <f t="shared" si="122"/>
        <v/>
      </c>
      <c r="BN122" s="31" t="str" cm="1">
        <f t="array" ref="BN122">IF(BM122="",""&amp;BL122,IF(BM122="NEMA",BL122,INDEX(regKlub_naziv,MATCH(INDEX(regKlub_alias_klubId,BM122),regKlub_id,0))))</f>
        <v>OK Kapela</v>
      </c>
      <c r="BO122" s="31" t="str" cm="1">
        <f t="array" ref="BO122">IFERROR(""&amp;INDEX(regNatjecatelj_klub,DX122),"")</f>
        <v>OK Kapela</v>
      </c>
      <c r="BP122" s="88" t="str">
        <f t="shared" si="161"/>
        <v/>
      </c>
      <c r="BQ122" s="66" t="str">
        <f t="shared" si="162"/>
        <v>OK Kapela</v>
      </c>
      <c r="BR122" s="47" t="s">
        <v>0</v>
      </c>
      <c r="BS122" s="52" t="str">
        <f>IF(X122&lt;&gt;"NEMA","",IF(IFERROR(MATCH(W122,W$12:W121,0),0)&lt;&gt;0,"",W122))</f>
        <v/>
      </c>
      <c r="BT122" s="73" t="str">
        <f t="shared" si="163"/>
        <v/>
      </c>
      <c r="BU122" s="31" t="str">
        <f>IF(OR(BT122="",BT122&lt;&gt;"NEMA"),"",MAX(BU$12:BU121)+1)</f>
        <v/>
      </c>
      <c r="BV122" s="66" t="str">
        <f t="shared" si="164"/>
        <v/>
      </c>
      <c r="BW122" s="47" t="s">
        <v>0</v>
      </c>
      <c r="BX122" s="19" t="str">
        <f t="shared" si="165"/>
        <v/>
      </c>
      <c r="BY122" s="47" t="s">
        <v>0</v>
      </c>
      <c r="BZ122" s="82" t="str">
        <f>IF(BM122&lt;&gt;"NEMA","",IF(IFERROR(MATCH(BL122,BL$12:BL121,0),0)&lt;&gt;0,"",BL122))</f>
        <v/>
      </c>
      <c r="CA122" s="47" t="s">
        <v>0</v>
      </c>
      <c r="CB122" s="125"/>
      <c r="CC122" s="47" t="s">
        <v>0</v>
      </c>
      <c r="CD122" s="58" t="str">
        <f t="shared" si="166"/>
        <v/>
      </c>
      <c r="CE122" s="31" t="str">
        <f t="shared" si="167"/>
        <v/>
      </c>
      <c r="CF122" s="31" t="str">
        <f>IF(CE122="","",MAX(CF$12:CF121)+1)</f>
        <v/>
      </c>
      <c r="CG122" s="31" t="str">
        <f t="shared" si="123"/>
        <v/>
      </c>
      <c r="CH122" s="31" t="str">
        <f t="shared" si="168"/>
        <v/>
      </c>
      <c r="CI122" s="31" t="str">
        <f>IF(CB122="","",MAX(CI$12:CI121)+1)</f>
        <v/>
      </c>
      <c r="CJ122" s="31" t="str">
        <f t="shared" si="169"/>
        <v/>
      </c>
      <c r="CK122" s="66" t="str">
        <f t="shared" si="170"/>
        <v/>
      </c>
      <c r="CL122" s="47" t="s">
        <v>0</v>
      </c>
      <c r="CM122" s="73" t="str">
        <f t="shared" si="124"/>
        <v/>
      </c>
      <c r="CN122" s="47"/>
      <c r="CO122" s="19" t="str">
        <f t="shared" si="171"/>
        <v/>
      </c>
      <c r="CP122" s="47" t="s">
        <v>0</v>
      </c>
      <c r="CQ122" s="143" t="str">
        <f t="shared" si="172"/>
        <v>OK Kapela</v>
      </c>
      <c r="CR122" s="47" t="s">
        <v>0</v>
      </c>
      <c r="CS122" s="58" t="str">
        <f t="shared" si="188"/>
        <v>81:36</v>
      </c>
      <c r="CT122" s="73" t="str">
        <f t="shared" si="189"/>
        <v>0</v>
      </c>
      <c r="CU122" s="229" t="str">
        <f t="shared" si="125"/>
        <v/>
      </c>
      <c r="CV122" s="230">
        <f t="shared" si="110"/>
        <v>4896</v>
      </c>
      <c r="CW122" s="163">
        <f t="shared" si="126"/>
        <v>1</v>
      </c>
      <c r="CX122" s="47" t="s">
        <v>0</v>
      </c>
      <c r="CY122" s="222" t="str">
        <f t="shared" si="173"/>
        <v xml:space="preserve">
</v>
      </c>
      <c r="CZ122" s="223">
        <f t="shared" si="174"/>
        <v>6</v>
      </c>
      <c r="DA122" s="47" t="s">
        <v>0</v>
      </c>
      <c r="DB122" s="47"/>
      <c r="DC122" s="47"/>
      <c r="DD122" s="47"/>
      <c r="DE122" s="47" t="s">
        <v>0</v>
      </c>
      <c r="DF122" s="53" t="str">
        <f t="shared" si="182"/>
        <v/>
      </c>
      <c r="DG122" t="s">
        <v>0</v>
      </c>
      <c r="DH122" s="128" t="str">
        <f t="shared" si="183"/>
        <v>M</v>
      </c>
      <c r="DI122" t="s">
        <v>0</v>
      </c>
      <c r="DJ122" s="52" t="str">
        <f t="shared" si="184"/>
        <v/>
      </c>
      <c r="DK122" s="66" t="str">
        <f t="shared" si="185"/>
        <v/>
      </c>
      <c r="DL122" t="s">
        <v>0</v>
      </c>
      <c r="DM122" s="19" t="str">
        <f t="shared" si="186"/>
        <v/>
      </c>
      <c r="DN122" s="47" t="s">
        <v>0</v>
      </c>
      <c r="DO122" s="19" t="str">
        <f t="shared" si="187"/>
        <v/>
      </c>
      <c r="DP122" s="47" t="s">
        <v>0</v>
      </c>
      <c r="DQ122" s="52" t="str">
        <f t="shared" si="127"/>
        <v>Marko – Bunčić – OK Kapela – M35</v>
      </c>
      <c r="DR122" s="53">
        <f t="shared" si="128"/>
        <v>218</v>
      </c>
      <c r="DS122" s="47" t="s">
        <v>0</v>
      </c>
      <c r="DT122" s="52" t="str">
        <f t="shared" si="129"/>
        <v>Marko – Bunčić – OK Kapela</v>
      </c>
      <c r="DU122" s="53">
        <f t="shared" si="130"/>
        <v>218</v>
      </c>
      <c r="DV122" s="47" t="s">
        <v>0</v>
      </c>
      <c r="DW122" s="52" t="str">
        <f t="shared" si="131"/>
        <v>Marko – Bunčić</v>
      </c>
      <c r="DX122" s="53">
        <f t="shared" si="132"/>
        <v>218</v>
      </c>
      <c r="DY122" s="47" t="s">
        <v>0</v>
      </c>
      <c r="DZ122" s="58">
        <f t="shared" si="175"/>
        <v>218</v>
      </c>
      <c r="EA122" s="53" cm="1">
        <f t="array" ref="EA122">IF(DZ122&lt;&gt;"",INDEX(regNatjecatelj_id,DZ122,0),IF(BD122&lt;&gt;"",BD122,""))</f>
        <v>1849</v>
      </c>
      <c r="EB122" s="47" t="s">
        <v>0</v>
      </c>
      <c r="EC122" s="58" t="str">
        <f t="shared" si="133"/>
        <v>imepre</v>
      </c>
      <c r="ED122" s="73" t="str">
        <f t="shared" si="134"/>
        <v>klu</v>
      </c>
      <c r="EE122" s="73" t="str">
        <f t="shared" si="135"/>
        <v>kat</v>
      </c>
      <c r="EF122" s="73" t="str">
        <f t="shared" si="136"/>
        <v/>
      </c>
      <c r="EG122" s="66" t="str">
        <f t="shared" si="137"/>
        <v>imepre-klu-kat</v>
      </c>
      <c r="EH122" s="47" t="s">
        <v>0</v>
      </c>
      <c r="EI122" s="58">
        <f>IF(AL122="","",MAX(EI$12:EI121)+1)</f>
        <v>290</v>
      </c>
      <c r="EJ122" s="73">
        <f t="shared" si="138"/>
        <v>29</v>
      </c>
      <c r="EK122" s="73">
        <f t="shared" si="176"/>
        <v>1849</v>
      </c>
      <c r="EL122" s="73">
        <f t="shared" si="139"/>
        <v>4896</v>
      </c>
      <c r="EM122" s="73">
        <f t="shared" si="140"/>
        <v>1</v>
      </c>
      <c r="EN122" s="73">
        <f t="shared" si="177"/>
        <v>1</v>
      </c>
      <c r="EO122" s="73">
        <f t="shared" si="178"/>
        <v>1</v>
      </c>
      <c r="EP122" s="73" t="str">
        <f t="shared" si="141"/>
        <v>0</v>
      </c>
      <c r="EQ122" s="73" t="str">
        <f t="shared" si="142"/>
        <v/>
      </c>
      <c r="ER122" s="73" t="str">
        <f t="shared" si="143"/>
        <v/>
      </c>
      <c r="ES122" s="53" t="str">
        <f t="shared" si="144"/>
        <v/>
      </c>
      <c r="ET122" s="47" t="s">
        <v>0</v>
      </c>
      <c r="EU122" s="19" t="str">
        <f t="shared" si="179"/>
        <v>INSERT INTO rezultat(id,stazakategorija_id,imeprezime_id,vrijeme_sec,status_id,registracija,uparivanje_id,originalstatus_id,imeprezimealias_id,klubalias_id,kategorijaalias_id) VALUES (290,29,1849,4896,1,1,1,0,Null,Null,Null);</v>
      </c>
      <c r="EV122" s="47" t="s">
        <v>0</v>
      </c>
      <c r="EW122" s="19" t="str">
        <f t="shared" si="180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2" s="47" t="s">
        <v>0</v>
      </c>
      <c r="EY122" s="180" t="str">
        <f t="shared" si="145"/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2" s="47" t="s">
        <v>0</v>
      </c>
    </row>
    <row r="123" spans="1:156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6" t="str">
        <f t="shared" si="146"/>
        <v>ok</v>
      </c>
      <c r="P123" s="47"/>
      <c r="Q123" s="52" t="str">
        <f t="shared" si="147"/>
        <v>M35</v>
      </c>
      <c r="R123" s="73">
        <f>IF(Q123="","",IF(COUNTIF(Q$12:Q122,Q123)=0,R122+1,R122))</f>
        <v>7</v>
      </c>
      <c r="S123" s="73">
        <f t="shared" si="148"/>
        <v>107</v>
      </c>
      <c r="T123" s="73">
        <f t="shared" si="111"/>
        <v>18</v>
      </c>
      <c r="U123" s="66" t="str">
        <f t="shared" si="112"/>
        <v>M35</v>
      </c>
      <c r="V123" s="47" t="s">
        <v>0</v>
      </c>
      <c r="W123" s="222" t="str">
        <f t="shared" si="113"/>
        <v>M35</v>
      </c>
      <c r="X123" s="223">
        <f t="shared" si="114"/>
        <v>29</v>
      </c>
      <c r="Y123" s="47" t="s">
        <v>0</v>
      </c>
      <c r="Z123" s="52" t="str">
        <f t="shared" si="149"/>
        <v>CRO</v>
      </c>
      <c r="AA123" s="73">
        <f t="shared" si="115"/>
        <v>1</v>
      </c>
      <c r="AB123" s="31" t="str">
        <f t="shared" si="150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51"/>
        <v/>
      </c>
      <c r="AH123" s="47" t="s">
        <v>0</v>
      </c>
      <c r="AI123" s="143" t="str">
        <f t="shared" si="152"/>
        <v>CRO</v>
      </c>
      <c r="AJ123" s="47"/>
      <c r="AK123" s="52" t="str">
        <f t="shared" si="153"/>
        <v>Luka</v>
      </c>
      <c r="AL123" s="31" t="str">
        <f t="shared" si="154"/>
        <v>Kosić</v>
      </c>
      <c r="AM123" s="73">
        <f t="shared" si="155"/>
        <v>1233</v>
      </c>
      <c r="AN123" s="73" t="str">
        <f t="shared" si="156"/>
        <v/>
      </c>
      <c r="AO123" s="31" t="str">
        <f t="shared" si="116"/>
        <v>Luka</v>
      </c>
      <c r="AP123" s="66" t="str">
        <f t="shared" si="117"/>
        <v>Kosić</v>
      </c>
      <c r="AQ123" s="47" t="s">
        <v>0</v>
      </c>
      <c r="AR123" s="82" t="str">
        <f t="shared" si="157"/>
        <v/>
      </c>
      <c r="AS123" s="47" t="s">
        <v>0</v>
      </c>
      <c r="AT123" s="19" t="str">
        <f t="shared" si="158"/>
        <v/>
      </c>
      <c r="AU123" s="47" t="s">
        <v>0</v>
      </c>
      <c r="AV123" s="103"/>
      <c r="AW123" s="105"/>
      <c r="AX123" s="47" t="s">
        <v>0</v>
      </c>
      <c r="AY123" s="259" t="str">
        <f t="shared" si="181"/>
        <v/>
      </c>
      <c r="AZ123" s="47" t="s">
        <v>0</v>
      </c>
      <c r="BA123" s="52" t="str">
        <f t="shared" si="118"/>
        <v/>
      </c>
      <c r="BB123" s="73" t="str">
        <f>IF(AV123&amp;AW123="","",MAX(BB$12:BB122)+1)</f>
        <v/>
      </c>
      <c r="BC123" s="271" t="str">
        <f t="shared" si="119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>IF(O123="","",IF(BC123="",AO123,IF(BC123="NEMA",AV123,INDEX(regNatjecatelj_ime,MATCH(BC123,regNatjecatelj_id,0)))))</f>
        <v>Luka</v>
      </c>
      <c r="BG123" s="31" t="str">
        <f>IF(O123="","",IF(BC123="",AP123,IF(BC123="NEMA",AW123,INDEX(regNatjecatelj_prezime,MATCH(BC123,regNatjecatelj_id,0)))))</f>
        <v>Kosić</v>
      </c>
      <c r="BH123" s="73" t="str">
        <f t="shared" si="159"/>
        <v/>
      </c>
      <c r="BI123" s="53">
        <f t="shared" si="160"/>
        <v>1233</v>
      </c>
      <c r="BJ123" s="47" t="s">
        <v>0</v>
      </c>
      <c r="BK123" s="52" t="str">
        <f t="shared" si="120"/>
        <v>JAP</v>
      </c>
      <c r="BL123" s="31" t="str">
        <f t="shared" si="121"/>
        <v>OK Japetic</v>
      </c>
      <c r="BM123" s="73">
        <f t="shared" si="122"/>
        <v>1</v>
      </c>
      <c r="BN123" s="31" t="str" cm="1">
        <f t="array" ref="BN123">IF(BM123="",""&amp;BL123,IF(BM123="NEMA",BL123,INDEX(regKlub_naziv,MATCH(INDEX(regKlub_alias_klubId,BM123),regKlub_id,0))))</f>
        <v>OK Japetić</v>
      </c>
      <c r="BO123" s="31" t="str" cm="1">
        <f t="array" ref="BO123">IFERROR(""&amp;INDEX(regNatjecatelj_klub,DX123),"")</f>
        <v>OK Japetić</v>
      </c>
      <c r="BP123" s="88" t="str">
        <f t="shared" si="161"/>
        <v/>
      </c>
      <c r="BQ123" s="66" t="str">
        <f t="shared" si="162"/>
        <v>OK Japetić</v>
      </c>
      <c r="BR123" s="47" t="s">
        <v>0</v>
      </c>
      <c r="BS123" s="52" t="str">
        <f>IF(X123&lt;&gt;"NEMA","",IF(IFERROR(MATCH(W123,W$12:W122,0),0)&lt;&gt;0,"",W123))</f>
        <v/>
      </c>
      <c r="BT123" s="73" t="str">
        <f t="shared" si="163"/>
        <v/>
      </c>
      <c r="BU123" s="31" t="str">
        <f>IF(OR(BT123="",BT123&lt;&gt;"NEMA"),"",MAX(BU$12:BU122)+1)</f>
        <v/>
      </c>
      <c r="BV123" s="66" t="str">
        <f t="shared" si="164"/>
        <v/>
      </c>
      <c r="BW123" s="47" t="s">
        <v>0</v>
      </c>
      <c r="BX123" s="19" t="str">
        <f t="shared" si="165"/>
        <v/>
      </c>
      <c r="BY123" s="47" t="s">
        <v>0</v>
      </c>
      <c r="BZ123" s="82" t="str">
        <f>IF(BM123&lt;&gt;"NEMA","",IF(IFERROR(MATCH(BL123,BL$12:BL122,0),0)&lt;&gt;0,"",BL123))</f>
        <v/>
      </c>
      <c r="CA123" s="47" t="s">
        <v>0</v>
      </c>
      <c r="CB123" s="125"/>
      <c r="CC123" s="47" t="s">
        <v>0</v>
      </c>
      <c r="CD123" s="58" t="str">
        <f t="shared" si="166"/>
        <v/>
      </c>
      <c r="CE123" s="31" t="str">
        <f t="shared" si="167"/>
        <v/>
      </c>
      <c r="CF123" s="31" t="str">
        <f>IF(CE123="","",MAX(CF$12:CF122)+1)</f>
        <v/>
      </c>
      <c r="CG123" s="31" t="str">
        <f t="shared" si="123"/>
        <v/>
      </c>
      <c r="CH123" s="31" t="str">
        <f t="shared" si="168"/>
        <v/>
      </c>
      <c r="CI123" s="31" t="str">
        <f>IF(CB123="","",MAX(CI$12:CI122)+1)</f>
        <v/>
      </c>
      <c r="CJ123" s="31" t="str">
        <f t="shared" si="169"/>
        <v/>
      </c>
      <c r="CK123" s="66" t="str">
        <f t="shared" si="170"/>
        <v/>
      </c>
      <c r="CL123" s="47" t="s">
        <v>0</v>
      </c>
      <c r="CM123" s="73" t="str">
        <f t="shared" si="124"/>
        <v/>
      </c>
      <c r="CN123" s="47"/>
      <c r="CO123" s="19" t="str">
        <f t="shared" si="171"/>
        <v/>
      </c>
      <c r="CP123" s="47" t="s">
        <v>0</v>
      </c>
      <c r="CQ123" s="143" t="str">
        <f t="shared" si="172"/>
        <v>OK Japetić</v>
      </c>
      <c r="CR123" s="47" t="s">
        <v>0</v>
      </c>
      <c r="CS123" s="58" t="str">
        <f t="shared" si="188"/>
        <v>83:11</v>
      </c>
      <c r="CT123" s="73" t="str">
        <f t="shared" si="189"/>
        <v>0</v>
      </c>
      <c r="CU123" s="229" t="str">
        <f t="shared" si="125"/>
        <v/>
      </c>
      <c r="CV123" s="230">
        <f t="shared" si="110"/>
        <v>4991</v>
      </c>
      <c r="CW123" s="163">
        <f t="shared" si="126"/>
        <v>1</v>
      </c>
      <c r="CX123" s="47" t="s">
        <v>0</v>
      </c>
      <c r="CY123" s="222" t="str">
        <f t="shared" si="173"/>
        <v xml:space="preserve">
</v>
      </c>
      <c r="CZ123" s="223">
        <f t="shared" si="174"/>
        <v>6</v>
      </c>
      <c r="DA123" s="47" t="s">
        <v>0</v>
      </c>
      <c r="DB123" s="47"/>
      <c r="DC123" s="47"/>
      <c r="DD123" s="47"/>
      <c r="DE123" s="47" t="s">
        <v>0</v>
      </c>
      <c r="DF123" s="53" t="str">
        <f t="shared" si="182"/>
        <v/>
      </c>
      <c r="DG123" t="s">
        <v>0</v>
      </c>
      <c r="DH123" s="128" t="str">
        <f t="shared" si="183"/>
        <v>M</v>
      </c>
      <c r="DI123" t="s">
        <v>0</v>
      </c>
      <c r="DJ123" s="52" t="str">
        <f t="shared" si="184"/>
        <v/>
      </c>
      <c r="DK123" s="66" t="str">
        <f t="shared" si="185"/>
        <v/>
      </c>
      <c r="DL123" t="s">
        <v>0</v>
      </c>
      <c r="DM123" s="19" t="str">
        <f t="shared" si="186"/>
        <v/>
      </c>
      <c r="DN123" s="47" t="s">
        <v>0</v>
      </c>
      <c r="DO123" s="19" t="str">
        <f t="shared" si="187"/>
        <v/>
      </c>
      <c r="DP123" s="47" t="s">
        <v>0</v>
      </c>
      <c r="DQ123" s="52" t="str">
        <f t="shared" si="127"/>
        <v>Luka – Kosić – OK Japetić – M35</v>
      </c>
      <c r="DR123" s="53">
        <f t="shared" si="128"/>
        <v>100</v>
      </c>
      <c r="DS123" s="47" t="s">
        <v>0</v>
      </c>
      <c r="DT123" s="52" t="str">
        <f t="shared" si="129"/>
        <v>Luka – Kosić – OK Japetić</v>
      </c>
      <c r="DU123" s="53">
        <f t="shared" si="130"/>
        <v>100</v>
      </c>
      <c r="DV123" s="47" t="s">
        <v>0</v>
      </c>
      <c r="DW123" s="52" t="str">
        <f t="shared" si="131"/>
        <v>Luka – Kosić</v>
      </c>
      <c r="DX123" s="53">
        <f t="shared" si="132"/>
        <v>100</v>
      </c>
      <c r="DY123" s="47" t="s">
        <v>0</v>
      </c>
      <c r="DZ123" s="58">
        <f t="shared" si="175"/>
        <v>100</v>
      </c>
      <c r="EA123" s="53" cm="1">
        <f t="array" ref="EA123">IF(DZ123&lt;&gt;"",INDEX(regNatjecatelj_id,DZ123,0),IF(BD123&lt;&gt;"",BD123,""))</f>
        <v>1233</v>
      </c>
      <c r="EB123" s="47" t="s">
        <v>0</v>
      </c>
      <c r="EC123" s="58" t="str">
        <f t="shared" si="133"/>
        <v>imepre</v>
      </c>
      <c r="ED123" s="73" t="str">
        <f t="shared" si="134"/>
        <v>klu(ali)</v>
      </c>
      <c r="EE123" s="73" t="str">
        <f t="shared" si="135"/>
        <v>kat</v>
      </c>
      <c r="EF123" s="73" t="str">
        <f t="shared" si="136"/>
        <v/>
      </c>
      <c r="EG123" s="66" t="str">
        <f t="shared" si="137"/>
        <v>imepre-klu(ali)-kat</v>
      </c>
      <c r="EH123" s="47" t="s">
        <v>0</v>
      </c>
      <c r="EI123" s="58">
        <f>IF(AL123="","",MAX(EI$12:EI122)+1)</f>
        <v>291</v>
      </c>
      <c r="EJ123" s="73">
        <f t="shared" si="138"/>
        <v>29</v>
      </c>
      <c r="EK123" s="73">
        <f t="shared" si="176"/>
        <v>1233</v>
      </c>
      <c r="EL123" s="73">
        <f t="shared" si="139"/>
        <v>4991</v>
      </c>
      <c r="EM123" s="73">
        <f t="shared" si="140"/>
        <v>1</v>
      </c>
      <c r="EN123" s="73">
        <f t="shared" si="177"/>
        <v>1</v>
      </c>
      <c r="EO123" s="73">
        <f t="shared" si="178"/>
        <v>3</v>
      </c>
      <c r="EP123" s="73" t="str">
        <f t="shared" si="141"/>
        <v>0</v>
      </c>
      <c r="EQ123" s="73" t="str">
        <f t="shared" si="142"/>
        <v/>
      </c>
      <c r="ER123" s="73">
        <f t="shared" si="143"/>
        <v>1</v>
      </c>
      <c r="ES123" s="53" t="str">
        <f t="shared" si="144"/>
        <v/>
      </c>
      <c r="ET123" s="47" t="s">
        <v>0</v>
      </c>
      <c r="EU123" s="19" t="str">
        <f t="shared" si="179"/>
        <v>INSERT INTO rezultat(id,stazakategorija_id,imeprezime_id,vrijeme_sec,status_id,registracija,uparivanje_id,originalstatus_id,imeprezimealias_id,klubalias_id,kategorijaalias_id) VALUES (291,29,1233,4991,1,1,3,0,Null,1,Null);</v>
      </c>
      <c r="EV123" s="47" t="s">
        <v>0</v>
      </c>
      <c r="EW123" s="19" t="str">
        <f t="shared" si="180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3" s="47" t="s">
        <v>0</v>
      </c>
      <c r="EY123" s="180" t="str">
        <f t="shared" si="145"/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3" s="47" t="s">
        <v>0</v>
      </c>
    </row>
    <row r="124" spans="1:156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6" t="str">
        <f t="shared" si="146"/>
        <v>ok</v>
      </c>
      <c r="P124" s="47"/>
      <c r="Q124" s="52" t="str">
        <f t="shared" si="147"/>
        <v>M35</v>
      </c>
      <c r="R124" s="73">
        <f>IF(Q124="","",IF(COUNTIF(Q$12:Q123,Q124)=0,R123+1,R123))</f>
        <v>7</v>
      </c>
      <c r="S124" s="73">
        <f t="shared" si="148"/>
        <v>107</v>
      </c>
      <c r="T124" s="73">
        <f t="shared" si="111"/>
        <v>18</v>
      </c>
      <c r="U124" s="66" t="str">
        <f t="shared" si="112"/>
        <v>M35</v>
      </c>
      <c r="V124" s="47" t="s">
        <v>0</v>
      </c>
      <c r="W124" s="222" t="str">
        <f t="shared" si="113"/>
        <v>M35</v>
      </c>
      <c r="X124" s="223">
        <f t="shared" si="114"/>
        <v>29</v>
      </c>
      <c r="Y124" s="47" t="s">
        <v>0</v>
      </c>
      <c r="Z124" s="52" t="str">
        <f t="shared" si="149"/>
        <v>CRO</v>
      </c>
      <c r="AA124" s="73">
        <f t="shared" si="115"/>
        <v>1</v>
      </c>
      <c r="AB124" s="31" t="str">
        <f t="shared" si="150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51"/>
        <v/>
      </c>
      <c r="AH124" s="47" t="s">
        <v>0</v>
      </c>
      <c r="AI124" s="143" t="str">
        <f t="shared" si="152"/>
        <v>CRO</v>
      </c>
      <c r="AJ124" s="47"/>
      <c r="AK124" s="52" t="str">
        <f t="shared" si="153"/>
        <v>Dragutin</v>
      </c>
      <c r="AL124" s="31" t="str">
        <f t="shared" si="154"/>
        <v>Mulig</v>
      </c>
      <c r="AM124" s="73">
        <f t="shared" si="155"/>
        <v>1416</v>
      </c>
      <c r="AN124" s="73" t="str">
        <f t="shared" si="156"/>
        <v/>
      </c>
      <c r="AO124" s="31" t="str">
        <f t="shared" si="116"/>
        <v>Dragutin</v>
      </c>
      <c r="AP124" s="66" t="str">
        <f t="shared" si="117"/>
        <v>Mulig</v>
      </c>
      <c r="AQ124" s="47" t="s">
        <v>0</v>
      </c>
      <c r="AR124" s="82" t="str">
        <f t="shared" si="157"/>
        <v/>
      </c>
      <c r="AS124" s="47" t="s">
        <v>0</v>
      </c>
      <c r="AT124" s="19" t="str">
        <f t="shared" si="158"/>
        <v/>
      </c>
      <c r="AU124" s="47" t="s">
        <v>0</v>
      </c>
      <c r="AV124" s="103"/>
      <c r="AW124" s="105"/>
      <c r="AX124" s="47" t="s">
        <v>0</v>
      </c>
      <c r="AY124" s="259" t="str">
        <f t="shared" si="181"/>
        <v/>
      </c>
      <c r="AZ124" s="47" t="s">
        <v>0</v>
      </c>
      <c r="BA124" s="52" t="str">
        <f t="shared" si="118"/>
        <v/>
      </c>
      <c r="BB124" s="73" t="str">
        <f>IF(AV124&amp;AW124="","",MAX(BB$12:BB123)+1)</f>
        <v/>
      </c>
      <c r="BC124" s="271" t="str">
        <f t="shared" si="119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>IF(O124="","",IF(BC124="",AO124,IF(BC124="NEMA",AV124,INDEX(regNatjecatelj_ime,MATCH(BC124,regNatjecatelj_id,0)))))</f>
        <v>Dragutin</v>
      </c>
      <c r="BG124" s="31" t="str">
        <f>IF(O124="","",IF(BC124="",AP124,IF(BC124="NEMA",AW124,INDEX(regNatjecatelj_prezime,MATCH(BC124,regNatjecatelj_id,0)))))</f>
        <v>Mulig</v>
      </c>
      <c r="BH124" s="73" t="str">
        <f t="shared" si="159"/>
        <v/>
      </c>
      <c r="BI124" s="53">
        <f t="shared" si="160"/>
        <v>1416</v>
      </c>
      <c r="BJ124" s="47" t="s">
        <v>0</v>
      </c>
      <c r="BK124" s="52" t="str">
        <f t="shared" si="120"/>
        <v>OK Jelen</v>
      </c>
      <c r="BL124" s="31" t="str">
        <f t="shared" si="121"/>
        <v>OK Jelen</v>
      </c>
      <c r="BM124" s="73" t="str">
        <f t="shared" si="122"/>
        <v/>
      </c>
      <c r="BN124" s="31" t="str" cm="1">
        <f t="array" ref="BN124">IF(BM124="",""&amp;BL124,IF(BM124="NEMA",BL124,INDEX(regKlub_naziv,MATCH(INDEX(regKlub_alias_klubId,BM124),regKlub_id,0))))</f>
        <v>OK Jelen</v>
      </c>
      <c r="BO124" s="31" t="str" cm="1">
        <f t="array" ref="BO124">IFERROR(""&amp;INDEX(regNatjecatelj_klub,DX124),"")</f>
        <v>OK Jelen</v>
      </c>
      <c r="BP124" s="88" t="str">
        <f t="shared" si="161"/>
        <v/>
      </c>
      <c r="BQ124" s="66" t="str">
        <f t="shared" si="162"/>
        <v>OK Jelen</v>
      </c>
      <c r="BR124" s="47" t="s">
        <v>0</v>
      </c>
      <c r="BS124" s="52" t="str">
        <f>IF(X124&lt;&gt;"NEMA","",IF(IFERROR(MATCH(W124,W$12:W123,0),0)&lt;&gt;0,"",W124))</f>
        <v/>
      </c>
      <c r="BT124" s="73" t="str">
        <f t="shared" si="163"/>
        <v/>
      </c>
      <c r="BU124" s="31" t="str">
        <f>IF(OR(BT124="",BT124&lt;&gt;"NEMA"),"",MAX(BU$12:BU123)+1)</f>
        <v/>
      </c>
      <c r="BV124" s="66" t="str">
        <f t="shared" si="164"/>
        <v/>
      </c>
      <c r="BW124" s="47" t="s">
        <v>0</v>
      </c>
      <c r="BX124" s="19" t="str">
        <f t="shared" si="165"/>
        <v/>
      </c>
      <c r="BY124" s="47" t="s">
        <v>0</v>
      </c>
      <c r="BZ124" s="82" t="str">
        <f>IF(BM124&lt;&gt;"NEMA","",IF(IFERROR(MATCH(BL124,BL$12:BL123,0),0)&lt;&gt;0,"",BL124))</f>
        <v/>
      </c>
      <c r="CA124" s="47" t="s">
        <v>0</v>
      </c>
      <c r="CB124" s="125"/>
      <c r="CC124" s="47" t="s">
        <v>0</v>
      </c>
      <c r="CD124" s="58" t="str">
        <f t="shared" si="166"/>
        <v/>
      </c>
      <c r="CE124" s="31" t="str">
        <f t="shared" si="167"/>
        <v/>
      </c>
      <c r="CF124" s="31" t="str">
        <f>IF(CE124="","",MAX(CF$12:CF123)+1)</f>
        <v/>
      </c>
      <c r="CG124" s="31" t="str">
        <f t="shared" si="123"/>
        <v/>
      </c>
      <c r="CH124" s="31" t="str">
        <f t="shared" si="168"/>
        <v/>
      </c>
      <c r="CI124" s="31" t="str">
        <f>IF(CB124="","",MAX(CI$12:CI123)+1)</f>
        <v/>
      </c>
      <c r="CJ124" s="31" t="str">
        <f t="shared" si="169"/>
        <v/>
      </c>
      <c r="CK124" s="66" t="str">
        <f t="shared" si="170"/>
        <v/>
      </c>
      <c r="CL124" s="47" t="s">
        <v>0</v>
      </c>
      <c r="CM124" s="73" t="str">
        <f t="shared" si="124"/>
        <v/>
      </c>
      <c r="CN124" s="47"/>
      <c r="CO124" s="19" t="str">
        <f t="shared" si="171"/>
        <v/>
      </c>
      <c r="CP124" s="47" t="s">
        <v>0</v>
      </c>
      <c r="CQ124" s="143" t="str">
        <f t="shared" si="172"/>
        <v>OK Jelen</v>
      </c>
      <c r="CR124" s="47" t="s">
        <v>0</v>
      </c>
      <c r="CS124" s="58" t="str">
        <f t="shared" si="188"/>
        <v>88:20</v>
      </c>
      <c r="CT124" s="73" t="str">
        <f t="shared" si="189"/>
        <v>0</v>
      </c>
      <c r="CU124" s="229" t="str">
        <f t="shared" si="125"/>
        <v/>
      </c>
      <c r="CV124" s="230">
        <f t="shared" si="110"/>
        <v>5300</v>
      </c>
      <c r="CW124" s="163">
        <f t="shared" si="126"/>
        <v>1</v>
      </c>
      <c r="CX124" s="47" t="s">
        <v>0</v>
      </c>
      <c r="CY124" s="222" t="str">
        <f t="shared" si="173"/>
        <v xml:space="preserve">
</v>
      </c>
      <c r="CZ124" s="223">
        <f t="shared" si="174"/>
        <v>6</v>
      </c>
      <c r="DA124" s="47" t="s">
        <v>0</v>
      </c>
      <c r="DB124" s="47"/>
      <c r="DC124" s="47"/>
      <c r="DD124" s="47"/>
      <c r="DE124" s="47" t="s">
        <v>0</v>
      </c>
      <c r="DF124" s="53" t="str">
        <f t="shared" si="182"/>
        <v/>
      </c>
      <c r="DG124" t="s">
        <v>0</v>
      </c>
      <c r="DH124" s="128" t="str">
        <f t="shared" si="183"/>
        <v>M</v>
      </c>
      <c r="DI124" t="s">
        <v>0</v>
      </c>
      <c r="DJ124" s="52" t="str">
        <f t="shared" si="184"/>
        <v/>
      </c>
      <c r="DK124" s="66" t="str">
        <f t="shared" si="185"/>
        <v/>
      </c>
      <c r="DL124" t="s">
        <v>0</v>
      </c>
      <c r="DM124" s="19" t="str">
        <f t="shared" si="186"/>
        <v/>
      </c>
      <c r="DN124" s="47" t="s">
        <v>0</v>
      </c>
      <c r="DO124" s="19" t="str">
        <f t="shared" si="187"/>
        <v/>
      </c>
      <c r="DP124" s="47" t="s">
        <v>0</v>
      </c>
      <c r="DQ124" s="52" t="str">
        <f t="shared" si="127"/>
        <v>Dragutin – Mulig – OK Jelen – M35</v>
      </c>
      <c r="DR124" s="53">
        <f t="shared" si="128"/>
        <v>177</v>
      </c>
      <c r="DS124" s="47" t="s">
        <v>0</v>
      </c>
      <c r="DT124" s="52" t="str">
        <f t="shared" si="129"/>
        <v>Dragutin – Mulig – OK Jelen</v>
      </c>
      <c r="DU124" s="53">
        <f t="shared" si="130"/>
        <v>177</v>
      </c>
      <c r="DV124" s="47" t="s">
        <v>0</v>
      </c>
      <c r="DW124" s="52" t="str">
        <f t="shared" si="131"/>
        <v>Dragutin – Mulig</v>
      </c>
      <c r="DX124" s="53">
        <f t="shared" si="132"/>
        <v>177</v>
      </c>
      <c r="DY124" s="47" t="s">
        <v>0</v>
      </c>
      <c r="DZ124" s="58">
        <f t="shared" si="175"/>
        <v>177</v>
      </c>
      <c r="EA124" s="53" cm="1">
        <f t="array" ref="EA124">IF(DZ124&lt;&gt;"",INDEX(regNatjecatelj_id,DZ124,0),IF(BD124&lt;&gt;"",BD124,""))</f>
        <v>1416</v>
      </c>
      <c r="EB124" s="47" t="s">
        <v>0</v>
      </c>
      <c r="EC124" s="58" t="str">
        <f t="shared" si="133"/>
        <v>imepre</v>
      </c>
      <c r="ED124" s="73" t="str">
        <f t="shared" si="134"/>
        <v>klu</v>
      </c>
      <c r="EE124" s="73" t="str">
        <f t="shared" si="135"/>
        <v>kat</v>
      </c>
      <c r="EF124" s="73" t="str">
        <f t="shared" si="136"/>
        <v/>
      </c>
      <c r="EG124" s="66" t="str">
        <f t="shared" si="137"/>
        <v>imepre-klu-kat</v>
      </c>
      <c r="EH124" s="47" t="s">
        <v>0</v>
      </c>
      <c r="EI124" s="58">
        <f>IF(AL124="","",MAX(EI$12:EI123)+1)</f>
        <v>292</v>
      </c>
      <c r="EJ124" s="73">
        <f t="shared" si="138"/>
        <v>29</v>
      </c>
      <c r="EK124" s="73">
        <f t="shared" si="176"/>
        <v>1416</v>
      </c>
      <c r="EL124" s="73">
        <f t="shared" si="139"/>
        <v>5300</v>
      </c>
      <c r="EM124" s="73">
        <f t="shared" si="140"/>
        <v>1</v>
      </c>
      <c r="EN124" s="73">
        <f t="shared" si="177"/>
        <v>1</v>
      </c>
      <c r="EO124" s="73">
        <f t="shared" si="178"/>
        <v>1</v>
      </c>
      <c r="EP124" s="73" t="str">
        <f t="shared" si="141"/>
        <v>0</v>
      </c>
      <c r="EQ124" s="73" t="str">
        <f t="shared" si="142"/>
        <v/>
      </c>
      <c r="ER124" s="73" t="str">
        <f t="shared" si="143"/>
        <v/>
      </c>
      <c r="ES124" s="53" t="str">
        <f t="shared" si="144"/>
        <v/>
      </c>
      <c r="ET124" s="47" t="s">
        <v>0</v>
      </c>
      <c r="EU124" s="19" t="str">
        <f t="shared" si="179"/>
        <v>INSERT INTO rezultat(id,stazakategorija_id,imeprezime_id,vrijeme_sec,status_id,registracija,uparivanje_id,originalstatus_id,imeprezimealias_id,klubalias_id,kategorijaalias_id) VALUES (292,29,1416,5300,1,1,1,0,Null,Null,Null);</v>
      </c>
      <c r="EV124" s="47" t="s">
        <v>0</v>
      </c>
      <c r="EW124" s="19" t="str">
        <f t="shared" si="180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4" s="47" t="s">
        <v>0</v>
      </c>
      <c r="EY124" s="180" t="str">
        <f t="shared" si="145"/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4" s="47" t="s">
        <v>0</v>
      </c>
    </row>
    <row r="125" spans="1:156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6" t="str">
        <f t="shared" si="146"/>
        <v>ok</v>
      </c>
      <c r="P125" s="47"/>
      <c r="Q125" s="52" t="str">
        <f t="shared" si="147"/>
        <v>M35</v>
      </c>
      <c r="R125" s="73">
        <f>IF(Q125="","",IF(COUNTIF(Q$12:Q124,Q125)=0,R124+1,R124))</f>
        <v>7</v>
      </c>
      <c r="S125" s="73">
        <f t="shared" si="148"/>
        <v>107</v>
      </c>
      <c r="T125" s="73">
        <f t="shared" si="111"/>
        <v>18</v>
      </c>
      <c r="U125" s="66" t="str">
        <f t="shared" si="112"/>
        <v>M35</v>
      </c>
      <c r="V125" s="47" t="s">
        <v>0</v>
      </c>
      <c r="W125" s="222" t="str">
        <f t="shared" si="113"/>
        <v>M35</v>
      </c>
      <c r="X125" s="223">
        <f t="shared" si="114"/>
        <v>29</v>
      </c>
      <c r="Y125" s="47" t="s">
        <v>0</v>
      </c>
      <c r="Z125" s="52" t="str">
        <f t="shared" si="149"/>
        <v>CRO</v>
      </c>
      <c r="AA125" s="73">
        <f t="shared" si="115"/>
        <v>1</v>
      </c>
      <c r="AB125" s="31" t="str">
        <f t="shared" si="150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51"/>
        <v/>
      </c>
      <c r="AH125" s="47" t="s">
        <v>0</v>
      </c>
      <c r="AI125" s="143" t="str">
        <f t="shared" si="152"/>
        <v>CRO</v>
      </c>
      <c r="AJ125" s="47"/>
      <c r="AK125" s="52" t="str">
        <f t="shared" si="153"/>
        <v>Fausto</v>
      </c>
      <c r="AL125" s="31" t="str">
        <f t="shared" si="154"/>
        <v>Ferreira</v>
      </c>
      <c r="AM125" s="73">
        <f t="shared" si="155"/>
        <v>1852</v>
      </c>
      <c r="AN125" s="73" t="str">
        <f t="shared" si="156"/>
        <v/>
      </c>
      <c r="AO125" s="31" t="str">
        <f t="shared" si="116"/>
        <v>Fausto</v>
      </c>
      <c r="AP125" s="66" t="str">
        <f t="shared" si="117"/>
        <v>Ferreira</v>
      </c>
      <c r="AQ125" s="47" t="s">
        <v>0</v>
      </c>
      <c r="AR125" s="82" t="str">
        <f t="shared" si="157"/>
        <v/>
      </c>
      <c r="AS125" s="47" t="s">
        <v>0</v>
      </c>
      <c r="AT125" s="19" t="str">
        <f t="shared" si="158"/>
        <v/>
      </c>
      <c r="AU125" s="47" t="s">
        <v>0</v>
      </c>
      <c r="AV125" s="103"/>
      <c r="AW125" s="105"/>
      <c r="AX125" s="47" t="s">
        <v>0</v>
      </c>
      <c r="AY125" s="259" t="str">
        <f t="shared" si="181"/>
        <v/>
      </c>
      <c r="AZ125" s="47" t="s">
        <v>0</v>
      </c>
      <c r="BA125" s="52" t="str">
        <f t="shared" si="118"/>
        <v/>
      </c>
      <c r="BB125" s="73" t="str">
        <f>IF(AV125&amp;AW125="","",MAX(BB$12:BB124)+1)</f>
        <v/>
      </c>
      <c r="BC125" s="271" t="str">
        <f t="shared" si="119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>IF(O125="","",IF(BC125="",AO125,IF(BC125="NEMA",AV125,INDEX(regNatjecatelj_ime,MATCH(BC125,regNatjecatelj_id,0)))))</f>
        <v>Fausto</v>
      </c>
      <c r="BG125" s="31" t="str">
        <f>IF(O125="","",IF(BC125="",AP125,IF(BC125="NEMA",AW125,INDEX(regNatjecatelj_prezime,MATCH(BC125,regNatjecatelj_id,0)))))</f>
        <v>Ferreira</v>
      </c>
      <c r="BH125" s="73" t="str">
        <f t="shared" si="159"/>
        <v/>
      </c>
      <c r="BI125" s="53">
        <f t="shared" si="160"/>
        <v>1852</v>
      </c>
      <c r="BJ125" s="47" t="s">
        <v>0</v>
      </c>
      <c r="BK125" s="52" t="str">
        <f t="shared" si="120"/>
        <v>KAP</v>
      </c>
      <c r="BL125" s="31" t="str">
        <f t="shared" si="121"/>
        <v>OK Kapela</v>
      </c>
      <c r="BM125" s="73" t="str">
        <f t="shared" si="122"/>
        <v/>
      </c>
      <c r="BN125" s="31" t="str" cm="1">
        <f t="array" ref="BN125">IF(BM125="",""&amp;BL125,IF(BM125="NEMA",BL125,INDEX(regKlub_naziv,MATCH(INDEX(regKlub_alias_klubId,BM125),regKlub_id,0))))</f>
        <v>OK Kapela</v>
      </c>
      <c r="BO125" s="31" t="str" cm="1">
        <f t="array" ref="BO125">IFERROR(""&amp;INDEX(regNatjecatelj_klub,DX125),"")</f>
        <v>OK Kapela</v>
      </c>
      <c r="BP125" s="88" t="str">
        <f t="shared" si="161"/>
        <v/>
      </c>
      <c r="BQ125" s="66" t="str">
        <f t="shared" si="162"/>
        <v>OK Kapela</v>
      </c>
      <c r="BR125" s="47" t="s">
        <v>0</v>
      </c>
      <c r="BS125" s="52" t="str">
        <f>IF(X125&lt;&gt;"NEMA","",IF(IFERROR(MATCH(W125,W$12:W124,0),0)&lt;&gt;0,"",W125))</f>
        <v/>
      </c>
      <c r="BT125" s="73" t="str">
        <f t="shared" si="163"/>
        <v/>
      </c>
      <c r="BU125" s="31" t="str">
        <f>IF(OR(BT125="",BT125&lt;&gt;"NEMA"),"",MAX(BU$12:BU124)+1)</f>
        <v/>
      </c>
      <c r="BV125" s="66" t="str">
        <f t="shared" si="164"/>
        <v/>
      </c>
      <c r="BW125" s="47" t="s">
        <v>0</v>
      </c>
      <c r="BX125" s="19" t="str">
        <f t="shared" si="165"/>
        <v/>
      </c>
      <c r="BY125" s="47" t="s">
        <v>0</v>
      </c>
      <c r="BZ125" s="82" t="str">
        <f>IF(BM125&lt;&gt;"NEMA","",IF(IFERROR(MATCH(BL125,BL$12:BL124,0),0)&lt;&gt;0,"",BL125))</f>
        <v/>
      </c>
      <c r="CA125" s="47" t="s">
        <v>0</v>
      </c>
      <c r="CB125" s="125"/>
      <c r="CC125" s="47" t="s">
        <v>0</v>
      </c>
      <c r="CD125" s="58" t="str">
        <f t="shared" si="166"/>
        <v/>
      </c>
      <c r="CE125" s="31" t="str">
        <f t="shared" si="167"/>
        <v/>
      </c>
      <c r="CF125" s="31" t="str">
        <f>IF(CE125="","",MAX(CF$12:CF124)+1)</f>
        <v/>
      </c>
      <c r="CG125" s="31" t="str">
        <f t="shared" si="123"/>
        <v/>
      </c>
      <c r="CH125" s="31" t="str">
        <f t="shared" si="168"/>
        <v/>
      </c>
      <c r="CI125" s="31" t="str">
        <f>IF(CB125="","",MAX(CI$12:CI124)+1)</f>
        <v/>
      </c>
      <c r="CJ125" s="31" t="str">
        <f t="shared" si="169"/>
        <v/>
      </c>
      <c r="CK125" s="66" t="str">
        <f t="shared" si="170"/>
        <v/>
      </c>
      <c r="CL125" s="47" t="s">
        <v>0</v>
      </c>
      <c r="CM125" s="73" t="str">
        <f t="shared" si="124"/>
        <v/>
      </c>
      <c r="CN125" s="47"/>
      <c r="CO125" s="19" t="str">
        <f t="shared" si="171"/>
        <v/>
      </c>
      <c r="CP125" s="47" t="s">
        <v>0</v>
      </c>
      <c r="CQ125" s="143" t="str">
        <f t="shared" si="172"/>
        <v>OK Kapela</v>
      </c>
      <c r="CR125" s="47" t="s">
        <v>0</v>
      </c>
      <c r="CS125" s="58" t="str">
        <f t="shared" si="188"/>
        <v>90:38</v>
      </c>
      <c r="CT125" s="73" t="str">
        <f t="shared" si="189"/>
        <v>0</v>
      </c>
      <c r="CU125" s="229" t="str">
        <f t="shared" si="125"/>
        <v/>
      </c>
      <c r="CV125" s="230">
        <f t="shared" ref="CV125:CV188" si="190">IF(CS125="","",VALUE(LEFT(CS125,SEARCH(":",CS125)-1))*60+VALUE(RIGHT(CS125,2)))</f>
        <v>5438</v>
      </c>
      <c r="CW125" s="163">
        <f t="shared" si="126"/>
        <v>1</v>
      </c>
      <c r="CX125" s="47" t="s">
        <v>0</v>
      </c>
      <c r="CY125" s="222" t="str">
        <f t="shared" si="173"/>
        <v xml:space="preserve">
</v>
      </c>
      <c r="CZ125" s="223">
        <f t="shared" si="174"/>
        <v>6</v>
      </c>
      <c r="DA125" s="47" t="s">
        <v>0</v>
      </c>
      <c r="DB125" s="47"/>
      <c r="DC125" s="47"/>
      <c r="DD125" s="47"/>
      <c r="DE125" s="47" t="s">
        <v>0</v>
      </c>
      <c r="DF125" s="53" t="str">
        <f t="shared" si="182"/>
        <v/>
      </c>
      <c r="DG125" t="s">
        <v>0</v>
      </c>
      <c r="DH125" s="128" t="str">
        <f t="shared" si="183"/>
        <v>M</v>
      </c>
      <c r="DI125" t="s">
        <v>0</v>
      </c>
      <c r="DJ125" s="52" t="str">
        <f t="shared" si="184"/>
        <v/>
      </c>
      <c r="DK125" s="66" t="str">
        <f t="shared" si="185"/>
        <v/>
      </c>
      <c r="DL125" t="s">
        <v>0</v>
      </c>
      <c r="DM125" s="19" t="str">
        <f t="shared" si="186"/>
        <v/>
      </c>
      <c r="DN125" s="47" t="s">
        <v>0</v>
      </c>
      <c r="DO125" s="19" t="str">
        <f t="shared" si="187"/>
        <v/>
      </c>
      <c r="DP125" s="47" t="s">
        <v>0</v>
      </c>
      <c r="DQ125" s="52" t="str">
        <f t="shared" si="127"/>
        <v>Fausto – Ferreira – OK Kapela – M35</v>
      </c>
      <c r="DR125" s="53">
        <f t="shared" si="128"/>
        <v>235</v>
      </c>
      <c r="DS125" s="47" t="s">
        <v>0</v>
      </c>
      <c r="DT125" s="52" t="str">
        <f t="shared" si="129"/>
        <v>Fausto – Ferreira – OK Kapela</v>
      </c>
      <c r="DU125" s="53">
        <f t="shared" si="130"/>
        <v>235</v>
      </c>
      <c r="DV125" s="47" t="s">
        <v>0</v>
      </c>
      <c r="DW125" s="52" t="str">
        <f t="shared" si="131"/>
        <v>Fausto – Ferreira</v>
      </c>
      <c r="DX125" s="53">
        <f t="shared" si="132"/>
        <v>235</v>
      </c>
      <c r="DY125" s="47" t="s">
        <v>0</v>
      </c>
      <c r="DZ125" s="58">
        <f t="shared" si="175"/>
        <v>235</v>
      </c>
      <c r="EA125" s="53" cm="1">
        <f t="array" ref="EA125">IF(DZ125&lt;&gt;"",INDEX(regNatjecatelj_id,DZ125,0),IF(BD125&lt;&gt;"",BD125,""))</f>
        <v>1852</v>
      </c>
      <c r="EB125" s="47" t="s">
        <v>0</v>
      </c>
      <c r="EC125" s="58" t="str">
        <f t="shared" si="133"/>
        <v>imepre</v>
      </c>
      <c r="ED125" s="73" t="str">
        <f t="shared" si="134"/>
        <v>klu</v>
      </c>
      <c r="EE125" s="73" t="str">
        <f t="shared" si="135"/>
        <v>kat</v>
      </c>
      <c r="EF125" s="73" t="str">
        <f t="shared" si="136"/>
        <v/>
      </c>
      <c r="EG125" s="66" t="str">
        <f t="shared" si="137"/>
        <v>imepre-klu-kat</v>
      </c>
      <c r="EH125" s="47" t="s">
        <v>0</v>
      </c>
      <c r="EI125" s="58">
        <f>IF(AL125="","",MAX(EI$12:EI124)+1)</f>
        <v>293</v>
      </c>
      <c r="EJ125" s="73">
        <f t="shared" si="138"/>
        <v>29</v>
      </c>
      <c r="EK125" s="73">
        <f t="shared" si="176"/>
        <v>1852</v>
      </c>
      <c r="EL125" s="73">
        <f t="shared" si="139"/>
        <v>5438</v>
      </c>
      <c r="EM125" s="73">
        <f t="shared" si="140"/>
        <v>1</v>
      </c>
      <c r="EN125" s="73">
        <f t="shared" si="177"/>
        <v>1</v>
      </c>
      <c r="EO125" s="73">
        <f t="shared" si="178"/>
        <v>1</v>
      </c>
      <c r="EP125" s="73" t="str">
        <f t="shared" si="141"/>
        <v>0</v>
      </c>
      <c r="EQ125" s="73" t="str">
        <f t="shared" si="142"/>
        <v/>
      </c>
      <c r="ER125" s="73" t="str">
        <f t="shared" si="143"/>
        <v/>
      </c>
      <c r="ES125" s="53" t="str">
        <f t="shared" si="144"/>
        <v/>
      </c>
      <c r="ET125" s="47" t="s">
        <v>0</v>
      </c>
      <c r="EU125" s="19" t="str">
        <f t="shared" si="179"/>
        <v>INSERT INTO rezultat(id,stazakategorija_id,imeprezime_id,vrijeme_sec,status_id,registracija,uparivanje_id,originalstatus_id,imeprezimealias_id,klubalias_id,kategorijaalias_id) VALUES (293,29,1852,5438,1,1,1,0,Null,Null,Null);</v>
      </c>
      <c r="EV125" s="47" t="s">
        <v>0</v>
      </c>
      <c r="EW125" s="19" t="str">
        <f t="shared" si="180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5" s="47" t="s">
        <v>0</v>
      </c>
      <c r="EY125" s="180" t="str">
        <f t="shared" si="145"/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5" s="47" t="s">
        <v>0</v>
      </c>
    </row>
    <row r="126" spans="1:156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6" t="str">
        <f t="shared" si="146"/>
        <v>ok</v>
      </c>
      <c r="P126" s="47"/>
      <c r="Q126" s="52" t="str">
        <f t="shared" si="147"/>
        <v>M35</v>
      </c>
      <c r="R126" s="73">
        <f>IF(Q126="","",IF(COUNTIF(Q$12:Q125,Q126)=0,R125+1,R125))</f>
        <v>7</v>
      </c>
      <c r="S126" s="73">
        <f t="shared" si="148"/>
        <v>107</v>
      </c>
      <c r="T126" s="73">
        <f t="shared" si="111"/>
        <v>18</v>
      </c>
      <c r="U126" s="66" t="str">
        <f t="shared" si="112"/>
        <v>M35</v>
      </c>
      <c r="V126" s="47" t="s">
        <v>0</v>
      </c>
      <c r="W126" s="222" t="str">
        <f t="shared" si="113"/>
        <v>M35</v>
      </c>
      <c r="X126" s="223">
        <f t="shared" si="114"/>
        <v>29</v>
      </c>
      <c r="Y126" s="47" t="s">
        <v>0</v>
      </c>
      <c r="Z126" s="52" t="str">
        <f t="shared" si="149"/>
        <v>CRO</v>
      </c>
      <c r="AA126" s="73">
        <f t="shared" si="115"/>
        <v>1</v>
      </c>
      <c r="AB126" s="31" t="str">
        <f t="shared" si="150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51"/>
        <v/>
      </c>
      <c r="AH126" s="47" t="s">
        <v>0</v>
      </c>
      <c r="AI126" s="143" t="str">
        <f t="shared" si="152"/>
        <v>CRO</v>
      </c>
      <c r="AJ126" s="47"/>
      <c r="AK126" s="52" t="str">
        <f t="shared" si="153"/>
        <v>Damir</v>
      </c>
      <c r="AL126" s="31" t="str">
        <f t="shared" si="154"/>
        <v>Tubin</v>
      </c>
      <c r="AM126" s="73">
        <f t="shared" si="155"/>
        <v>1355</v>
      </c>
      <c r="AN126" s="73" t="str">
        <f t="shared" si="156"/>
        <v/>
      </c>
      <c r="AO126" s="31" t="str">
        <f t="shared" si="116"/>
        <v>Damir</v>
      </c>
      <c r="AP126" s="66" t="str">
        <f t="shared" si="117"/>
        <v>Tubin</v>
      </c>
      <c r="AQ126" s="47" t="s">
        <v>0</v>
      </c>
      <c r="AR126" s="82" t="str">
        <f t="shared" si="157"/>
        <v/>
      </c>
      <c r="AS126" s="47" t="s">
        <v>0</v>
      </c>
      <c r="AT126" s="19" t="str">
        <f t="shared" si="158"/>
        <v/>
      </c>
      <c r="AU126" s="47" t="s">
        <v>0</v>
      </c>
      <c r="AV126" s="103"/>
      <c r="AW126" s="105"/>
      <c r="AX126" s="47" t="s">
        <v>0</v>
      </c>
      <c r="AY126" s="259" t="str">
        <f t="shared" si="181"/>
        <v/>
      </c>
      <c r="AZ126" s="47" t="s">
        <v>0</v>
      </c>
      <c r="BA126" s="52" t="str">
        <f t="shared" si="118"/>
        <v/>
      </c>
      <c r="BB126" s="73" t="str">
        <f>IF(AV126&amp;AW126="","",MAX(BB$12:BB125)+1)</f>
        <v/>
      </c>
      <c r="BC126" s="271" t="str">
        <f t="shared" si="119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>IF(O126="","",IF(BC126="",AO126,IF(BC126="NEMA",AV126,INDEX(regNatjecatelj_ime,MATCH(BC126,regNatjecatelj_id,0)))))</f>
        <v>Damir</v>
      </c>
      <c r="BG126" s="31" t="str">
        <f>IF(O126="","",IF(BC126="",AP126,IF(BC126="NEMA",AW126,INDEX(regNatjecatelj_prezime,MATCH(BC126,regNatjecatelj_id,0)))))</f>
        <v>Tubin</v>
      </c>
      <c r="BH126" s="73" t="str">
        <f t="shared" si="159"/>
        <v/>
      </c>
      <c r="BI126" s="53">
        <f t="shared" si="160"/>
        <v>1355</v>
      </c>
      <c r="BJ126" s="47" t="s">
        <v>0</v>
      </c>
      <c r="BK126" s="52" t="str">
        <f t="shared" si="120"/>
        <v>OK Jelen</v>
      </c>
      <c r="BL126" s="31" t="str">
        <f t="shared" si="121"/>
        <v>OK Jelen</v>
      </c>
      <c r="BM126" s="73" t="str">
        <f t="shared" si="122"/>
        <v/>
      </c>
      <c r="BN126" s="31" t="str" cm="1">
        <f t="array" ref="BN126">IF(BM126="",""&amp;BL126,IF(BM126="NEMA",BL126,INDEX(regKlub_naziv,MATCH(INDEX(regKlub_alias_klubId,BM126),regKlub_id,0))))</f>
        <v>OK Jelen</v>
      </c>
      <c r="BO126" s="31" t="str" cm="1">
        <f t="array" ref="BO126">IFERROR(""&amp;INDEX(regNatjecatelj_klub,DX126),"")</f>
        <v>OK Jelen</v>
      </c>
      <c r="BP126" s="88" t="str">
        <f t="shared" si="161"/>
        <v/>
      </c>
      <c r="BQ126" s="66" t="str">
        <f t="shared" si="162"/>
        <v>OK Jelen</v>
      </c>
      <c r="BR126" s="47" t="s">
        <v>0</v>
      </c>
      <c r="BS126" s="52" t="str">
        <f>IF(X126&lt;&gt;"NEMA","",IF(IFERROR(MATCH(W126,W$12:W125,0),0)&lt;&gt;0,"",W126))</f>
        <v/>
      </c>
      <c r="BT126" s="73" t="str">
        <f t="shared" si="163"/>
        <v/>
      </c>
      <c r="BU126" s="31" t="str">
        <f>IF(OR(BT126="",BT126&lt;&gt;"NEMA"),"",MAX(BU$12:BU125)+1)</f>
        <v/>
      </c>
      <c r="BV126" s="66" t="str">
        <f t="shared" si="164"/>
        <v/>
      </c>
      <c r="BW126" s="47" t="s">
        <v>0</v>
      </c>
      <c r="BX126" s="19" t="str">
        <f t="shared" si="165"/>
        <v/>
      </c>
      <c r="BY126" s="47" t="s">
        <v>0</v>
      </c>
      <c r="BZ126" s="82" t="str">
        <f>IF(BM126&lt;&gt;"NEMA","",IF(IFERROR(MATCH(BL126,BL$12:BL125,0),0)&lt;&gt;0,"",BL126))</f>
        <v/>
      </c>
      <c r="CA126" s="47" t="s">
        <v>0</v>
      </c>
      <c r="CB126" s="125"/>
      <c r="CC126" s="47" t="s">
        <v>0</v>
      </c>
      <c r="CD126" s="58" t="str">
        <f t="shared" si="166"/>
        <v/>
      </c>
      <c r="CE126" s="31" t="str">
        <f t="shared" si="167"/>
        <v/>
      </c>
      <c r="CF126" s="31" t="str">
        <f>IF(CE126="","",MAX(CF$12:CF125)+1)</f>
        <v/>
      </c>
      <c r="CG126" s="31" t="str">
        <f t="shared" si="123"/>
        <v/>
      </c>
      <c r="CH126" s="31" t="str">
        <f t="shared" si="168"/>
        <v/>
      </c>
      <c r="CI126" s="31" t="str">
        <f>IF(CB126="","",MAX(CI$12:CI125)+1)</f>
        <v/>
      </c>
      <c r="CJ126" s="31" t="str">
        <f t="shared" si="169"/>
        <v/>
      </c>
      <c r="CK126" s="66" t="str">
        <f t="shared" si="170"/>
        <v/>
      </c>
      <c r="CL126" s="47" t="s">
        <v>0</v>
      </c>
      <c r="CM126" s="73" t="str">
        <f t="shared" si="124"/>
        <v/>
      </c>
      <c r="CN126" s="47"/>
      <c r="CO126" s="19" t="str">
        <f t="shared" si="171"/>
        <v/>
      </c>
      <c r="CP126" s="47" t="s">
        <v>0</v>
      </c>
      <c r="CQ126" s="143" t="str">
        <f t="shared" si="172"/>
        <v>OK Jelen</v>
      </c>
      <c r="CR126" s="47" t="s">
        <v>0</v>
      </c>
      <c r="CS126" s="58" t="str">
        <f t="shared" si="188"/>
        <v>109:27</v>
      </c>
      <c r="CT126" s="73" t="str">
        <f t="shared" si="189"/>
        <v>0</v>
      </c>
      <c r="CU126" s="229" t="str">
        <f t="shared" si="125"/>
        <v/>
      </c>
      <c r="CV126" s="230">
        <f t="shared" si="190"/>
        <v>6567</v>
      </c>
      <c r="CW126" s="163">
        <f t="shared" si="126"/>
        <v>1</v>
      </c>
      <c r="CX126" s="47" t="s">
        <v>0</v>
      </c>
      <c r="CY126" s="222" t="str">
        <f t="shared" si="173"/>
        <v xml:space="preserve">
</v>
      </c>
      <c r="CZ126" s="223">
        <f t="shared" si="174"/>
        <v>6</v>
      </c>
      <c r="DA126" s="47" t="s">
        <v>0</v>
      </c>
      <c r="DB126" s="47"/>
      <c r="DC126" s="47"/>
      <c r="DD126" s="47"/>
      <c r="DE126" s="47" t="s">
        <v>0</v>
      </c>
      <c r="DF126" s="53" t="str">
        <f t="shared" si="182"/>
        <v/>
      </c>
      <c r="DG126" t="s">
        <v>0</v>
      </c>
      <c r="DH126" s="128" t="str">
        <f t="shared" si="183"/>
        <v>M</v>
      </c>
      <c r="DI126" t="s">
        <v>0</v>
      </c>
      <c r="DJ126" s="52" t="str">
        <f t="shared" si="184"/>
        <v/>
      </c>
      <c r="DK126" s="66" t="str">
        <f t="shared" si="185"/>
        <v/>
      </c>
      <c r="DL126" t="s">
        <v>0</v>
      </c>
      <c r="DM126" s="19" t="str">
        <f t="shared" si="186"/>
        <v/>
      </c>
      <c r="DN126" s="47" t="s">
        <v>0</v>
      </c>
      <c r="DO126" s="19" t="str">
        <f t="shared" si="187"/>
        <v/>
      </c>
      <c r="DP126" s="47" t="s">
        <v>0</v>
      </c>
      <c r="DQ126" s="52" t="str">
        <f t="shared" si="127"/>
        <v>Damir – Tubin – OK Jelen – M35</v>
      </c>
      <c r="DR126" s="53">
        <f t="shared" si="128"/>
        <v>199</v>
      </c>
      <c r="DS126" s="47" t="s">
        <v>0</v>
      </c>
      <c r="DT126" s="52" t="str">
        <f t="shared" si="129"/>
        <v>Damir – Tubin – OK Jelen</v>
      </c>
      <c r="DU126" s="53">
        <f t="shared" si="130"/>
        <v>199</v>
      </c>
      <c r="DV126" s="47" t="s">
        <v>0</v>
      </c>
      <c r="DW126" s="52" t="str">
        <f t="shared" si="131"/>
        <v>Damir – Tubin</v>
      </c>
      <c r="DX126" s="53">
        <f t="shared" si="132"/>
        <v>199</v>
      </c>
      <c r="DY126" s="47" t="s">
        <v>0</v>
      </c>
      <c r="DZ126" s="58">
        <f t="shared" si="175"/>
        <v>199</v>
      </c>
      <c r="EA126" s="53" cm="1">
        <f t="array" ref="EA126">IF(DZ126&lt;&gt;"",INDEX(regNatjecatelj_id,DZ126,0),IF(BD126&lt;&gt;"",BD126,""))</f>
        <v>1355</v>
      </c>
      <c r="EB126" s="47" t="s">
        <v>0</v>
      </c>
      <c r="EC126" s="58" t="str">
        <f t="shared" si="133"/>
        <v>imepre</v>
      </c>
      <c r="ED126" s="73" t="str">
        <f t="shared" si="134"/>
        <v>klu</v>
      </c>
      <c r="EE126" s="73" t="str">
        <f t="shared" si="135"/>
        <v>kat</v>
      </c>
      <c r="EF126" s="73" t="str">
        <f t="shared" si="136"/>
        <v/>
      </c>
      <c r="EG126" s="66" t="str">
        <f t="shared" si="137"/>
        <v>imepre-klu-kat</v>
      </c>
      <c r="EH126" s="47" t="s">
        <v>0</v>
      </c>
      <c r="EI126" s="58">
        <f>IF(AL126="","",MAX(EI$12:EI125)+1)</f>
        <v>294</v>
      </c>
      <c r="EJ126" s="73">
        <f t="shared" si="138"/>
        <v>29</v>
      </c>
      <c r="EK126" s="73">
        <f t="shared" si="176"/>
        <v>1355</v>
      </c>
      <c r="EL126" s="73">
        <f t="shared" si="139"/>
        <v>6567</v>
      </c>
      <c r="EM126" s="73">
        <f t="shared" si="140"/>
        <v>1</v>
      </c>
      <c r="EN126" s="73">
        <f t="shared" si="177"/>
        <v>1</v>
      </c>
      <c r="EO126" s="73">
        <f t="shared" si="178"/>
        <v>1</v>
      </c>
      <c r="EP126" s="73" t="str">
        <f t="shared" si="141"/>
        <v>0</v>
      </c>
      <c r="EQ126" s="73" t="str">
        <f t="shared" si="142"/>
        <v/>
      </c>
      <c r="ER126" s="73" t="str">
        <f t="shared" si="143"/>
        <v/>
      </c>
      <c r="ES126" s="53" t="str">
        <f t="shared" si="144"/>
        <v/>
      </c>
      <c r="ET126" s="47" t="s">
        <v>0</v>
      </c>
      <c r="EU126" s="19" t="str">
        <f t="shared" si="179"/>
        <v>INSERT INTO rezultat(id,stazakategorija_id,imeprezime_id,vrijeme_sec,status_id,registracija,uparivanje_id,originalstatus_id,imeprezimealias_id,klubalias_id,kategorijaalias_id) VALUES (294,29,1355,6567,1,1,1,0,Null,Null,Null);</v>
      </c>
      <c r="EV126" s="47" t="s">
        <v>0</v>
      </c>
      <c r="EW126" s="19" t="str">
        <f t="shared" si="180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6" s="47" t="s">
        <v>0</v>
      </c>
      <c r="EY126" s="180" t="str">
        <f t="shared" si="145"/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6" s="47" t="s">
        <v>0</v>
      </c>
    </row>
    <row r="127" spans="1:156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6" t="str">
        <f t="shared" si="146"/>
        <v>ok</v>
      </c>
      <c r="P127" s="47"/>
      <c r="Q127" s="52" t="str">
        <f t="shared" si="147"/>
        <v>M35</v>
      </c>
      <c r="R127" s="73">
        <f>IF(Q127="","",IF(COUNTIF(Q$12:Q126,Q127)=0,R126+1,R126))</f>
        <v>7</v>
      </c>
      <c r="S127" s="73">
        <f t="shared" si="148"/>
        <v>107</v>
      </c>
      <c r="T127" s="73">
        <f t="shared" si="111"/>
        <v>18</v>
      </c>
      <c r="U127" s="66" t="str">
        <f t="shared" si="112"/>
        <v>M35</v>
      </c>
      <c r="V127" s="47" t="s">
        <v>0</v>
      </c>
      <c r="W127" s="222" t="str">
        <f t="shared" si="113"/>
        <v>M35</v>
      </c>
      <c r="X127" s="223">
        <f t="shared" si="114"/>
        <v>29</v>
      </c>
      <c r="Y127" s="47" t="s">
        <v>0</v>
      </c>
      <c r="Z127" s="52" t="str">
        <f t="shared" si="149"/>
        <v>CRO</v>
      </c>
      <c r="AA127" s="73">
        <f t="shared" si="115"/>
        <v>1</v>
      </c>
      <c r="AB127" s="31" t="str">
        <f t="shared" si="150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51"/>
        <v/>
      </c>
      <c r="AH127" s="47" t="s">
        <v>0</v>
      </c>
      <c r="AI127" s="143" t="str">
        <f t="shared" si="152"/>
        <v>CRO</v>
      </c>
      <c r="AJ127" s="47"/>
      <c r="AK127" s="52" t="str">
        <f t="shared" si="153"/>
        <v>Zdravko</v>
      </c>
      <c r="AL127" s="31" t="str">
        <f t="shared" si="154"/>
        <v>Novosel</v>
      </c>
      <c r="AM127" s="73">
        <f t="shared" si="155"/>
        <v>1115</v>
      </c>
      <c r="AN127" s="73" t="str">
        <f t="shared" si="156"/>
        <v/>
      </c>
      <c r="AO127" s="31" t="str">
        <f t="shared" si="116"/>
        <v>Zdravko</v>
      </c>
      <c r="AP127" s="66" t="str">
        <f t="shared" si="117"/>
        <v>Novosel</v>
      </c>
      <c r="AQ127" s="47" t="s">
        <v>0</v>
      </c>
      <c r="AR127" s="82" t="str">
        <f t="shared" si="157"/>
        <v/>
      </c>
      <c r="AS127" s="47" t="s">
        <v>0</v>
      </c>
      <c r="AT127" s="19" t="str">
        <f t="shared" si="158"/>
        <v/>
      </c>
      <c r="AU127" s="47" t="s">
        <v>0</v>
      </c>
      <c r="AV127" s="103"/>
      <c r="AW127" s="105"/>
      <c r="AX127" s="47" t="s">
        <v>0</v>
      </c>
      <c r="AY127" s="259" t="str">
        <f t="shared" si="181"/>
        <v/>
      </c>
      <c r="AZ127" s="47" t="s">
        <v>0</v>
      </c>
      <c r="BA127" s="52" t="str">
        <f t="shared" si="118"/>
        <v/>
      </c>
      <c r="BB127" s="73" t="str">
        <f>IF(AV127&amp;AW127="","",MAX(BB$12:BB126)+1)</f>
        <v/>
      </c>
      <c r="BC127" s="271" t="str">
        <f t="shared" si="119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>IF(O127="","",IF(BC127="",AO127,IF(BC127="NEMA",AV127,INDEX(regNatjecatelj_ime,MATCH(BC127,regNatjecatelj_id,0)))))</f>
        <v>Zdravko</v>
      </c>
      <c r="BG127" s="31" t="str">
        <f>IF(O127="","",IF(BC127="",AP127,IF(BC127="NEMA",AW127,INDEX(regNatjecatelj_prezime,MATCH(BC127,regNatjecatelj_id,0)))))</f>
        <v>Novosel</v>
      </c>
      <c r="BH127" s="73" t="str">
        <f t="shared" si="159"/>
        <v/>
      </c>
      <c r="BI127" s="53">
        <f t="shared" si="160"/>
        <v>1115</v>
      </c>
      <c r="BJ127" s="47" t="s">
        <v>0</v>
      </c>
      <c r="BK127" s="52" t="str">
        <f t="shared" si="120"/>
        <v>OK Jelen</v>
      </c>
      <c r="BL127" s="31" t="str">
        <f t="shared" si="121"/>
        <v>OK Jelen</v>
      </c>
      <c r="BM127" s="73" t="str">
        <f t="shared" si="122"/>
        <v/>
      </c>
      <c r="BN127" s="31" t="str" cm="1">
        <f t="array" ref="BN127">IF(BM127="",""&amp;BL127,IF(BM127="NEMA",BL127,INDEX(regKlub_naziv,MATCH(INDEX(regKlub_alias_klubId,BM127),regKlub_id,0))))</f>
        <v>OK Jelen</v>
      </c>
      <c r="BO127" s="31" t="str" cm="1">
        <f t="array" ref="BO127">IFERROR(""&amp;INDEX(regNatjecatelj_klub,DX127),"")</f>
        <v>OK Jelen</v>
      </c>
      <c r="BP127" s="88" t="str">
        <f t="shared" si="161"/>
        <v/>
      </c>
      <c r="BQ127" s="66" t="str">
        <f t="shared" si="162"/>
        <v>OK Jelen</v>
      </c>
      <c r="BR127" s="47" t="s">
        <v>0</v>
      </c>
      <c r="BS127" s="52" t="str">
        <f>IF(X127&lt;&gt;"NEMA","",IF(IFERROR(MATCH(W127,W$12:W126,0),0)&lt;&gt;0,"",W127))</f>
        <v/>
      </c>
      <c r="BT127" s="73" t="str">
        <f t="shared" si="163"/>
        <v/>
      </c>
      <c r="BU127" s="31" t="str">
        <f>IF(OR(BT127="",BT127&lt;&gt;"NEMA"),"",MAX(BU$12:BU126)+1)</f>
        <v/>
      </c>
      <c r="BV127" s="66" t="str">
        <f t="shared" si="164"/>
        <v/>
      </c>
      <c r="BW127" s="47" t="s">
        <v>0</v>
      </c>
      <c r="BX127" s="19" t="str">
        <f t="shared" si="165"/>
        <v/>
      </c>
      <c r="BY127" s="47" t="s">
        <v>0</v>
      </c>
      <c r="BZ127" s="82" t="str">
        <f>IF(BM127&lt;&gt;"NEMA","",IF(IFERROR(MATCH(BL127,BL$12:BL126,0),0)&lt;&gt;0,"",BL127))</f>
        <v/>
      </c>
      <c r="CA127" s="47" t="s">
        <v>0</v>
      </c>
      <c r="CB127" s="125"/>
      <c r="CC127" s="47" t="s">
        <v>0</v>
      </c>
      <c r="CD127" s="58" t="str">
        <f t="shared" si="166"/>
        <v/>
      </c>
      <c r="CE127" s="31" t="str">
        <f t="shared" si="167"/>
        <v/>
      </c>
      <c r="CF127" s="31" t="str">
        <f>IF(CE127="","",MAX(CF$12:CF126)+1)</f>
        <v/>
      </c>
      <c r="CG127" s="31" t="str">
        <f t="shared" si="123"/>
        <v/>
      </c>
      <c r="CH127" s="31" t="str">
        <f t="shared" si="168"/>
        <v/>
      </c>
      <c r="CI127" s="31" t="str">
        <f>IF(CB127="","",MAX(CI$12:CI126)+1)</f>
        <v/>
      </c>
      <c r="CJ127" s="31" t="str">
        <f t="shared" si="169"/>
        <v/>
      </c>
      <c r="CK127" s="66" t="str">
        <f t="shared" si="170"/>
        <v/>
      </c>
      <c r="CL127" s="47" t="s">
        <v>0</v>
      </c>
      <c r="CM127" s="73" t="str">
        <f t="shared" si="124"/>
        <v/>
      </c>
      <c r="CN127" s="47"/>
      <c r="CO127" s="19" t="str">
        <f t="shared" si="171"/>
        <v/>
      </c>
      <c r="CP127" s="47" t="s">
        <v>0</v>
      </c>
      <c r="CQ127" s="143" t="str">
        <f t="shared" si="172"/>
        <v>OK Jelen</v>
      </c>
      <c r="CR127" s="47" t="s">
        <v>0</v>
      </c>
      <c r="CS127" s="58" t="str">
        <f t="shared" si="188"/>
        <v>112:39</v>
      </c>
      <c r="CT127" s="73" t="str">
        <f t="shared" si="189"/>
        <v>0</v>
      </c>
      <c r="CU127" s="229" t="str">
        <f t="shared" si="125"/>
        <v/>
      </c>
      <c r="CV127" s="230">
        <f t="shared" si="190"/>
        <v>6759</v>
      </c>
      <c r="CW127" s="163">
        <f t="shared" si="126"/>
        <v>1</v>
      </c>
      <c r="CX127" s="47" t="s">
        <v>0</v>
      </c>
      <c r="CY127" s="222" t="str">
        <f t="shared" si="173"/>
        <v xml:space="preserve">
</v>
      </c>
      <c r="CZ127" s="223">
        <f t="shared" si="174"/>
        <v>6</v>
      </c>
      <c r="DA127" s="47" t="s">
        <v>0</v>
      </c>
      <c r="DB127" s="47"/>
      <c r="DC127" s="47"/>
      <c r="DD127" s="47"/>
      <c r="DE127" s="47" t="s">
        <v>0</v>
      </c>
      <c r="DF127" s="53" t="str">
        <f t="shared" si="182"/>
        <v/>
      </c>
      <c r="DG127" t="s">
        <v>0</v>
      </c>
      <c r="DH127" s="128" t="str">
        <f t="shared" si="183"/>
        <v>M</v>
      </c>
      <c r="DI127" t="s">
        <v>0</v>
      </c>
      <c r="DJ127" s="52" t="str">
        <f t="shared" si="184"/>
        <v/>
      </c>
      <c r="DK127" s="66" t="str">
        <f t="shared" si="185"/>
        <v/>
      </c>
      <c r="DL127" t="s">
        <v>0</v>
      </c>
      <c r="DM127" s="19" t="str">
        <f t="shared" si="186"/>
        <v/>
      </c>
      <c r="DN127" s="47" t="s">
        <v>0</v>
      </c>
      <c r="DO127" s="19" t="str">
        <f t="shared" si="187"/>
        <v/>
      </c>
      <c r="DP127" s="47" t="s">
        <v>0</v>
      </c>
      <c r="DQ127" s="52" t="str">
        <f t="shared" si="127"/>
        <v>Zdravko – Novosel – OK Jelen – M35</v>
      </c>
      <c r="DR127" s="53">
        <f t="shared" si="128"/>
        <v>180</v>
      </c>
      <c r="DS127" s="47" t="s">
        <v>0</v>
      </c>
      <c r="DT127" s="52" t="str">
        <f t="shared" si="129"/>
        <v>Zdravko – Novosel – OK Jelen</v>
      </c>
      <c r="DU127" s="53">
        <f t="shared" si="130"/>
        <v>180</v>
      </c>
      <c r="DV127" s="47" t="s">
        <v>0</v>
      </c>
      <c r="DW127" s="52" t="str">
        <f t="shared" si="131"/>
        <v>Zdravko – Novosel</v>
      </c>
      <c r="DX127" s="53">
        <f t="shared" si="132"/>
        <v>180</v>
      </c>
      <c r="DY127" s="47" t="s">
        <v>0</v>
      </c>
      <c r="DZ127" s="58">
        <f t="shared" si="175"/>
        <v>180</v>
      </c>
      <c r="EA127" s="53" cm="1">
        <f t="array" ref="EA127">IF(DZ127&lt;&gt;"",INDEX(regNatjecatelj_id,DZ127,0),IF(BD127&lt;&gt;"",BD127,""))</f>
        <v>1115</v>
      </c>
      <c r="EB127" s="47" t="s">
        <v>0</v>
      </c>
      <c r="EC127" s="58" t="str">
        <f t="shared" si="133"/>
        <v>imepre</v>
      </c>
      <c r="ED127" s="73" t="str">
        <f t="shared" si="134"/>
        <v>klu</v>
      </c>
      <c r="EE127" s="73" t="str">
        <f t="shared" si="135"/>
        <v>kat</v>
      </c>
      <c r="EF127" s="73" t="str">
        <f t="shared" si="136"/>
        <v/>
      </c>
      <c r="EG127" s="66" t="str">
        <f t="shared" si="137"/>
        <v>imepre-klu-kat</v>
      </c>
      <c r="EH127" s="47" t="s">
        <v>0</v>
      </c>
      <c r="EI127" s="58">
        <f>IF(AL127="","",MAX(EI$12:EI126)+1)</f>
        <v>295</v>
      </c>
      <c r="EJ127" s="73">
        <f t="shared" si="138"/>
        <v>29</v>
      </c>
      <c r="EK127" s="73">
        <f t="shared" si="176"/>
        <v>1115</v>
      </c>
      <c r="EL127" s="73">
        <f t="shared" si="139"/>
        <v>6759</v>
      </c>
      <c r="EM127" s="73">
        <f t="shared" si="140"/>
        <v>1</v>
      </c>
      <c r="EN127" s="73">
        <f t="shared" si="177"/>
        <v>1</v>
      </c>
      <c r="EO127" s="73">
        <f t="shared" si="178"/>
        <v>1</v>
      </c>
      <c r="EP127" s="73" t="str">
        <f t="shared" si="141"/>
        <v>0</v>
      </c>
      <c r="EQ127" s="73" t="str">
        <f t="shared" si="142"/>
        <v/>
      </c>
      <c r="ER127" s="73" t="str">
        <f t="shared" si="143"/>
        <v/>
      </c>
      <c r="ES127" s="53" t="str">
        <f t="shared" si="144"/>
        <v/>
      </c>
      <c r="ET127" s="47" t="s">
        <v>0</v>
      </c>
      <c r="EU127" s="19" t="str">
        <f t="shared" si="179"/>
        <v>INSERT INTO rezultat(id,stazakategorija_id,imeprezime_id,vrijeme_sec,status_id,registracija,uparivanje_id,originalstatus_id,imeprezimealias_id,klubalias_id,kategorijaalias_id) VALUES (295,29,1115,6759,1,1,1,0,Null,Null,Null);</v>
      </c>
      <c r="EV127" s="47" t="s">
        <v>0</v>
      </c>
      <c r="EW127" s="19" t="str">
        <f t="shared" si="180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7" s="47" t="s">
        <v>0</v>
      </c>
      <c r="EY127" s="180" t="str">
        <f t="shared" si="145"/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7" s="47" t="s">
        <v>0</v>
      </c>
    </row>
    <row r="128" spans="1:156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6" t="str">
        <f t="shared" si="146"/>
        <v/>
      </c>
      <c r="P128" s="47"/>
      <c r="Q128" s="52" t="str">
        <f t="shared" si="147"/>
        <v>M35</v>
      </c>
      <c r="R128" s="73">
        <f>IF(Q128="","",IF(COUNTIF(Q$12:Q127,Q128)=0,R127+1,R127))</f>
        <v>7</v>
      </c>
      <c r="S128" s="73">
        <f t="shared" si="148"/>
        <v>107</v>
      </c>
      <c r="T128" s="73">
        <f t="shared" si="111"/>
        <v>18</v>
      </c>
      <c r="U128" s="66" t="str">
        <f t="shared" si="112"/>
        <v>M35</v>
      </c>
      <c r="V128" s="47" t="s">
        <v>0</v>
      </c>
      <c r="W128" s="222" t="str">
        <f t="shared" si="113"/>
        <v/>
      </c>
      <c r="X128" s="223" t="str">
        <f t="shared" si="114"/>
        <v/>
      </c>
      <c r="Y128" s="47" t="s">
        <v>0</v>
      </c>
      <c r="Z128" s="52" t="str">
        <f t="shared" si="149"/>
        <v/>
      </c>
      <c r="AA128" s="73" t="str">
        <f t="shared" si="115"/>
        <v/>
      </c>
      <c r="AB128" s="31" t="str">
        <f t="shared" si="150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51"/>
        <v/>
      </c>
      <c r="AH128" s="47" t="s">
        <v>0</v>
      </c>
      <c r="AI128" s="143" t="str">
        <f t="shared" si="152"/>
        <v/>
      </c>
      <c r="AJ128" s="47"/>
      <c r="AK128" s="52" t="str">
        <f t="shared" si="153"/>
        <v/>
      </c>
      <c r="AL128" s="31" t="str">
        <f t="shared" si="154"/>
        <v/>
      </c>
      <c r="AM128" s="73" t="str">
        <f t="shared" si="155"/>
        <v/>
      </c>
      <c r="AN128" s="73" t="str">
        <f t="shared" si="156"/>
        <v/>
      </c>
      <c r="AO128" s="31" t="str">
        <f t="shared" si="116"/>
        <v/>
      </c>
      <c r="AP128" s="66" t="str">
        <f t="shared" si="117"/>
        <v/>
      </c>
      <c r="AQ128" s="47" t="s">
        <v>0</v>
      </c>
      <c r="AR128" s="82" t="str">
        <f t="shared" si="157"/>
        <v/>
      </c>
      <c r="AS128" s="47" t="s">
        <v>0</v>
      </c>
      <c r="AT128" s="19" t="str">
        <f t="shared" si="158"/>
        <v/>
      </c>
      <c r="AU128" s="47" t="s">
        <v>0</v>
      </c>
      <c r="AV128" s="103"/>
      <c r="AW128" s="105"/>
      <c r="AX128" s="47" t="s">
        <v>0</v>
      </c>
      <c r="AY128" s="259" t="str">
        <f t="shared" si="181"/>
        <v/>
      </c>
      <c r="AZ128" s="47" t="s">
        <v>0</v>
      </c>
      <c r="BA128" s="52" t="str">
        <f t="shared" si="118"/>
        <v/>
      </c>
      <c r="BB128" s="73" t="str">
        <f>IF(AV128&amp;AW128="","",MAX(BB$12:BB127)+1)</f>
        <v/>
      </c>
      <c r="BC128" s="271" t="str">
        <f t="shared" si="119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>IF(O128="","",IF(BC128="",AO128,IF(BC128="NEMA",AV128,INDEX(regNatjecatelj_ime,MATCH(BC128,regNatjecatelj_id,0)))))</f>
        <v/>
      </c>
      <c r="BG128" s="31" t="str">
        <f>IF(O128="","",IF(BC128="",AP128,IF(BC128="NEMA",AW128,INDEX(regNatjecatelj_prezime,MATCH(BC128,regNatjecatelj_id,0)))))</f>
        <v/>
      </c>
      <c r="BH128" s="73" t="str">
        <f t="shared" si="159"/>
        <v/>
      </c>
      <c r="BI128" s="53" t="str">
        <f t="shared" si="160"/>
        <v/>
      </c>
      <c r="BJ128" s="47" t="s">
        <v>0</v>
      </c>
      <c r="BK128" s="52" t="str">
        <f t="shared" si="120"/>
        <v/>
      </c>
      <c r="BL128" s="31" t="str">
        <f t="shared" si="121"/>
        <v/>
      </c>
      <c r="BM128" s="73" t="str">
        <f t="shared" si="122"/>
        <v/>
      </c>
      <c r="BN128" s="31" t="str" cm="1">
        <f t="array" ref="BN128">IF(BM128="",""&amp;BL128,IF(BM128="NEMA",BL128,INDEX(regKlub_naziv,MATCH(INDEX(regKlub_alias_klubId,BM128),regKlub_id,0))))</f>
        <v/>
      </c>
      <c r="BO128" s="31" t="str" cm="1">
        <f t="array" ref="BO128">IFERROR(""&amp;INDEX(regNatjecatelj_klub,DX128),"")</f>
        <v/>
      </c>
      <c r="BP128" s="88" t="str">
        <f t="shared" si="161"/>
        <v/>
      </c>
      <c r="BQ128" s="66" t="str">
        <f t="shared" si="162"/>
        <v/>
      </c>
      <c r="BR128" s="47" t="s">
        <v>0</v>
      </c>
      <c r="BS128" s="52" t="str">
        <f>IF(X128&lt;&gt;"NEMA","",IF(IFERROR(MATCH(W128,W$12:W127,0),0)&lt;&gt;0,"",W128))</f>
        <v/>
      </c>
      <c r="BT128" s="73" t="str">
        <f t="shared" si="163"/>
        <v/>
      </c>
      <c r="BU128" s="31" t="str">
        <f>IF(OR(BT128="",BT128&lt;&gt;"NEMA"),"",MAX(BU$12:BU127)+1)</f>
        <v/>
      </c>
      <c r="BV128" s="66" t="str">
        <f t="shared" si="164"/>
        <v/>
      </c>
      <c r="BW128" s="47" t="s">
        <v>0</v>
      </c>
      <c r="BX128" s="19" t="str">
        <f t="shared" si="165"/>
        <v/>
      </c>
      <c r="BY128" s="47" t="s">
        <v>0</v>
      </c>
      <c r="BZ128" s="82" t="str">
        <f>IF(BM128&lt;&gt;"NEMA","",IF(IFERROR(MATCH(BL128,BL$12:BL127,0),0)&lt;&gt;0,"",BL128))</f>
        <v/>
      </c>
      <c r="CA128" s="47" t="s">
        <v>0</v>
      </c>
      <c r="CB128" s="125"/>
      <c r="CC128" s="47" t="s">
        <v>0</v>
      </c>
      <c r="CD128" s="58" t="str">
        <f t="shared" si="166"/>
        <v/>
      </c>
      <c r="CE128" s="31" t="str">
        <f t="shared" si="167"/>
        <v/>
      </c>
      <c r="CF128" s="31" t="str">
        <f>IF(CE128="","",MAX(CF$12:CF127)+1)</f>
        <v/>
      </c>
      <c r="CG128" s="31" t="str">
        <f t="shared" si="123"/>
        <v/>
      </c>
      <c r="CH128" s="31" t="str">
        <f t="shared" si="168"/>
        <v/>
      </c>
      <c r="CI128" s="31" t="str">
        <f>IF(CB128="","",MAX(CI$12:CI127)+1)</f>
        <v/>
      </c>
      <c r="CJ128" s="31" t="str">
        <f t="shared" si="169"/>
        <v/>
      </c>
      <c r="CK128" s="66" t="str">
        <f t="shared" si="170"/>
        <v/>
      </c>
      <c r="CL128" s="47" t="s">
        <v>0</v>
      </c>
      <c r="CM128" s="73" t="str">
        <f t="shared" si="124"/>
        <v/>
      </c>
      <c r="CN128" s="47"/>
      <c r="CO128" s="19" t="str">
        <f t="shared" si="171"/>
        <v/>
      </c>
      <c r="CP128" s="47" t="s">
        <v>0</v>
      </c>
      <c r="CQ128" s="143" t="str">
        <f t="shared" si="172"/>
        <v/>
      </c>
      <c r="CR128" s="47" t="s">
        <v>0</v>
      </c>
      <c r="CS128" s="58" t="str">
        <f t="shared" si="188"/>
        <v/>
      </c>
      <c r="CT128" s="73" t="str">
        <f t="shared" si="189"/>
        <v>0</v>
      </c>
      <c r="CU128" s="229" t="str">
        <f t="shared" si="125"/>
        <v/>
      </c>
      <c r="CV128" s="230" t="str">
        <f t="shared" si="190"/>
        <v/>
      </c>
      <c r="CW128" s="163" t="str">
        <f t="shared" si="126"/>
        <v/>
      </c>
      <c r="CX128" s="47" t="s">
        <v>0</v>
      </c>
      <c r="CY128" s="222" t="str">
        <f t="shared" si="173"/>
        <v xml:space="preserve">
</v>
      </c>
      <c r="CZ128" s="223" t="str">
        <f t="shared" si="174"/>
        <v/>
      </c>
      <c r="DA128" s="47" t="s">
        <v>0</v>
      </c>
      <c r="DB128" s="47"/>
      <c r="DC128" s="47"/>
      <c r="DD128" s="47"/>
      <c r="DE128" s="47" t="s">
        <v>0</v>
      </c>
      <c r="DF128" s="53" t="str">
        <f t="shared" si="182"/>
        <v/>
      </c>
      <c r="DG128" t="s">
        <v>0</v>
      </c>
      <c r="DH128" s="128" t="str">
        <f t="shared" si="183"/>
        <v>M</v>
      </c>
      <c r="DI128" t="s">
        <v>0</v>
      </c>
      <c r="DJ128" s="52" t="str">
        <f t="shared" si="184"/>
        <v/>
      </c>
      <c r="DK128" s="66" t="str">
        <f t="shared" si="185"/>
        <v/>
      </c>
      <c r="DL128" t="s">
        <v>0</v>
      </c>
      <c r="DM128" s="19" t="str">
        <f t="shared" si="186"/>
        <v/>
      </c>
      <c r="DN128" s="47" t="s">
        <v>0</v>
      </c>
      <c r="DO128" s="19" t="str">
        <f t="shared" si="187"/>
        <v/>
      </c>
      <c r="DP128" s="47" t="s">
        <v>0</v>
      </c>
      <c r="DQ128" s="52" t="str">
        <f t="shared" si="127"/>
        <v/>
      </c>
      <c r="DR128" s="53" t="str">
        <f t="shared" si="128"/>
        <v/>
      </c>
      <c r="DS128" s="47" t="s">
        <v>0</v>
      </c>
      <c r="DT128" s="52" t="str">
        <f t="shared" si="129"/>
        <v/>
      </c>
      <c r="DU128" s="53" t="str">
        <f t="shared" si="130"/>
        <v/>
      </c>
      <c r="DV128" s="47" t="s">
        <v>0</v>
      </c>
      <c r="DW128" s="52" t="str">
        <f t="shared" si="131"/>
        <v/>
      </c>
      <c r="DX128" s="53" t="str">
        <f t="shared" si="132"/>
        <v/>
      </c>
      <c r="DY128" s="47" t="s">
        <v>0</v>
      </c>
      <c r="DZ128" s="58" t="str">
        <f t="shared" si="175"/>
        <v/>
      </c>
      <c r="EA128" s="53" t="str" cm="1">
        <f t="array" ref="EA128">IF(DZ128&lt;&gt;"",INDEX(regNatjecatelj_id,DZ128,0),IF(BD128&lt;&gt;"",BD128,""))</f>
        <v/>
      </c>
      <c r="EB128" s="47" t="s">
        <v>0</v>
      </c>
      <c r="EC128" s="58" t="str">
        <f t="shared" si="133"/>
        <v/>
      </c>
      <c r="ED128" s="73" t="str">
        <f t="shared" si="134"/>
        <v/>
      </c>
      <c r="EE128" s="73" t="str">
        <f t="shared" si="135"/>
        <v/>
      </c>
      <c r="EF128" s="73" t="str">
        <f t="shared" si="136"/>
        <v/>
      </c>
      <c r="EG128" s="66" t="str">
        <f t="shared" si="137"/>
        <v/>
      </c>
      <c r="EH128" s="47" t="s">
        <v>0</v>
      </c>
      <c r="EI128" s="58" t="str">
        <f>IF(AL128="","",MAX(EI$12:EI127)+1)</f>
        <v/>
      </c>
      <c r="EJ128" s="73" t="str">
        <f t="shared" si="138"/>
        <v/>
      </c>
      <c r="EK128" s="73" t="str">
        <f t="shared" si="176"/>
        <v/>
      </c>
      <c r="EL128" s="73" t="str">
        <f t="shared" si="139"/>
        <v/>
      </c>
      <c r="EM128" s="73" t="str">
        <f t="shared" si="140"/>
        <v/>
      </c>
      <c r="EN128" s="73" t="str">
        <f t="shared" si="177"/>
        <v/>
      </c>
      <c r="EO128" s="73" t="str">
        <f t="shared" si="178"/>
        <v/>
      </c>
      <c r="EP128" s="73" t="str">
        <f t="shared" si="141"/>
        <v/>
      </c>
      <c r="EQ128" s="73" t="str">
        <f t="shared" si="142"/>
        <v/>
      </c>
      <c r="ER128" s="73" t="str">
        <f t="shared" si="143"/>
        <v/>
      </c>
      <c r="ES128" s="53" t="str">
        <f t="shared" si="144"/>
        <v/>
      </c>
      <c r="ET128" s="47" t="s">
        <v>0</v>
      </c>
      <c r="EU128" s="19" t="str">
        <f t="shared" si="179"/>
        <v/>
      </c>
      <c r="EV128" s="47" t="s">
        <v>0</v>
      </c>
      <c r="EW128" s="19" t="str">
        <f t="shared" si="180"/>
        <v/>
      </c>
      <c r="EX128" s="47" t="s">
        <v>0</v>
      </c>
      <c r="EY128" s="180" t="str">
        <f t="shared" si="145"/>
        <v/>
      </c>
      <c r="EZ128" s="47" t="s">
        <v>0</v>
      </c>
    </row>
    <row r="129" spans="1:156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6" t="str">
        <f t="shared" si="146"/>
        <v>ok</v>
      </c>
      <c r="P129" s="47"/>
      <c r="Q129" s="52" t="str">
        <f t="shared" si="147"/>
        <v>M35</v>
      </c>
      <c r="R129" s="73">
        <f>IF(Q129="","",IF(COUNTIF(Q$12:Q128,Q129)=0,R128+1,R128))</f>
        <v>7</v>
      </c>
      <c r="S129" s="73">
        <f t="shared" si="148"/>
        <v>107</v>
      </c>
      <c r="T129" s="73">
        <f t="shared" si="111"/>
        <v>18</v>
      </c>
      <c r="U129" s="66" t="str">
        <f t="shared" si="112"/>
        <v>M35</v>
      </c>
      <c r="V129" s="47" t="s">
        <v>0</v>
      </c>
      <c r="W129" s="222" t="str">
        <f t="shared" si="113"/>
        <v>M35</v>
      </c>
      <c r="X129" s="223">
        <f t="shared" si="114"/>
        <v>29</v>
      </c>
      <c r="Y129" s="47" t="s">
        <v>0</v>
      </c>
      <c r="Z129" s="52" t="str">
        <f t="shared" si="149"/>
        <v>CRO</v>
      </c>
      <c r="AA129" s="73">
        <f t="shared" si="115"/>
        <v>1</v>
      </c>
      <c r="AB129" s="31" t="str">
        <f t="shared" si="150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51"/>
        <v/>
      </c>
      <c r="AH129" s="47" t="s">
        <v>0</v>
      </c>
      <c r="AI129" s="143" t="str">
        <f t="shared" si="152"/>
        <v>CRO</v>
      </c>
      <c r="AJ129" s="47"/>
      <c r="AK129" s="52" t="str">
        <f t="shared" si="153"/>
        <v>Dalibor</v>
      </c>
      <c r="AL129" s="31" t="str">
        <f t="shared" si="154"/>
        <v>Stankovski</v>
      </c>
      <c r="AM129" s="73">
        <f t="shared" si="155"/>
        <v>1164</v>
      </c>
      <c r="AN129" s="73" t="str">
        <f t="shared" si="156"/>
        <v/>
      </c>
      <c r="AO129" s="31" t="str">
        <f t="shared" si="116"/>
        <v>Dalibor</v>
      </c>
      <c r="AP129" s="66" t="str">
        <f t="shared" si="117"/>
        <v>Stankovski</v>
      </c>
      <c r="AQ129" s="47" t="s">
        <v>0</v>
      </c>
      <c r="AR129" s="82" t="str">
        <f t="shared" si="157"/>
        <v/>
      </c>
      <c r="AS129" s="47" t="s">
        <v>0</v>
      </c>
      <c r="AT129" s="19" t="str">
        <f t="shared" si="158"/>
        <v/>
      </c>
      <c r="AU129" s="47" t="s">
        <v>0</v>
      </c>
      <c r="AV129" s="103"/>
      <c r="AW129" s="105"/>
      <c r="AX129" s="47" t="s">
        <v>0</v>
      </c>
      <c r="AY129" s="259" t="str">
        <f t="shared" si="181"/>
        <v/>
      </c>
      <c r="AZ129" s="47" t="s">
        <v>0</v>
      </c>
      <c r="BA129" s="52" t="str">
        <f t="shared" si="118"/>
        <v/>
      </c>
      <c r="BB129" s="73" t="str">
        <f>IF(AV129&amp;AW129="","",MAX(BB$12:BB128)+1)</f>
        <v/>
      </c>
      <c r="BC129" s="271" t="str">
        <f t="shared" si="119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>IF(O129="","",IF(BC129="",AO129,IF(BC129="NEMA",AV129,INDEX(regNatjecatelj_ime,MATCH(BC129,regNatjecatelj_id,0)))))</f>
        <v>Dalibor</v>
      </c>
      <c r="BG129" s="31" t="str">
        <f>IF(O129="","",IF(BC129="",AP129,IF(BC129="NEMA",AW129,INDEX(regNatjecatelj_prezime,MATCH(BC129,regNatjecatelj_id,0)))))</f>
        <v>Stankovski</v>
      </c>
      <c r="BH129" s="73" t="str">
        <f t="shared" si="159"/>
        <v/>
      </c>
      <c r="BI129" s="53">
        <f t="shared" si="160"/>
        <v>1164</v>
      </c>
      <c r="BJ129" s="47" t="s">
        <v>0</v>
      </c>
      <c r="BK129" s="52" t="str">
        <f t="shared" si="120"/>
        <v>OK Jelen</v>
      </c>
      <c r="BL129" s="31" t="str">
        <f t="shared" si="121"/>
        <v>OK Jelen</v>
      </c>
      <c r="BM129" s="73" t="str">
        <f t="shared" si="122"/>
        <v/>
      </c>
      <c r="BN129" s="31" t="str" cm="1">
        <f t="array" ref="BN129">IF(BM129="",""&amp;BL129,IF(BM129="NEMA",BL129,INDEX(regKlub_naziv,MATCH(INDEX(regKlub_alias_klubId,BM129),regKlub_id,0))))</f>
        <v>OK Jelen</v>
      </c>
      <c r="BO129" s="31" t="str" cm="1">
        <f t="array" ref="BO129">IFERROR(""&amp;INDEX(regNatjecatelj_klub,DX129),"")</f>
        <v>OK Jelen</v>
      </c>
      <c r="BP129" s="88" t="str">
        <f t="shared" si="161"/>
        <v/>
      </c>
      <c r="BQ129" s="66" t="str">
        <f t="shared" si="162"/>
        <v>OK Jelen</v>
      </c>
      <c r="BR129" s="47" t="s">
        <v>0</v>
      </c>
      <c r="BS129" s="52" t="str">
        <f>IF(X129&lt;&gt;"NEMA","",IF(IFERROR(MATCH(W129,W$12:W128,0),0)&lt;&gt;0,"",W129))</f>
        <v/>
      </c>
      <c r="BT129" s="73" t="str">
        <f t="shared" si="163"/>
        <v/>
      </c>
      <c r="BU129" s="31" t="str">
        <f>IF(OR(BT129="",BT129&lt;&gt;"NEMA"),"",MAX(BU$12:BU128)+1)</f>
        <v/>
      </c>
      <c r="BV129" s="66" t="str">
        <f t="shared" si="164"/>
        <v/>
      </c>
      <c r="BW129" s="47" t="s">
        <v>0</v>
      </c>
      <c r="BX129" s="19" t="str">
        <f t="shared" si="165"/>
        <v/>
      </c>
      <c r="BY129" s="47" t="s">
        <v>0</v>
      </c>
      <c r="BZ129" s="82" t="str">
        <f>IF(BM129&lt;&gt;"NEMA","",IF(IFERROR(MATCH(BL129,BL$12:BL128,0),0)&lt;&gt;0,"",BL129))</f>
        <v/>
      </c>
      <c r="CA129" s="47" t="s">
        <v>0</v>
      </c>
      <c r="CB129" s="125"/>
      <c r="CC129" s="47" t="s">
        <v>0</v>
      </c>
      <c r="CD129" s="58" t="str">
        <f t="shared" si="166"/>
        <v/>
      </c>
      <c r="CE129" s="31" t="str">
        <f t="shared" si="167"/>
        <v/>
      </c>
      <c r="CF129" s="31" t="str">
        <f>IF(CE129="","",MAX(CF$12:CF128)+1)</f>
        <v/>
      </c>
      <c r="CG129" s="31" t="str">
        <f t="shared" si="123"/>
        <v/>
      </c>
      <c r="CH129" s="31" t="str">
        <f t="shared" si="168"/>
        <v/>
      </c>
      <c r="CI129" s="31" t="str">
        <f>IF(CB129="","",MAX(CI$12:CI128)+1)</f>
        <v/>
      </c>
      <c r="CJ129" s="31" t="str">
        <f t="shared" si="169"/>
        <v/>
      </c>
      <c r="CK129" s="66" t="str">
        <f t="shared" si="170"/>
        <v/>
      </c>
      <c r="CL129" s="47" t="s">
        <v>0</v>
      </c>
      <c r="CM129" s="73" t="str">
        <f t="shared" si="124"/>
        <v/>
      </c>
      <c r="CN129" s="47"/>
      <c r="CO129" s="19" t="str">
        <f t="shared" si="171"/>
        <v/>
      </c>
      <c r="CP129" s="47" t="s">
        <v>0</v>
      </c>
      <c r="CQ129" s="143" t="str">
        <f t="shared" si="172"/>
        <v>OK Jelen</v>
      </c>
      <c r="CR129" s="47" t="s">
        <v>0</v>
      </c>
      <c r="CS129" s="58" t="str">
        <f t="shared" si="188"/>
        <v/>
      </c>
      <c r="CT129" s="73" t="str">
        <f t="shared" si="189"/>
        <v>1</v>
      </c>
      <c r="CU129" s="229" t="str">
        <f t="shared" si="125"/>
        <v/>
      </c>
      <c r="CV129" s="230" t="str">
        <f t="shared" si="190"/>
        <v/>
      </c>
      <c r="CW129" s="163">
        <f t="shared" si="126"/>
        <v>6</v>
      </c>
      <c r="CX129" s="47" t="s">
        <v>0</v>
      </c>
      <c r="CY129" s="222" t="str">
        <f t="shared" si="173"/>
        <v xml:space="preserve">
</v>
      </c>
      <c r="CZ129" s="223" t="e">
        <f t="shared" si="174"/>
        <v>#N/A</v>
      </c>
      <c r="DA129" s="47" t="s">
        <v>0</v>
      </c>
      <c r="DB129" s="47"/>
      <c r="DC129" s="47"/>
      <c r="DD129" s="47"/>
      <c r="DE129" s="47" t="s">
        <v>0</v>
      </c>
      <c r="DF129" s="53" t="str">
        <f t="shared" si="182"/>
        <v/>
      </c>
      <c r="DG129" t="s">
        <v>0</v>
      </c>
      <c r="DH129" s="128" t="str">
        <f t="shared" si="183"/>
        <v>M</v>
      </c>
      <c r="DI129" t="s">
        <v>0</v>
      </c>
      <c r="DJ129" s="52" t="str">
        <f t="shared" si="184"/>
        <v/>
      </c>
      <c r="DK129" s="66" t="str">
        <f t="shared" si="185"/>
        <v/>
      </c>
      <c r="DL129" t="s">
        <v>0</v>
      </c>
      <c r="DM129" s="19" t="str">
        <f t="shared" si="186"/>
        <v/>
      </c>
      <c r="DN129" s="47" t="s">
        <v>0</v>
      </c>
      <c r="DO129" s="19" t="str">
        <f t="shared" si="187"/>
        <v/>
      </c>
      <c r="DP129" s="47" t="s">
        <v>0</v>
      </c>
      <c r="DQ129" s="52" t="str">
        <f t="shared" si="127"/>
        <v>Dalibor – Stankovski – OK Jelen – M35</v>
      </c>
      <c r="DR129" s="53">
        <f t="shared" si="128"/>
        <v>195</v>
      </c>
      <c r="DS129" s="47" t="s">
        <v>0</v>
      </c>
      <c r="DT129" s="52" t="str">
        <f t="shared" si="129"/>
        <v>Dalibor – Stankovski – OK Jelen</v>
      </c>
      <c r="DU129" s="53">
        <f t="shared" si="130"/>
        <v>195</v>
      </c>
      <c r="DV129" s="47" t="s">
        <v>0</v>
      </c>
      <c r="DW129" s="52" t="str">
        <f t="shared" si="131"/>
        <v>Dalibor – Stankovski</v>
      </c>
      <c r="DX129" s="53">
        <f t="shared" si="132"/>
        <v>195</v>
      </c>
      <c r="DY129" s="47" t="s">
        <v>0</v>
      </c>
      <c r="DZ129" s="58">
        <f t="shared" si="175"/>
        <v>195</v>
      </c>
      <c r="EA129" s="53" cm="1">
        <f t="array" ref="EA129">IF(DZ129&lt;&gt;"",INDEX(regNatjecatelj_id,DZ129,0),IF(BD129&lt;&gt;"",BD129,""))</f>
        <v>1164</v>
      </c>
      <c r="EB129" s="47" t="s">
        <v>0</v>
      </c>
      <c r="EC129" s="58" t="str">
        <f t="shared" si="133"/>
        <v>imepre</v>
      </c>
      <c r="ED129" s="73" t="str">
        <f t="shared" si="134"/>
        <v>klu</v>
      </c>
      <c r="EE129" s="73" t="str">
        <f t="shared" si="135"/>
        <v>kat</v>
      </c>
      <c r="EF129" s="73" t="str">
        <f t="shared" si="136"/>
        <v/>
      </c>
      <c r="EG129" s="66" t="str">
        <f t="shared" si="137"/>
        <v>imepre-klu-kat</v>
      </c>
      <c r="EH129" s="47" t="s">
        <v>0</v>
      </c>
      <c r="EI129" s="58">
        <f>IF(AL129="","",MAX(EI$12:EI128)+1)</f>
        <v>296</v>
      </c>
      <c r="EJ129" s="73">
        <f t="shared" si="138"/>
        <v>29</v>
      </c>
      <c r="EK129" s="73">
        <f t="shared" si="176"/>
        <v>1164</v>
      </c>
      <c r="EL129" s="73" t="str">
        <f t="shared" si="139"/>
        <v/>
      </c>
      <c r="EM129" s="73">
        <f t="shared" si="140"/>
        <v>6</v>
      </c>
      <c r="EN129" s="73">
        <f t="shared" si="177"/>
        <v>1</v>
      </c>
      <c r="EO129" s="73">
        <f t="shared" si="178"/>
        <v>1</v>
      </c>
      <c r="EP129" s="73" t="str">
        <f t="shared" si="141"/>
        <v>1</v>
      </c>
      <c r="EQ129" s="73" t="str">
        <f t="shared" si="142"/>
        <v/>
      </c>
      <c r="ER129" s="73" t="str">
        <f t="shared" si="143"/>
        <v/>
      </c>
      <c r="ES129" s="53" t="str">
        <f t="shared" si="144"/>
        <v/>
      </c>
      <c r="ET129" s="47" t="s">
        <v>0</v>
      </c>
      <c r="EU129" s="19" t="str">
        <f t="shared" si="179"/>
        <v>INSERT INTO rezultat(id,stazakategorija_id,imeprezime_id,vrijeme_sec,status_id,registracija,uparivanje_id,originalstatus_id,imeprezimealias_id,klubalias_id,kategorijaalias_id) VALUES (296,29,1164,Null,6,1,1,1,Null,Null,Null);</v>
      </c>
      <c r="EV129" s="47" t="s">
        <v>0</v>
      </c>
      <c r="EW129" s="19" t="str">
        <f t="shared" si="180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9" s="47" t="s">
        <v>0</v>
      </c>
      <c r="EY129" s="180" t="str">
        <f t="shared" si="145"/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Z129" s="47" t="s">
        <v>0</v>
      </c>
    </row>
    <row r="130" spans="1:156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6" t="str">
        <f t="shared" si="146"/>
        <v>ok</v>
      </c>
      <c r="P130" s="47"/>
      <c r="Q130" s="52" t="str">
        <f t="shared" si="147"/>
        <v>M45</v>
      </c>
      <c r="R130" s="73">
        <f>IF(Q130="","",IF(COUNTIF(Q$12:Q129,Q130)=0,R129+1,R129))</f>
        <v>8</v>
      </c>
      <c r="S130" s="73">
        <f t="shared" si="148"/>
        <v>106</v>
      </c>
      <c r="T130" s="73">
        <f t="shared" si="111"/>
        <v>17</v>
      </c>
      <c r="U130" s="66" t="str">
        <f t="shared" si="112"/>
        <v>M45</v>
      </c>
      <c r="V130" s="47" t="s">
        <v>0</v>
      </c>
      <c r="W130" s="222" t="str">
        <f t="shared" si="113"/>
        <v>M45</v>
      </c>
      <c r="X130" s="223">
        <f t="shared" si="114"/>
        <v>30</v>
      </c>
      <c r="Y130" s="47" t="s">
        <v>0</v>
      </c>
      <c r="Z130" s="52" t="str">
        <f t="shared" si="149"/>
        <v>CRO</v>
      </c>
      <c r="AA130" s="73">
        <f t="shared" si="115"/>
        <v>1</v>
      </c>
      <c r="AB130" s="31" t="str">
        <f t="shared" si="150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51"/>
        <v/>
      </c>
      <c r="AH130" s="47" t="s">
        <v>0</v>
      </c>
      <c r="AI130" s="143" t="str">
        <f t="shared" si="152"/>
        <v>CRO</v>
      </c>
      <c r="AJ130" s="47"/>
      <c r="AK130" s="52" t="str">
        <f t="shared" si="153"/>
        <v>Damir</v>
      </c>
      <c r="AL130" s="31" t="str">
        <f t="shared" si="154"/>
        <v>Gobec</v>
      </c>
      <c r="AM130" s="73">
        <f t="shared" si="155"/>
        <v>1209</v>
      </c>
      <c r="AN130" s="73" t="str">
        <f t="shared" si="156"/>
        <v/>
      </c>
      <c r="AO130" s="31" t="str">
        <f t="shared" si="116"/>
        <v>Damir</v>
      </c>
      <c r="AP130" s="66" t="str">
        <f t="shared" si="117"/>
        <v>Gobec</v>
      </c>
      <c r="AQ130" s="47" t="s">
        <v>0</v>
      </c>
      <c r="AR130" s="82" t="str">
        <f t="shared" si="157"/>
        <v/>
      </c>
      <c r="AS130" s="47" t="s">
        <v>0</v>
      </c>
      <c r="AT130" s="19" t="str">
        <f t="shared" si="158"/>
        <v/>
      </c>
      <c r="AU130" s="47" t="s">
        <v>0</v>
      </c>
      <c r="AV130" s="103"/>
      <c r="AW130" s="105"/>
      <c r="AX130" s="47" t="s">
        <v>0</v>
      </c>
      <c r="AY130" s="259" t="str">
        <f t="shared" si="181"/>
        <v/>
      </c>
      <c r="AZ130" s="47" t="s">
        <v>0</v>
      </c>
      <c r="BA130" s="52" t="str">
        <f t="shared" si="118"/>
        <v/>
      </c>
      <c r="BB130" s="73" t="str">
        <f>IF(AV130&amp;AW130="","",MAX(BB$12:BB129)+1)</f>
        <v/>
      </c>
      <c r="BC130" s="271" t="str">
        <f t="shared" si="119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>IF(O130="","",IF(BC130="",AO130,IF(BC130="NEMA",AV130,INDEX(regNatjecatelj_ime,MATCH(BC130,regNatjecatelj_id,0)))))</f>
        <v>Damir</v>
      </c>
      <c r="BG130" s="31" t="str">
        <f>IF(O130="","",IF(BC130="",AP130,IF(BC130="NEMA",AW130,INDEX(regNatjecatelj_prezime,MATCH(BC130,regNatjecatelj_id,0)))))</f>
        <v>Gobec</v>
      </c>
      <c r="BH130" s="73" t="str">
        <f t="shared" si="159"/>
        <v/>
      </c>
      <c r="BI130" s="53">
        <f t="shared" si="160"/>
        <v>1209</v>
      </c>
      <c r="BJ130" s="47" t="s">
        <v>0</v>
      </c>
      <c r="BK130" s="52" t="str">
        <f t="shared" si="120"/>
        <v>Vihor</v>
      </c>
      <c r="BL130" s="31" t="str">
        <f t="shared" si="121"/>
        <v>OK Vihor</v>
      </c>
      <c r="BM130" s="73" t="str">
        <f t="shared" si="122"/>
        <v/>
      </c>
      <c r="BN130" s="31" t="str" cm="1">
        <f t="array" ref="BN130">IF(BM130="",""&amp;BL130,IF(BM130="NEMA",BL130,INDEX(regKlub_naziv,MATCH(INDEX(regKlub_alias_klubId,BM130),regKlub_id,0))))</f>
        <v>OK Vihor</v>
      </c>
      <c r="BO130" s="31" t="str" cm="1">
        <f t="array" ref="BO130">IFERROR(""&amp;INDEX(regNatjecatelj_klub,DX130),"")</f>
        <v>OK Vihor</v>
      </c>
      <c r="BP130" s="88" t="str">
        <f t="shared" si="161"/>
        <v/>
      </c>
      <c r="BQ130" s="66" t="str">
        <f t="shared" si="162"/>
        <v>OK Vihor</v>
      </c>
      <c r="BR130" s="47" t="s">
        <v>0</v>
      </c>
      <c r="BS130" s="52" t="str">
        <f>IF(X130&lt;&gt;"NEMA","",IF(IFERROR(MATCH(W130,W$12:W129,0),0)&lt;&gt;0,"",W130))</f>
        <v/>
      </c>
      <c r="BT130" s="73" t="str">
        <f t="shared" si="163"/>
        <v/>
      </c>
      <c r="BU130" s="31" t="str">
        <f>IF(OR(BT130="",BT130&lt;&gt;"NEMA"),"",MAX(BU$12:BU129)+1)</f>
        <v/>
      </c>
      <c r="BV130" s="66" t="str">
        <f t="shared" si="164"/>
        <v/>
      </c>
      <c r="BW130" s="47" t="s">
        <v>0</v>
      </c>
      <c r="BX130" s="19" t="str">
        <f t="shared" si="165"/>
        <v/>
      </c>
      <c r="BY130" s="47" t="s">
        <v>0</v>
      </c>
      <c r="BZ130" s="82" t="str">
        <f>IF(BM130&lt;&gt;"NEMA","",IF(IFERROR(MATCH(BL130,BL$12:BL129,0),0)&lt;&gt;0,"",BL130))</f>
        <v/>
      </c>
      <c r="CA130" s="47" t="s">
        <v>0</v>
      </c>
      <c r="CB130" s="125"/>
      <c r="CC130" s="47" t="s">
        <v>0</v>
      </c>
      <c r="CD130" s="58" t="str">
        <f t="shared" si="166"/>
        <v/>
      </c>
      <c r="CE130" s="31" t="str">
        <f t="shared" si="167"/>
        <v/>
      </c>
      <c r="CF130" s="31" t="str">
        <f>IF(CE130="","",MAX(CF$12:CF129)+1)</f>
        <v/>
      </c>
      <c r="CG130" s="31" t="str">
        <f t="shared" si="123"/>
        <v/>
      </c>
      <c r="CH130" s="31" t="str">
        <f t="shared" si="168"/>
        <v/>
      </c>
      <c r="CI130" s="31" t="str">
        <f>IF(CB130="","",MAX(CI$12:CI129)+1)</f>
        <v/>
      </c>
      <c r="CJ130" s="31" t="str">
        <f t="shared" si="169"/>
        <v/>
      </c>
      <c r="CK130" s="66" t="str">
        <f t="shared" si="170"/>
        <v/>
      </c>
      <c r="CL130" s="47" t="s">
        <v>0</v>
      </c>
      <c r="CM130" s="73" t="str">
        <f t="shared" si="124"/>
        <v/>
      </c>
      <c r="CN130" s="47"/>
      <c r="CO130" s="19" t="str">
        <f t="shared" si="171"/>
        <v/>
      </c>
      <c r="CP130" s="47" t="s">
        <v>0</v>
      </c>
      <c r="CQ130" s="143" t="str">
        <f t="shared" si="172"/>
        <v>OK Vihor</v>
      </c>
      <c r="CR130" s="47" t="s">
        <v>0</v>
      </c>
      <c r="CS130" s="58" t="str">
        <f t="shared" si="188"/>
        <v>40:43</v>
      </c>
      <c r="CT130" s="73" t="str">
        <f t="shared" si="189"/>
        <v>0</v>
      </c>
      <c r="CU130" s="229" t="str">
        <f t="shared" si="125"/>
        <v/>
      </c>
      <c r="CV130" s="230">
        <f t="shared" si="190"/>
        <v>2443</v>
      </c>
      <c r="CW130" s="163">
        <f t="shared" si="126"/>
        <v>1</v>
      </c>
      <c r="CX130" s="47" t="s">
        <v>0</v>
      </c>
      <c r="CY130" s="222" t="str">
        <f t="shared" si="173"/>
        <v xml:space="preserve">
</v>
      </c>
      <c r="CZ130" s="223">
        <f t="shared" si="174"/>
        <v>6</v>
      </c>
      <c r="DA130" s="47" t="s">
        <v>0</v>
      </c>
      <c r="DB130" s="47"/>
      <c r="DC130" s="47"/>
      <c r="DD130" s="47"/>
      <c r="DE130" s="47" t="s">
        <v>0</v>
      </c>
      <c r="DF130" s="53" t="str">
        <f t="shared" si="182"/>
        <v/>
      </c>
      <c r="DG130" t="s">
        <v>0</v>
      </c>
      <c r="DH130" s="128" t="str">
        <f t="shared" si="183"/>
        <v>M</v>
      </c>
      <c r="DI130" t="s">
        <v>0</v>
      </c>
      <c r="DJ130" s="52" t="str">
        <f t="shared" si="184"/>
        <v/>
      </c>
      <c r="DK130" s="66" t="str">
        <f t="shared" si="185"/>
        <v/>
      </c>
      <c r="DL130" t="s">
        <v>0</v>
      </c>
      <c r="DM130" s="19" t="str">
        <f t="shared" si="186"/>
        <v/>
      </c>
      <c r="DN130" s="47" t="s">
        <v>0</v>
      </c>
      <c r="DO130" s="19" t="str">
        <f t="shared" si="187"/>
        <v/>
      </c>
      <c r="DP130" s="47" t="s">
        <v>0</v>
      </c>
      <c r="DQ130" s="52" t="str">
        <f t="shared" si="127"/>
        <v>Damir – Gobec – OK Vihor – M45</v>
      </c>
      <c r="DR130" s="53">
        <f t="shared" si="128"/>
        <v>672</v>
      </c>
      <c r="DS130" s="47" t="s">
        <v>0</v>
      </c>
      <c r="DT130" s="52" t="str">
        <f t="shared" si="129"/>
        <v>Damir – Gobec – OK Vihor</v>
      </c>
      <c r="DU130" s="53">
        <f t="shared" si="130"/>
        <v>672</v>
      </c>
      <c r="DV130" s="47" t="s">
        <v>0</v>
      </c>
      <c r="DW130" s="52" t="str">
        <f t="shared" si="131"/>
        <v>Damir – Gobec</v>
      </c>
      <c r="DX130" s="53">
        <f t="shared" si="132"/>
        <v>672</v>
      </c>
      <c r="DY130" s="47" t="s">
        <v>0</v>
      </c>
      <c r="DZ130" s="58">
        <f t="shared" si="175"/>
        <v>672</v>
      </c>
      <c r="EA130" s="53" cm="1">
        <f t="array" ref="EA130">IF(DZ130&lt;&gt;"",INDEX(regNatjecatelj_id,DZ130,0),IF(BD130&lt;&gt;"",BD130,""))</f>
        <v>1209</v>
      </c>
      <c r="EB130" s="47" t="s">
        <v>0</v>
      </c>
      <c r="EC130" s="58" t="str">
        <f t="shared" si="133"/>
        <v>imepre</v>
      </c>
      <c r="ED130" s="73" t="str">
        <f t="shared" si="134"/>
        <v>klu</v>
      </c>
      <c r="EE130" s="73" t="str">
        <f t="shared" si="135"/>
        <v>kat</v>
      </c>
      <c r="EF130" s="73" t="str">
        <f t="shared" si="136"/>
        <v/>
      </c>
      <c r="EG130" s="66" t="str">
        <f t="shared" si="137"/>
        <v>imepre-klu-kat</v>
      </c>
      <c r="EH130" s="47" t="s">
        <v>0</v>
      </c>
      <c r="EI130" s="58">
        <f>IF(AL130="","",MAX(EI$12:EI129)+1)</f>
        <v>297</v>
      </c>
      <c r="EJ130" s="73">
        <f t="shared" si="138"/>
        <v>30</v>
      </c>
      <c r="EK130" s="73">
        <f t="shared" si="176"/>
        <v>1209</v>
      </c>
      <c r="EL130" s="73">
        <f t="shared" si="139"/>
        <v>2443</v>
      </c>
      <c r="EM130" s="73">
        <f t="shared" si="140"/>
        <v>1</v>
      </c>
      <c r="EN130" s="73">
        <f t="shared" si="177"/>
        <v>1</v>
      </c>
      <c r="EO130" s="73">
        <f t="shared" si="178"/>
        <v>1</v>
      </c>
      <c r="EP130" s="73" t="str">
        <f t="shared" si="141"/>
        <v>0</v>
      </c>
      <c r="EQ130" s="73" t="str">
        <f t="shared" si="142"/>
        <v/>
      </c>
      <c r="ER130" s="73" t="str">
        <f t="shared" si="143"/>
        <v/>
      </c>
      <c r="ES130" s="53" t="str">
        <f t="shared" si="144"/>
        <v/>
      </c>
      <c r="ET130" s="47" t="s">
        <v>0</v>
      </c>
      <c r="EU130" s="19" t="str">
        <f t="shared" si="179"/>
        <v>INSERT INTO rezultat(id,stazakategorija_id,imeprezime_id,vrijeme_sec,status_id,registracija,uparivanje_id,originalstatus_id,imeprezimealias_id,klubalias_id,kategorijaalias_id) VALUES (297,30,1209,2443,1,1,1,0,Null,Null,Null);</v>
      </c>
      <c r="EV130" s="47" t="s">
        <v>0</v>
      </c>
      <c r="EW130" s="19" t="str">
        <f t="shared" si="180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0" s="47" t="s">
        <v>0</v>
      </c>
      <c r="EY130" s="180" t="str">
        <f t="shared" si="145"/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0" s="47" t="s">
        <v>0</v>
      </c>
    </row>
    <row r="131" spans="1:156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6" t="str">
        <f t="shared" si="146"/>
        <v>ok</v>
      </c>
      <c r="P131" s="47"/>
      <c r="Q131" s="52" t="str">
        <f t="shared" si="147"/>
        <v>M45</v>
      </c>
      <c r="R131" s="73">
        <f>IF(Q131="","",IF(COUNTIF(Q$12:Q130,Q131)=0,R130+1,R130))</f>
        <v>8</v>
      </c>
      <c r="S131" s="73">
        <f t="shared" si="148"/>
        <v>106</v>
      </c>
      <c r="T131" s="73">
        <f t="shared" si="111"/>
        <v>17</v>
      </c>
      <c r="U131" s="66" t="str">
        <f t="shared" si="112"/>
        <v>M45</v>
      </c>
      <c r="V131" s="47" t="s">
        <v>0</v>
      </c>
      <c r="W131" s="222" t="str">
        <f t="shared" si="113"/>
        <v>M45</v>
      </c>
      <c r="X131" s="223">
        <f t="shared" si="114"/>
        <v>30</v>
      </c>
      <c r="Y131" s="47" t="s">
        <v>0</v>
      </c>
      <c r="Z131" s="52" t="str">
        <f t="shared" si="149"/>
        <v>CRO</v>
      </c>
      <c r="AA131" s="73">
        <f t="shared" si="115"/>
        <v>1</v>
      </c>
      <c r="AB131" s="31" t="str">
        <f t="shared" si="150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51"/>
        <v/>
      </c>
      <c r="AH131" s="47" t="s">
        <v>0</v>
      </c>
      <c r="AI131" s="143" t="str">
        <f t="shared" si="152"/>
        <v>CRO</v>
      </c>
      <c r="AJ131" s="47"/>
      <c r="AK131" s="52" t="str">
        <f t="shared" si="153"/>
        <v>Tihomir</v>
      </c>
      <c r="AL131" s="31" t="str">
        <f t="shared" si="154"/>
        <v>Salopek</v>
      </c>
      <c r="AM131" s="73">
        <f t="shared" si="155"/>
        <v>1835</v>
      </c>
      <c r="AN131" s="73" t="str">
        <f t="shared" si="156"/>
        <v/>
      </c>
      <c r="AO131" s="31" t="str">
        <f t="shared" si="116"/>
        <v>Tihomir</v>
      </c>
      <c r="AP131" s="66" t="str">
        <f t="shared" si="117"/>
        <v>Salopek</v>
      </c>
      <c r="AQ131" s="47" t="s">
        <v>0</v>
      </c>
      <c r="AR131" s="82" t="str">
        <f t="shared" si="157"/>
        <v/>
      </c>
      <c r="AS131" s="47" t="s">
        <v>0</v>
      </c>
      <c r="AT131" s="19" t="str">
        <f t="shared" si="158"/>
        <v/>
      </c>
      <c r="AU131" s="47" t="s">
        <v>0</v>
      </c>
      <c r="AV131" s="103"/>
      <c r="AW131" s="105"/>
      <c r="AX131" s="47" t="s">
        <v>0</v>
      </c>
      <c r="AY131" s="259" t="str">
        <f t="shared" si="181"/>
        <v/>
      </c>
      <c r="AZ131" s="47" t="s">
        <v>0</v>
      </c>
      <c r="BA131" s="52" t="str">
        <f t="shared" si="118"/>
        <v/>
      </c>
      <c r="BB131" s="73" t="str">
        <f>IF(AV131&amp;AW131="","",MAX(BB$12:BB130)+1)</f>
        <v/>
      </c>
      <c r="BC131" s="271" t="str">
        <f t="shared" si="119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>IF(O131="","",IF(BC131="",AO131,IF(BC131="NEMA",AV131,INDEX(regNatjecatelj_ime,MATCH(BC131,regNatjecatelj_id,0)))))</f>
        <v>Tihomir</v>
      </c>
      <c r="BG131" s="31" t="str">
        <f>IF(O131="","",IF(BC131="",AP131,IF(BC131="NEMA",AW131,INDEX(regNatjecatelj_prezime,MATCH(BC131,regNatjecatelj_id,0)))))</f>
        <v>Salopek</v>
      </c>
      <c r="BH131" s="73" t="str">
        <f t="shared" si="159"/>
        <v/>
      </c>
      <c r="BI131" s="53">
        <f t="shared" si="160"/>
        <v>1835</v>
      </c>
      <c r="BJ131" s="47" t="s">
        <v>0</v>
      </c>
      <c r="BK131" s="52" t="str">
        <f t="shared" si="120"/>
        <v>RIS</v>
      </c>
      <c r="BL131" s="31" t="str">
        <f t="shared" si="121"/>
        <v>OK Ris</v>
      </c>
      <c r="BM131" s="73" t="str">
        <f t="shared" si="122"/>
        <v/>
      </c>
      <c r="BN131" s="31" t="str" cm="1">
        <f t="array" ref="BN131">IF(BM131="",""&amp;BL131,IF(BM131="NEMA",BL131,INDEX(regKlub_naziv,MATCH(INDEX(regKlub_alias_klubId,BM131),regKlub_id,0))))</f>
        <v>OK Ris</v>
      </c>
      <c r="BO131" s="31" t="str" cm="1">
        <f t="array" ref="BO131">IFERROR(""&amp;INDEX(regNatjecatelj_klub,DX131),"")</f>
        <v>OK Ris</v>
      </c>
      <c r="BP131" s="88" t="str">
        <f t="shared" si="161"/>
        <v/>
      </c>
      <c r="BQ131" s="66" t="str">
        <f t="shared" si="162"/>
        <v>OK Ris</v>
      </c>
      <c r="BR131" s="47" t="s">
        <v>0</v>
      </c>
      <c r="BS131" s="52" t="str">
        <f>IF(X131&lt;&gt;"NEMA","",IF(IFERROR(MATCH(W131,W$12:W130,0),0)&lt;&gt;0,"",W131))</f>
        <v/>
      </c>
      <c r="BT131" s="73" t="str">
        <f t="shared" si="163"/>
        <v/>
      </c>
      <c r="BU131" s="31" t="str">
        <f>IF(OR(BT131="",BT131&lt;&gt;"NEMA"),"",MAX(BU$12:BU130)+1)</f>
        <v/>
      </c>
      <c r="BV131" s="66" t="str">
        <f t="shared" si="164"/>
        <v/>
      </c>
      <c r="BW131" s="47" t="s">
        <v>0</v>
      </c>
      <c r="BX131" s="19" t="str">
        <f t="shared" si="165"/>
        <v/>
      </c>
      <c r="BY131" s="47" t="s">
        <v>0</v>
      </c>
      <c r="BZ131" s="82" t="str">
        <f>IF(BM131&lt;&gt;"NEMA","",IF(IFERROR(MATCH(BL131,BL$12:BL130,0),0)&lt;&gt;0,"",BL131))</f>
        <v/>
      </c>
      <c r="CA131" s="47" t="s">
        <v>0</v>
      </c>
      <c r="CB131" s="125"/>
      <c r="CC131" s="47" t="s">
        <v>0</v>
      </c>
      <c r="CD131" s="58" t="str">
        <f t="shared" si="166"/>
        <v/>
      </c>
      <c r="CE131" s="31" t="str">
        <f t="shared" si="167"/>
        <v/>
      </c>
      <c r="CF131" s="31" t="str">
        <f>IF(CE131="","",MAX(CF$12:CF130)+1)</f>
        <v/>
      </c>
      <c r="CG131" s="31" t="str">
        <f t="shared" si="123"/>
        <v/>
      </c>
      <c r="CH131" s="31" t="str">
        <f t="shared" si="168"/>
        <v/>
      </c>
      <c r="CI131" s="31" t="str">
        <f>IF(CB131="","",MAX(CI$12:CI130)+1)</f>
        <v/>
      </c>
      <c r="CJ131" s="31" t="str">
        <f t="shared" si="169"/>
        <v/>
      </c>
      <c r="CK131" s="66" t="str">
        <f t="shared" si="170"/>
        <v/>
      </c>
      <c r="CL131" s="47" t="s">
        <v>0</v>
      </c>
      <c r="CM131" s="73" t="str">
        <f t="shared" si="124"/>
        <v/>
      </c>
      <c r="CN131" s="47"/>
      <c r="CO131" s="19" t="str">
        <f t="shared" si="171"/>
        <v/>
      </c>
      <c r="CP131" s="47" t="s">
        <v>0</v>
      </c>
      <c r="CQ131" s="143" t="str">
        <f t="shared" si="172"/>
        <v>OK Ris</v>
      </c>
      <c r="CR131" s="47" t="s">
        <v>0</v>
      </c>
      <c r="CS131" s="58" t="str">
        <f t="shared" si="188"/>
        <v>41:08</v>
      </c>
      <c r="CT131" s="73" t="str">
        <f t="shared" si="189"/>
        <v>0</v>
      </c>
      <c r="CU131" s="229" t="str">
        <f t="shared" si="125"/>
        <v/>
      </c>
      <c r="CV131" s="230">
        <f t="shared" si="190"/>
        <v>2468</v>
      </c>
      <c r="CW131" s="163">
        <f t="shared" si="126"/>
        <v>1</v>
      </c>
      <c r="CX131" s="47" t="s">
        <v>0</v>
      </c>
      <c r="CY131" s="222" t="str">
        <f t="shared" si="173"/>
        <v xml:space="preserve">
</v>
      </c>
      <c r="CZ131" s="223">
        <f t="shared" si="174"/>
        <v>6</v>
      </c>
      <c r="DA131" s="47" t="s">
        <v>0</v>
      </c>
      <c r="DB131" s="47"/>
      <c r="DC131" s="47"/>
      <c r="DD131" s="47"/>
      <c r="DE131" s="47" t="s">
        <v>0</v>
      </c>
      <c r="DF131" s="53" t="str">
        <f t="shared" si="182"/>
        <v/>
      </c>
      <c r="DG131" t="s">
        <v>0</v>
      </c>
      <c r="DH131" s="128" t="str">
        <f t="shared" si="183"/>
        <v>M</v>
      </c>
      <c r="DI131" t="s">
        <v>0</v>
      </c>
      <c r="DJ131" s="52" t="str">
        <f t="shared" si="184"/>
        <v/>
      </c>
      <c r="DK131" s="66" t="str">
        <f t="shared" si="185"/>
        <v/>
      </c>
      <c r="DL131" t="s">
        <v>0</v>
      </c>
      <c r="DM131" s="19" t="str">
        <f t="shared" si="186"/>
        <v/>
      </c>
      <c r="DN131" s="47" t="s">
        <v>0</v>
      </c>
      <c r="DO131" s="19" t="str">
        <f t="shared" si="187"/>
        <v/>
      </c>
      <c r="DP131" s="47" t="s">
        <v>0</v>
      </c>
      <c r="DQ131" s="52" t="str">
        <f t="shared" si="127"/>
        <v>Tihomir – Salopek – OK Ris – M45</v>
      </c>
      <c r="DR131" s="53" t="str">
        <f t="shared" si="128"/>
        <v>NEMA</v>
      </c>
      <c r="DS131" s="47" t="s">
        <v>0</v>
      </c>
      <c r="DT131" s="52" t="str">
        <f t="shared" si="129"/>
        <v>Tihomir – Salopek – OK Ris</v>
      </c>
      <c r="DU131" s="53">
        <f t="shared" si="130"/>
        <v>452</v>
      </c>
      <c r="DV131" s="47" t="s">
        <v>0</v>
      </c>
      <c r="DW131" s="52" t="str">
        <f t="shared" si="131"/>
        <v>Tihomir – Salopek</v>
      </c>
      <c r="DX131" s="53">
        <f t="shared" si="132"/>
        <v>452</v>
      </c>
      <c r="DY131" s="47" t="s">
        <v>0</v>
      </c>
      <c r="DZ131" s="58">
        <f t="shared" si="175"/>
        <v>452</v>
      </c>
      <c r="EA131" s="53" cm="1">
        <f t="array" ref="EA131">IF(DZ131&lt;&gt;"",INDEX(regNatjecatelj_id,DZ131,0),IF(BD131&lt;&gt;"",BD131,""))</f>
        <v>1835</v>
      </c>
      <c r="EB131" s="47" t="s">
        <v>0</v>
      </c>
      <c r="EC131" s="58" t="str">
        <f t="shared" si="133"/>
        <v>imepre</v>
      </c>
      <c r="ED131" s="73" t="str">
        <f t="shared" si="134"/>
        <v>klu</v>
      </c>
      <c r="EE131" s="73" t="str">
        <f t="shared" si="135"/>
        <v>kat</v>
      </c>
      <c r="EF131" s="73" t="str">
        <f t="shared" si="136"/>
        <v/>
      </c>
      <c r="EG131" s="66" t="str">
        <f t="shared" si="137"/>
        <v>imepre-klu-kat</v>
      </c>
      <c r="EH131" s="47" t="s">
        <v>0</v>
      </c>
      <c r="EI131" s="58">
        <f>IF(AL131="","",MAX(EI$12:EI130)+1)</f>
        <v>298</v>
      </c>
      <c r="EJ131" s="73">
        <f t="shared" si="138"/>
        <v>30</v>
      </c>
      <c r="EK131" s="73">
        <f t="shared" si="176"/>
        <v>1835</v>
      </c>
      <c r="EL131" s="73">
        <f t="shared" si="139"/>
        <v>2468</v>
      </c>
      <c r="EM131" s="73">
        <f t="shared" si="140"/>
        <v>1</v>
      </c>
      <c r="EN131" s="73">
        <f t="shared" si="177"/>
        <v>0</v>
      </c>
      <c r="EO131" s="73">
        <f t="shared" si="178"/>
        <v>1</v>
      </c>
      <c r="EP131" s="73" t="str">
        <f t="shared" si="141"/>
        <v>0</v>
      </c>
      <c r="EQ131" s="73" t="str">
        <f t="shared" si="142"/>
        <v/>
      </c>
      <c r="ER131" s="73" t="str">
        <f t="shared" si="143"/>
        <v/>
      </c>
      <c r="ES131" s="53" t="str">
        <f t="shared" si="144"/>
        <v/>
      </c>
      <c r="ET131" s="47" t="s">
        <v>0</v>
      </c>
      <c r="EU131" s="19" t="str">
        <f t="shared" si="179"/>
        <v>INSERT INTO rezultat(id,stazakategorija_id,imeprezime_id,vrijeme_sec,status_id,registracija,uparivanje_id,originalstatus_id,imeprezimealias_id,klubalias_id,kategorijaalias_id) VALUES (298,30,1835,2468,1,0,1,0,Null,Null,Null);</v>
      </c>
      <c r="EV131" s="47" t="s">
        <v>0</v>
      </c>
      <c r="EW131" s="19" t="str">
        <f t="shared" si="180"/>
        <v/>
      </c>
      <c r="EX131" s="47" t="s">
        <v>0</v>
      </c>
      <c r="EY131" s="180" t="str">
        <f t="shared" si="145"/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EZ131" s="47" t="s">
        <v>0</v>
      </c>
    </row>
    <row r="132" spans="1:156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6" t="str">
        <f t="shared" si="146"/>
        <v>ok</v>
      </c>
      <c r="P132" s="47"/>
      <c r="Q132" s="52" t="str">
        <f t="shared" si="147"/>
        <v>M45</v>
      </c>
      <c r="R132" s="73">
        <f>IF(Q132="","",IF(COUNTIF(Q$12:Q131,Q132)=0,R131+1,R131))</f>
        <v>8</v>
      </c>
      <c r="S132" s="73">
        <f t="shared" si="148"/>
        <v>106</v>
      </c>
      <c r="T132" s="73">
        <f t="shared" si="111"/>
        <v>17</v>
      </c>
      <c r="U132" s="66" t="str">
        <f t="shared" si="112"/>
        <v>M45</v>
      </c>
      <c r="V132" s="47" t="s">
        <v>0</v>
      </c>
      <c r="W132" s="222" t="str">
        <f t="shared" si="113"/>
        <v>M45</v>
      </c>
      <c r="X132" s="223">
        <f t="shared" si="114"/>
        <v>30</v>
      </c>
      <c r="Y132" s="47" t="s">
        <v>0</v>
      </c>
      <c r="Z132" s="52" t="str">
        <f t="shared" si="149"/>
        <v>CRO</v>
      </c>
      <c r="AA132" s="73">
        <f t="shared" si="115"/>
        <v>1</v>
      </c>
      <c r="AB132" s="31" t="str">
        <f t="shared" si="150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51"/>
        <v/>
      </c>
      <c r="AH132" s="47" t="s">
        <v>0</v>
      </c>
      <c r="AI132" s="143" t="str">
        <f t="shared" si="152"/>
        <v>CRO</v>
      </c>
      <c r="AJ132" s="47"/>
      <c r="AK132" s="52" t="str">
        <f t="shared" si="153"/>
        <v>Predrag</v>
      </c>
      <c r="AL132" s="31" t="str">
        <f t="shared" si="154"/>
        <v>Markulinčić</v>
      </c>
      <c r="AM132" s="73">
        <f t="shared" si="155"/>
        <v>1064</v>
      </c>
      <c r="AN132" s="73" t="str">
        <f t="shared" si="156"/>
        <v/>
      </c>
      <c r="AO132" s="31" t="str">
        <f t="shared" si="116"/>
        <v>Predrag</v>
      </c>
      <c r="AP132" s="66" t="str">
        <f t="shared" si="117"/>
        <v>Markulinčić</v>
      </c>
      <c r="AQ132" s="47" t="s">
        <v>0</v>
      </c>
      <c r="AR132" s="82" t="str">
        <f t="shared" si="157"/>
        <v/>
      </c>
      <c r="AS132" s="47" t="s">
        <v>0</v>
      </c>
      <c r="AT132" s="19" t="str">
        <f t="shared" si="158"/>
        <v/>
      </c>
      <c r="AU132" s="47" t="s">
        <v>0</v>
      </c>
      <c r="AV132" s="103"/>
      <c r="AW132" s="105"/>
      <c r="AX132" s="47" t="s">
        <v>0</v>
      </c>
      <c r="AY132" s="259" t="str">
        <f t="shared" si="181"/>
        <v/>
      </c>
      <c r="AZ132" s="47" t="s">
        <v>0</v>
      </c>
      <c r="BA132" s="52" t="str">
        <f t="shared" si="118"/>
        <v/>
      </c>
      <c r="BB132" s="73" t="str">
        <f>IF(AV132&amp;AW132="","",MAX(BB$12:BB131)+1)</f>
        <v/>
      </c>
      <c r="BC132" s="271" t="str">
        <f t="shared" si="119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>IF(O132="","",IF(BC132="",AO132,IF(BC132="NEMA",AV132,INDEX(regNatjecatelj_ime,MATCH(BC132,regNatjecatelj_id,0)))))</f>
        <v>Predrag</v>
      </c>
      <c r="BG132" s="31" t="str">
        <f>IF(O132="","",IF(BC132="",AP132,IF(BC132="NEMA",AW132,INDEX(regNatjecatelj_prezime,MATCH(BC132,regNatjecatelj_id,0)))))</f>
        <v>Markulinčić</v>
      </c>
      <c r="BH132" s="73" t="str">
        <f t="shared" si="159"/>
        <v/>
      </c>
      <c r="BI132" s="53">
        <f t="shared" si="160"/>
        <v>1064</v>
      </c>
      <c r="BJ132" s="47" t="s">
        <v>0</v>
      </c>
      <c r="BK132" s="52" t="str">
        <f t="shared" si="120"/>
        <v>OKM</v>
      </c>
      <c r="BL132" s="31" t="str">
        <f t="shared" si="121"/>
        <v>OK Medjimurje</v>
      </c>
      <c r="BM132" s="73" t="str">
        <f t="shared" si="122"/>
        <v>NEMA</v>
      </c>
      <c r="BN132" s="31" t="str" cm="1">
        <f t="array" ref="BN132">IF(BM132="",""&amp;BL132,IF(BM132="NEMA",BL132,INDEX(regKlub_naziv,MATCH(INDEX(regKlub_alias_klubId,BM132),regKlub_id,0))))</f>
        <v>OK Medjimurje</v>
      </c>
      <c r="BO132" s="31" t="str" cm="1">
        <f t="array" ref="BO132">IFERROR(""&amp;INDEX(regNatjecatelj_klub,DX132),"")</f>
        <v>OK Međimurje</v>
      </c>
      <c r="BP132" s="88">
        <f t="shared" si="161"/>
        <v>1</v>
      </c>
      <c r="BQ132" s="66" t="str">
        <f t="shared" si="162"/>
        <v>OK Međimurje</v>
      </c>
      <c r="BR132" s="47" t="s">
        <v>0</v>
      </c>
      <c r="BS132" s="52" t="str">
        <f>IF(X132&lt;&gt;"NEMA","",IF(IFERROR(MATCH(W132,W$12:W131,0),0)&lt;&gt;0,"",W132))</f>
        <v/>
      </c>
      <c r="BT132" s="73" t="str">
        <f t="shared" si="163"/>
        <v/>
      </c>
      <c r="BU132" s="31" t="str">
        <f>IF(OR(BT132="",BT132&lt;&gt;"NEMA"),"",MAX(BU$12:BU131)+1)</f>
        <v/>
      </c>
      <c r="BV132" s="66" t="str">
        <f t="shared" si="164"/>
        <v/>
      </c>
      <c r="BW132" s="47" t="s">
        <v>0</v>
      </c>
      <c r="BX132" s="19" t="str">
        <f t="shared" si="165"/>
        <v/>
      </c>
      <c r="BY132" s="47" t="s">
        <v>0</v>
      </c>
      <c r="BZ132" s="82" t="str">
        <f>IF(BM132&lt;&gt;"NEMA","",IF(IFERROR(MATCH(BL132,BL$12:BL131,0),0)&lt;&gt;0,"",BL132))</f>
        <v/>
      </c>
      <c r="CA132" s="47" t="s">
        <v>0</v>
      </c>
      <c r="CB132" s="125"/>
      <c r="CC132" s="47" t="s">
        <v>0</v>
      </c>
      <c r="CD132" s="58" t="str">
        <f t="shared" si="166"/>
        <v/>
      </c>
      <c r="CE132" s="31" t="str">
        <f t="shared" si="167"/>
        <v/>
      </c>
      <c r="CF132" s="31" t="str">
        <f>IF(CE132="","",MAX(CF$12:CF131)+1)</f>
        <v/>
      </c>
      <c r="CG132" s="31" t="str">
        <f t="shared" si="123"/>
        <v/>
      </c>
      <c r="CH132" s="31" t="str">
        <f t="shared" si="168"/>
        <v/>
      </c>
      <c r="CI132" s="31" t="str">
        <f>IF(CB132="","",MAX(CI$12:CI131)+1)</f>
        <v/>
      </c>
      <c r="CJ132" s="31" t="str">
        <f t="shared" si="169"/>
        <v/>
      </c>
      <c r="CK132" s="66" t="str">
        <f t="shared" si="170"/>
        <v/>
      </c>
      <c r="CL132" s="47" t="s">
        <v>0</v>
      </c>
      <c r="CM132" s="73" t="str">
        <f t="shared" si="124"/>
        <v/>
      </c>
      <c r="CN132" s="47"/>
      <c r="CO132" s="19" t="str">
        <f t="shared" si="171"/>
        <v/>
      </c>
      <c r="CP132" s="47" t="s">
        <v>0</v>
      </c>
      <c r="CQ132" s="143" t="str">
        <f t="shared" si="172"/>
        <v>OK Međimurje</v>
      </c>
      <c r="CR132" s="47" t="s">
        <v>0</v>
      </c>
      <c r="CS132" s="58" t="str">
        <f t="shared" si="188"/>
        <v>48:39</v>
      </c>
      <c r="CT132" s="73" t="str">
        <f t="shared" si="189"/>
        <v>0</v>
      </c>
      <c r="CU132" s="229" t="str">
        <f t="shared" si="125"/>
        <v/>
      </c>
      <c r="CV132" s="230">
        <f t="shared" si="190"/>
        <v>2919</v>
      </c>
      <c r="CW132" s="163">
        <f t="shared" si="126"/>
        <v>1</v>
      </c>
      <c r="CX132" s="47" t="s">
        <v>0</v>
      </c>
      <c r="CY132" s="222" t="str">
        <f t="shared" si="173"/>
        <v xml:space="preserve">
</v>
      </c>
      <c r="CZ132" s="223">
        <f t="shared" si="174"/>
        <v>6</v>
      </c>
      <c r="DA132" s="47" t="s">
        <v>0</v>
      </c>
      <c r="DB132" s="47"/>
      <c r="DC132" s="47"/>
      <c r="DD132" s="47"/>
      <c r="DE132" s="47" t="s">
        <v>0</v>
      </c>
      <c r="DF132" s="53" t="str">
        <f t="shared" si="182"/>
        <v/>
      </c>
      <c r="DG132" t="s">
        <v>0</v>
      </c>
      <c r="DH132" s="128" t="str">
        <f t="shared" si="183"/>
        <v>M</v>
      </c>
      <c r="DI132" t="s">
        <v>0</v>
      </c>
      <c r="DJ132" s="52" t="str">
        <f t="shared" si="184"/>
        <v/>
      </c>
      <c r="DK132" s="66" t="str">
        <f t="shared" si="185"/>
        <v/>
      </c>
      <c r="DL132" t="s">
        <v>0</v>
      </c>
      <c r="DM132" s="19" t="str">
        <f t="shared" si="186"/>
        <v/>
      </c>
      <c r="DN132" s="47" t="s">
        <v>0</v>
      </c>
      <c r="DO132" s="19" t="str">
        <f t="shared" si="187"/>
        <v/>
      </c>
      <c r="DP132" s="47" t="s">
        <v>0</v>
      </c>
      <c r="DQ132" s="52" t="str">
        <f t="shared" si="127"/>
        <v>Predrag – Markulinčić – OK Međimurje – M45</v>
      </c>
      <c r="DR132" s="53" t="str">
        <f t="shared" si="128"/>
        <v>NEMA</v>
      </c>
      <c r="DS132" s="47" t="s">
        <v>0</v>
      </c>
      <c r="DT132" s="52" t="str">
        <f t="shared" si="129"/>
        <v>Predrag – Markulinčić – OK Međimurje</v>
      </c>
      <c r="DU132" s="53">
        <f t="shared" si="130"/>
        <v>415</v>
      </c>
      <c r="DV132" s="47" t="s">
        <v>0</v>
      </c>
      <c r="DW132" s="52" t="str">
        <f t="shared" si="131"/>
        <v>Predrag – Markulinčić</v>
      </c>
      <c r="DX132" s="53">
        <f t="shared" si="132"/>
        <v>415</v>
      </c>
      <c r="DY132" s="47" t="s">
        <v>0</v>
      </c>
      <c r="DZ132" s="58">
        <f t="shared" si="175"/>
        <v>415</v>
      </c>
      <c r="EA132" s="53" cm="1">
        <f t="array" ref="EA132">IF(DZ132&lt;&gt;"",INDEX(regNatjecatelj_id,DZ132,0),IF(BD132&lt;&gt;"",BD132,""))</f>
        <v>1064</v>
      </c>
      <c r="EB132" s="47" t="s">
        <v>0</v>
      </c>
      <c r="EC132" s="58" t="str">
        <f t="shared" si="133"/>
        <v>imepre</v>
      </c>
      <c r="ED132" s="73" t="str">
        <f t="shared" si="134"/>
        <v>(raz-klu)</v>
      </c>
      <c r="EE132" s="73" t="str">
        <f t="shared" si="135"/>
        <v>kat</v>
      </c>
      <c r="EF132" s="73" t="str">
        <f t="shared" si="136"/>
        <v/>
      </c>
      <c r="EG132" s="66" t="str">
        <f t="shared" si="137"/>
        <v>imepre-(raz-klu)-kat</v>
      </c>
      <c r="EH132" s="47" t="s">
        <v>0</v>
      </c>
      <c r="EI132" s="58">
        <f>IF(AL132="","",MAX(EI$12:EI131)+1)</f>
        <v>299</v>
      </c>
      <c r="EJ132" s="73">
        <f t="shared" si="138"/>
        <v>30</v>
      </c>
      <c r="EK132" s="73">
        <f t="shared" si="176"/>
        <v>1064</v>
      </c>
      <c r="EL132" s="73">
        <f t="shared" si="139"/>
        <v>2919</v>
      </c>
      <c r="EM132" s="73">
        <f t="shared" si="140"/>
        <v>1</v>
      </c>
      <c r="EN132" s="73">
        <f t="shared" si="177"/>
        <v>0</v>
      </c>
      <c r="EO132" s="73">
        <f t="shared" si="178"/>
        <v>5</v>
      </c>
      <c r="EP132" s="73" t="str">
        <f t="shared" si="141"/>
        <v>0</v>
      </c>
      <c r="EQ132" s="73" t="str">
        <f t="shared" si="142"/>
        <v/>
      </c>
      <c r="ER132" s="73" t="str">
        <f t="shared" si="143"/>
        <v/>
      </c>
      <c r="ES132" s="53" t="str">
        <f t="shared" si="144"/>
        <v/>
      </c>
      <c r="ET132" s="47" t="s">
        <v>0</v>
      </c>
      <c r="EU132" s="19" t="str">
        <f t="shared" si="179"/>
        <v>INSERT INTO rezultat(id,stazakategorija_id,imeprezime_id,vrijeme_sec,status_id,registracija,uparivanje_id,originalstatus_id,imeprezimealias_id,klubalias_id,kategorijaalias_id) VALUES (299,30,1064,2919,1,0,5,0,Null,Null,Null);</v>
      </c>
      <c r="EV132" s="47" t="s">
        <v>0</v>
      </c>
      <c r="EW132" s="19" t="str">
        <f t="shared" si="180"/>
        <v/>
      </c>
      <c r="EX132" s="47" t="s">
        <v>0</v>
      </c>
      <c r="EY132" s="180" t="str">
        <f t="shared" si="145"/>
        <v xml:space="preserve">
INSERT INTO rezultat(id,stazakategorija_id,imeprezime_id,vrijeme_sec,status_id,registracija,uparivanje_id,originalstatus_id,imeprezimealias_id,klubalias_id,kategorijaalias_id) VALUES (299,30,1064,2919,1,0,5,0,Null,Null,Null);</v>
      </c>
      <c r="EZ132" s="47" t="s">
        <v>0</v>
      </c>
    </row>
    <row r="133" spans="1:156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6" t="str">
        <f t="shared" si="146"/>
        <v>ok</v>
      </c>
      <c r="P133" s="47"/>
      <c r="Q133" s="52" t="str">
        <f t="shared" si="147"/>
        <v>M45</v>
      </c>
      <c r="R133" s="73">
        <f>IF(Q133="","",IF(COUNTIF(Q$12:Q132,Q133)=0,R132+1,R132))</f>
        <v>8</v>
      </c>
      <c r="S133" s="73">
        <f t="shared" si="148"/>
        <v>106</v>
      </c>
      <c r="T133" s="73">
        <f t="shared" si="111"/>
        <v>17</v>
      </c>
      <c r="U133" s="66" t="str">
        <f t="shared" si="112"/>
        <v>M45</v>
      </c>
      <c r="V133" s="47" t="s">
        <v>0</v>
      </c>
      <c r="W133" s="222" t="str">
        <f t="shared" si="113"/>
        <v>M45</v>
      </c>
      <c r="X133" s="223">
        <f t="shared" si="114"/>
        <v>30</v>
      </c>
      <c r="Y133" s="47" t="s">
        <v>0</v>
      </c>
      <c r="Z133" s="52" t="str">
        <f t="shared" si="149"/>
        <v>CRO</v>
      </c>
      <c r="AA133" s="73">
        <f t="shared" si="115"/>
        <v>1</v>
      </c>
      <c r="AB133" s="31" t="str">
        <f t="shared" si="150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51"/>
        <v/>
      </c>
      <c r="AH133" s="47" t="s">
        <v>0</v>
      </c>
      <c r="AI133" s="143" t="str">
        <f t="shared" si="152"/>
        <v>CRO</v>
      </c>
      <c r="AJ133" s="47"/>
      <c r="AK133" s="52" t="str">
        <f t="shared" si="153"/>
        <v>Robert</v>
      </c>
      <c r="AL133" s="31" t="str">
        <f t="shared" si="154"/>
        <v>Orehoci</v>
      </c>
      <c r="AM133" s="73">
        <f t="shared" si="155"/>
        <v>1453</v>
      </c>
      <c r="AN133" s="73" t="str">
        <f t="shared" si="156"/>
        <v/>
      </c>
      <c r="AO133" s="31" t="str">
        <f t="shared" si="116"/>
        <v>Robert</v>
      </c>
      <c r="AP133" s="66" t="str">
        <f t="shared" si="117"/>
        <v>Orehoci</v>
      </c>
      <c r="AQ133" s="47" t="s">
        <v>0</v>
      </c>
      <c r="AR133" s="82" t="str">
        <f t="shared" si="157"/>
        <v/>
      </c>
      <c r="AS133" s="47" t="s">
        <v>0</v>
      </c>
      <c r="AT133" s="19" t="str">
        <f t="shared" si="158"/>
        <v/>
      </c>
      <c r="AU133" s="47" t="s">
        <v>0</v>
      </c>
      <c r="AV133" s="103"/>
      <c r="AW133" s="105"/>
      <c r="AX133" s="47" t="s">
        <v>0</v>
      </c>
      <c r="AY133" s="259" t="str">
        <f t="shared" si="181"/>
        <v/>
      </c>
      <c r="AZ133" s="47" t="s">
        <v>0</v>
      </c>
      <c r="BA133" s="52" t="str">
        <f t="shared" si="118"/>
        <v/>
      </c>
      <c r="BB133" s="73" t="str">
        <f>IF(AV133&amp;AW133="","",MAX(BB$12:BB132)+1)</f>
        <v/>
      </c>
      <c r="BC133" s="271" t="str">
        <f t="shared" si="119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>IF(O133="","",IF(BC133="",AO133,IF(BC133="NEMA",AV133,INDEX(regNatjecatelj_ime,MATCH(BC133,regNatjecatelj_id,0)))))</f>
        <v>Robert</v>
      </c>
      <c r="BG133" s="31" t="str">
        <f>IF(O133="","",IF(BC133="",AP133,IF(BC133="NEMA",AW133,INDEX(regNatjecatelj_prezime,MATCH(BC133,regNatjecatelj_id,0)))))</f>
        <v>Orehoci</v>
      </c>
      <c r="BH133" s="73" t="str">
        <f t="shared" si="159"/>
        <v/>
      </c>
      <c r="BI133" s="53">
        <f t="shared" si="160"/>
        <v>1453</v>
      </c>
      <c r="BJ133" s="47" t="s">
        <v>0</v>
      </c>
      <c r="BK133" s="52" t="str">
        <f t="shared" si="120"/>
        <v>BJE</v>
      </c>
      <c r="BL133" s="31" t="str">
        <f t="shared" si="121"/>
        <v>OK Bjelovar</v>
      </c>
      <c r="BM133" s="73" t="str">
        <f t="shared" si="122"/>
        <v/>
      </c>
      <c r="BN133" s="31" t="str" cm="1">
        <f t="array" ref="BN133">IF(BM133="",""&amp;BL133,IF(BM133="NEMA",BL133,INDEX(regKlub_naziv,MATCH(INDEX(regKlub_alias_klubId,BM133),regKlub_id,0))))</f>
        <v>OK Bjelovar</v>
      </c>
      <c r="BO133" s="31" t="str" cm="1">
        <f t="array" ref="BO133">IFERROR(""&amp;INDEX(regNatjecatelj_klub,DX133),"")</f>
        <v>OK Bjelovar</v>
      </c>
      <c r="BP133" s="88" t="str">
        <f t="shared" si="161"/>
        <v/>
      </c>
      <c r="BQ133" s="66" t="str">
        <f t="shared" si="162"/>
        <v>OK Bjelovar</v>
      </c>
      <c r="BR133" s="47" t="s">
        <v>0</v>
      </c>
      <c r="BS133" s="52" t="str">
        <f>IF(X133&lt;&gt;"NEMA","",IF(IFERROR(MATCH(W133,W$12:W132,0),0)&lt;&gt;0,"",W133))</f>
        <v/>
      </c>
      <c r="BT133" s="73" t="str">
        <f t="shared" si="163"/>
        <v/>
      </c>
      <c r="BU133" s="31" t="str">
        <f>IF(OR(BT133="",BT133&lt;&gt;"NEMA"),"",MAX(BU$12:BU132)+1)</f>
        <v/>
      </c>
      <c r="BV133" s="66" t="str">
        <f t="shared" si="164"/>
        <v/>
      </c>
      <c r="BW133" s="47" t="s">
        <v>0</v>
      </c>
      <c r="BX133" s="19" t="str">
        <f t="shared" si="165"/>
        <v/>
      </c>
      <c r="BY133" s="47" t="s">
        <v>0</v>
      </c>
      <c r="BZ133" s="82" t="str">
        <f>IF(BM133&lt;&gt;"NEMA","",IF(IFERROR(MATCH(BL133,BL$12:BL132,0),0)&lt;&gt;0,"",BL133))</f>
        <v/>
      </c>
      <c r="CA133" s="47" t="s">
        <v>0</v>
      </c>
      <c r="CB133" s="125"/>
      <c r="CC133" s="47" t="s">
        <v>0</v>
      </c>
      <c r="CD133" s="58" t="str">
        <f t="shared" si="166"/>
        <v/>
      </c>
      <c r="CE133" s="31" t="str">
        <f t="shared" si="167"/>
        <v/>
      </c>
      <c r="CF133" s="31" t="str">
        <f>IF(CE133="","",MAX(CF$12:CF132)+1)</f>
        <v/>
      </c>
      <c r="CG133" s="31" t="str">
        <f t="shared" si="123"/>
        <v/>
      </c>
      <c r="CH133" s="31" t="str">
        <f t="shared" si="168"/>
        <v/>
      </c>
      <c r="CI133" s="31" t="str">
        <f>IF(CB133="","",MAX(CI$12:CI132)+1)</f>
        <v/>
      </c>
      <c r="CJ133" s="31" t="str">
        <f t="shared" si="169"/>
        <v/>
      </c>
      <c r="CK133" s="66" t="str">
        <f t="shared" si="170"/>
        <v/>
      </c>
      <c r="CL133" s="47" t="s">
        <v>0</v>
      </c>
      <c r="CM133" s="73" t="str">
        <f t="shared" si="124"/>
        <v/>
      </c>
      <c r="CN133" s="47"/>
      <c r="CO133" s="19" t="str">
        <f t="shared" si="171"/>
        <v/>
      </c>
      <c r="CP133" s="47" t="s">
        <v>0</v>
      </c>
      <c r="CQ133" s="143" t="str">
        <f t="shared" si="172"/>
        <v>OK Bjelovar</v>
      </c>
      <c r="CR133" s="47" t="s">
        <v>0</v>
      </c>
      <c r="CS133" s="58" t="str">
        <f t="shared" si="188"/>
        <v>50:14</v>
      </c>
      <c r="CT133" s="73" t="str">
        <f t="shared" si="189"/>
        <v>0</v>
      </c>
      <c r="CU133" s="229" t="str">
        <f t="shared" si="125"/>
        <v/>
      </c>
      <c r="CV133" s="230">
        <f t="shared" si="190"/>
        <v>3014</v>
      </c>
      <c r="CW133" s="163">
        <f t="shared" si="126"/>
        <v>1</v>
      </c>
      <c r="CX133" s="47" t="s">
        <v>0</v>
      </c>
      <c r="CY133" s="222" t="str">
        <f t="shared" si="173"/>
        <v xml:space="preserve">
</v>
      </c>
      <c r="CZ133" s="223">
        <f t="shared" si="174"/>
        <v>6</v>
      </c>
      <c r="DA133" s="47" t="s">
        <v>0</v>
      </c>
      <c r="DB133" s="47"/>
      <c r="DC133" s="47"/>
      <c r="DD133" s="47"/>
      <c r="DE133" s="47" t="s">
        <v>0</v>
      </c>
      <c r="DF133" s="53" t="str">
        <f t="shared" si="182"/>
        <v/>
      </c>
      <c r="DG133" t="s">
        <v>0</v>
      </c>
      <c r="DH133" s="128" t="str">
        <f t="shared" si="183"/>
        <v>M</v>
      </c>
      <c r="DI133" t="s">
        <v>0</v>
      </c>
      <c r="DJ133" s="52" t="str">
        <f t="shared" si="184"/>
        <v/>
      </c>
      <c r="DK133" s="66" t="str">
        <f t="shared" si="185"/>
        <v/>
      </c>
      <c r="DL133" t="s">
        <v>0</v>
      </c>
      <c r="DM133" s="19" t="str">
        <f t="shared" si="186"/>
        <v/>
      </c>
      <c r="DN133" s="47" t="s">
        <v>0</v>
      </c>
      <c r="DO133" s="19" t="str">
        <f t="shared" si="187"/>
        <v/>
      </c>
      <c r="DP133" s="47" t="s">
        <v>0</v>
      </c>
      <c r="DQ133" s="52" t="str">
        <f t="shared" si="127"/>
        <v>Robert – Orehoci – OK Bjelovar – M45</v>
      </c>
      <c r="DR133" s="53">
        <f t="shared" si="128"/>
        <v>15</v>
      </c>
      <c r="DS133" s="47" t="s">
        <v>0</v>
      </c>
      <c r="DT133" s="52" t="str">
        <f t="shared" si="129"/>
        <v>Robert – Orehoci – OK Bjelovar</v>
      </c>
      <c r="DU133" s="53">
        <f t="shared" si="130"/>
        <v>15</v>
      </c>
      <c r="DV133" s="47" t="s">
        <v>0</v>
      </c>
      <c r="DW133" s="52" t="str">
        <f t="shared" si="131"/>
        <v>Robert – Orehoci</v>
      </c>
      <c r="DX133" s="53">
        <f t="shared" si="132"/>
        <v>15</v>
      </c>
      <c r="DY133" s="47" t="s">
        <v>0</v>
      </c>
      <c r="DZ133" s="58">
        <f t="shared" si="175"/>
        <v>15</v>
      </c>
      <c r="EA133" s="53" cm="1">
        <f t="array" ref="EA133">IF(DZ133&lt;&gt;"",INDEX(regNatjecatelj_id,DZ133,0),IF(BD133&lt;&gt;"",BD133,""))</f>
        <v>1453</v>
      </c>
      <c r="EB133" s="47" t="s">
        <v>0</v>
      </c>
      <c r="EC133" s="58" t="str">
        <f t="shared" si="133"/>
        <v>imepre</v>
      </c>
      <c r="ED133" s="73" t="str">
        <f t="shared" si="134"/>
        <v>klu</v>
      </c>
      <c r="EE133" s="73" t="str">
        <f t="shared" si="135"/>
        <v>kat</v>
      </c>
      <c r="EF133" s="73" t="str">
        <f t="shared" si="136"/>
        <v/>
      </c>
      <c r="EG133" s="66" t="str">
        <f t="shared" si="137"/>
        <v>imepre-klu-kat</v>
      </c>
      <c r="EH133" s="47" t="s">
        <v>0</v>
      </c>
      <c r="EI133" s="58">
        <f>IF(AL133="","",MAX(EI$12:EI132)+1)</f>
        <v>300</v>
      </c>
      <c r="EJ133" s="73">
        <f t="shared" si="138"/>
        <v>30</v>
      </c>
      <c r="EK133" s="73">
        <f t="shared" si="176"/>
        <v>1453</v>
      </c>
      <c r="EL133" s="73">
        <f t="shared" si="139"/>
        <v>3014</v>
      </c>
      <c r="EM133" s="73">
        <f t="shared" si="140"/>
        <v>1</v>
      </c>
      <c r="EN133" s="73">
        <f t="shared" si="177"/>
        <v>1</v>
      </c>
      <c r="EO133" s="73">
        <f t="shared" si="178"/>
        <v>1</v>
      </c>
      <c r="EP133" s="73" t="str">
        <f t="shared" si="141"/>
        <v>0</v>
      </c>
      <c r="EQ133" s="73" t="str">
        <f t="shared" si="142"/>
        <v/>
      </c>
      <c r="ER133" s="73" t="str">
        <f t="shared" si="143"/>
        <v/>
      </c>
      <c r="ES133" s="53" t="str">
        <f t="shared" si="144"/>
        <v/>
      </c>
      <c r="ET133" s="47" t="s">
        <v>0</v>
      </c>
      <c r="EU133" s="19" t="str">
        <f t="shared" si="179"/>
        <v>INSERT INTO rezultat(id,stazakategorija_id,imeprezime_id,vrijeme_sec,status_id,registracija,uparivanje_id,originalstatus_id,imeprezimealias_id,klubalias_id,kategorijaalias_id) VALUES (300,30,1453,3014,1,1,1,0,Null,Null,Null);</v>
      </c>
      <c r="EV133" s="47" t="s">
        <v>0</v>
      </c>
      <c r="EW133" s="19" t="str">
        <f t="shared" si="180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3" s="47" t="s">
        <v>0</v>
      </c>
      <c r="EY133" s="180" t="str">
        <f t="shared" si="145"/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3" s="47" t="s">
        <v>0</v>
      </c>
    </row>
    <row r="134" spans="1:156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6" t="str">
        <f t="shared" si="146"/>
        <v>ok</v>
      </c>
      <c r="P134" s="47"/>
      <c r="Q134" s="52" t="str">
        <f t="shared" si="147"/>
        <v>M45</v>
      </c>
      <c r="R134" s="73">
        <f>IF(Q134="","",IF(COUNTIF(Q$12:Q133,Q134)=0,R133+1,R133))</f>
        <v>8</v>
      </c>
      <c r="S134" s="73">
        <f t="shared" si="148"/>
        <v>106</v>
      </c>
      <c r="T134" s="73">
        <f t="shared" si="111"/>
        <v>17</v>
      </c>
      <c r="U134" s="66" t="str">
        <f t="shared" si="112"/>
        <v>M45</v>
      </c>
      <c r="V134" s="47" t="s">
        <v>0</v>
      </c>
      <c r="W134" s="222" t="str">
        <f t="shared" si="113"/>
        <v>M45</v>
      </c>
      <c r="X134" s="223">
        <f t="shared" si="114"/>
        <v>30</v>
      </c>
      <c r="Y134" s="47" t="s">
        <v>0</v>
      </c>
      <c r="Z134" s="52" t="str">
        <f t="shared" si="149"/>
        <v>CRO</v>
      </c>
      <c r="AA134" s="73">
        <f t="shared" si="115"/>
        <v>1</v>
      </c>
      <c r="AB134" s="31" t="str">
        <f t="shared" si="150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51"/>
        <v/>
      </c>
      <c r="AH134" s="47" t="s">
        <v>0</v>
      </c>
      <c r="AI134" s="143" t="str">
        <f t="shared" si="152"/>
        <v>CRO</v>
      </c>
      <c r="AJ134" s="47"/>
      <c r="AK134" s="52" t="str">
        <f t="shared" si="153"/>
        <v>Vladimir</v>
      </c>
      <c r="AL134" s="31" t="str">
        <f t="shared" si="154"/>
        <v>Trivunović</v>
      </c>
      <c r="AM134" s="73">
        <f t="shared" si="155"/>
        <v>1126</v>
      </c>
      <c r="AN134" s="73" t="str">
        <f t="shared" si="156"/>
        <v/>
      </c>
      <c r="AO134" s="31" t="str">
        <f t="shared" si="116"/>
        <v>Vladimir</v>
      </c>
      <c r="AP134" s="66" t="str">
        <f t="shared" si="117"/>
        <v>Trivunović</v>
      </c>
      <c r="AQ134" s="47" t="s">
        <v>0</v>
      </c>
      <c r="AR134" s="82" t="str">
        <f t="shared" si="157"/>
        <v/>
      </c>
      <c r="AS134" s="47" t="s">
        <v>0</v>
      </c>
      <c r="AT134" s="19" t="str">
        <f t="shared" si="158"/>
        <v/>
      </c>
      <c r="AU134" s="47" t="s">
        <v>0</v>
      </c>
      <c r="AV134" s="103"/>
      <c r="AW134" s="105"/>
      <c r="AX134" s="47" t="s">
        <v>0</v>
      </c>
      <c r="AY134" s="259" t="str">
        <f t="shared" si="181"/>
        <v/>
      </c>
      <c r="AZ134" s="47" t="s">
        <v>0</v>
      </c>
      <c r="BA134" s="52" t="str">
        <f t="shared" si="118"/>
        <v/>
      </c>
      <c r="BB134" s="73" t="str">
        <f>IF(AV134&amp;AW134="","",MAX(BB$12:BB133)+1)</f>
        <v/>
      </c>
      <c r="BC134" s="271" t="str">
        <f t="shared" si="119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>IF(O134="","",IF(BC134="",AO134,IF(BC134="NEMA",AV134,INDEX(regNatjecatelj_ime,MATCH(BC134,regNatjecatelj_id,0)))))</f>
        <v>Vladimir</v>
      </c>
      <c r="BG134" s="31" t="str">
        <f>IF(O134="","",IF(BC134="",AP134,IF(BC134="NEMA",AW134,INDEX(regNatjecatelj_prezime,MATCH(BC134,regNatjecatelj_id,0)))))</f>
        <v>Trivunović</v>
      </c>
      <c r="BH134" s="73" t="str">
        <f t="shared" si="159"/>
        <v/>
      </c>
      <c r="BI134" s="53">
        <f t="shared" si="160"/>
        <v>1126</v>
      </c>
      <c r="BJ134" s="47" t="s">
        <v>0</v>
      </c>
      <c r="BK134" s="52" t="str">
        <f t="shared" si="120"/>
        <v>KAP</v>
      </c>
      <c r="BL134" s="31" t="str">
        <f t="shared" si="121"/>
        <v>OK Kapela</v>
      </c>
      <c r="BM134" s="73" t="str">
        <f t="shared" si="122"/>
        <v/>
      </c>
      <c r="BN134" s="31" t="str" cm="1">
        <f t="array" ref="BN134">IF(BM134="",""&amp;BL134,IF(BM134="NEMA",BL134,INDEX(regKlub_naziv,MATCH(INDEX(regKlub_alias_klubId,BM134),regKlub_id,0))))</f>
        <v>OK Kapela</v>
      </c>
      <c r="BO134" s="31" t="str" cm="1">
        <f t="array" ref="BO134">IFERROR(""&amp;INDEX(regNatjecatelj_klub,DX134),"")</f>
        <v>OK Kapela</v>
      </c>
      <c r="BP134" s="88" t="str">
        <f t="shared" si="161"/>
        <v/>
      </c>
      <c r="BQ134" s="66" t="str">
        <f t="shared" si="162"/>
        <v>OK Kapela</v>
      </c>
      <c r="BR134" s="47" t="s">
        <v>0</v>
      </c>
      <c r="BS134" s="52" t="str">
        <f>IF(X134&lt;&gt;"NEMA","",IF(IFERROR(MATCH(W134,W$12:W133,0),0)&lt;&gt;0,"",W134))</f>
        <v/>
      </c>
      <c r="BT134" s="73" t="str">
        <f t="shared" si="163"/>
        <v/>
      </c>
      <c r="BU134" s="31" t="str">
        <f>IF(OR(BT134="",BT134&lt;&gt;"NEMA"),"",MAX(BU$12:BU133)+1)</f>
        <v/>
      </c>
      <c r="BV134" s="66" t="str">
        <f t="shared" si="164"/>
        <v/>
      </c>
      <c r="BW134" s="47" t="s">
        <v>0</v>
      </c>
      <c r="BX134" s="19" t="str">
        <f t="shared" si="165"/>
        <v/>
      </c>
      <c r="BY134" s="47" t="s">
        <v>0</v>
      </c>
      <c r="BZ134" s="82" t="str">
        <f>IF(BM134&lt;&gt;"NEMA","",IF(IFERROR(MATCH(BL134,BL$12:BL133,0),0)&lt;&gt;0,"",BL134))</f>
        <v/>
      </c>
      <c r="CA134" s="47" t="s">
        <v>0</v>
      </c>
      <c r="CB134" s="125"/>
      <c r="CC134" s="47" t="s">
        <v>0</v>
      </c>
      <c r="CD134" s="58" t="str">
        <f t="shared" si="166"/>
        <v/>
      </c>
      <c r="CE134" s="31" t="str">
        <f t="shared" si="167"/>
        <v/>
      </c>
      <c r="CF134" s="31" t="str">
        <f>IF(CE134="","",MAX(CF$12:CF133)+1)</f>
        <v/>
      </c>
      <c r="CG134" s="31" t="str">
        <f t="shared" si="123"/>
        <v/>
      </c>
      <c r="CH134" s="31" t="str">
        <f t="shared" si="168"/>
        <v/>
      </c>
      <c r="CI134" s="31" t="str">
        <f>IF(CB134="","",MAX(CI$12:CI133)+1)</f>
        <v/>
      </c>
      <c r="CJ134" s="31" t="str">
        <f t="shared" si="169"/>
        <v/>
      </c>
      <c r="CK134" s="66" t="str">
        <f t="shared" si="170"/>
        <v/>
      </c>
      <c r="CL134" s="47" t="s">
        <v>0</v>
      </c>
      <c r="CM134" s="73" t="str">
        <f t="shared" si="124"/>
        <v/>
      </c>
      <c r="CN134" s="47"/>
      <c r="CO134" s="19" t="str">
        <f t="shared" si="171"/>
        <v/>
      </c>
      <c r="CP134" s="47" t="s">
        <v>0</v>
      </c>
      <c r="CQ134" s="143" t="str">
        <f t="shared" si="172"/>
        <v>OK Kapela</v>
      </c>
      <c r="CR134" s="47" t="s">
        <v>0</v>
      </c>
      <c r="CS134" s="58" t="str">
        <f t="shared" si="188"/>
        <v>51:39</v>
      </c>
      <c r="CT134" s="73" t="str">
        <f t="shared" si="189"/>
        <v>0</v>
      </c>
      <c r="CU134" s="229" t="str">
        <f t="shared" si="125"/>
        <v/>
      </c>
      <c r="CV134" s="230">
        <f t="shared" si="190"/>
        <v>3099</v>
      </c>
      <c r="CW134" s="163">
        <f t="shared" si="126"/>
        <v>1</v>
      </c>
      <c r="CX134" s="47" t="s">
        <v>0</v>
      </c>
      <c r="CY134" s="222" t="str">
        <f t="shared" si="173"/>
        <v xml:space="preserve">
</v>
      </c>
      <c r="CZ134" s="223">
        <f t="shared" si="174"/>
        <v>6</v>
      </c>
      <c r="DA134" s="47" t="s">
        <v>0</v>
      </c>
      <c r="DB134" s="47"/>
      <c r="DC134" s="47"/>
      <c r="DD134" s="47"/>
      <c r="DE134" s="47" t="s">
        <v>0</v>
      </c>
      <c r="DF134" s="53" t="str">
        <f t="shared" si="182"/>
        <v/>
      </c>
      <c r="DG134" t="s">
        <v>0</v>
      </c>
      <c r="DH134" s="128" t="str">
        <f t="shared" si="183"/>
        <v>M</v>
      </c>
      <c r="DI134" t="s">
        <v>0</v>
      </c>
      <c r="DJ134" s="52" t="str">
        <f t="shared" si="184"/>
        <v/>
      </c>
      <c r="DK134" s="66" t="str">
        <f t="shared" si="185"/>
        <v/>
      </c>
      <c r="DL134" t="s">
        <v>0</v>
      </c>
      <c r="DM134" s="19" t="str">
        <f t="shared" si="186"/>
        <v/>
      </c>
      <c r="DN134" s="47" t="s">
        <v>0</v>
      </c>
      <c r="DO134" s="19" t="str">
        <f t="shared" si="187"/>
        <v/>
      </c>
      <c r="DP134" s="47" t="s">
        <v>0</v>
      </c>
      <c r="DQ134" s="52" t="str">
        <f t="shared" si="127"/>
        <v>Vladimir – Trivunović – OK Kapela – M45</v>
      </c>
      <c r="DR134" s="53">
        <f t="shared" si="128"/>
        <v>321</v>
      </c>
      <c r="DS134" s="47" t="s">
        <v>0</v>
      </c>
      <c r="DT134" s="52" t="str">
        <f t="shared" si="129"/>
        <v>Vladimir – Trivunović – OK Kapela</v>
      </c>
      <c r="DU134" s="53">
        <f t="shared" si="130"/>
        <v>321</v>
      </c>
      <c r="DV134" s="47" t="s">
        <v>0</v>
      </c>
      <c r="DW134" s="52" t="str">
        <f t="shared" si="131"/>
        <v>Vladimir – Trivunović</v>
      </c>
      <c r="DX134" s="53">
        <f t="shared" si="132"/>
        <v>321</v>
      </c>
      <c r="DY134" s="47" t="s">
        <v>0</v>
      </c>
      <c r="DZ134" s="58">
        <f t="shared" si="175"/>
        <v>321</v>
      </c>
      <c r="EA134" s="53" cm="1">
        <f t="array" ref="EA134">IF(DZ134&lt;&gt;"",INDEX(regNatjecatelj_id,DZ134,0),IF(BD134&lt;&gt;"",BD134,""))</f>
        <v>1126</v>
      </c>
      <c r="EB134" s="47" t="s">
        <v>0</v>
      </c>
      <c r="EC134" s="58" t="str">
        <f t="shared" si="133"/>
        <v>imepre</v>
      </c>
      <c r="ED134" s="73" t="str">
        <f t="shared" si="134"/>
        <v>klu</v>
      </c>
      <c r="EE134" s="73" t="str">
        <f t="shared" si="135"/>
        <v>kat</v>
      </c>
      <c r="EF134" s="73" t="str">
        <f t="shared" si="136"/>
        <v/>
      </c>
      <c r="EG134" s="66" t="str">
        <f t="shared" si="137"/>
        <v>imepre-klu-kat</v>
      </c>
      <c r="EH134" s="47" t="s">
        <v>0</v>
      </c>
      <c r="EI134" s="58">
        <f>IF(AL134="","",MAX(EI$12:EI133)+1)</f>
        <v>301</v>
      </c>
      <c r="EJ134" s="73">
        <f t="shared" si="138"/>
        <v>30</v>
      </c>
      <c r="EK134" s="73">
        <f t="shared" si="176"/>
        <v>1126</v>
      </c>
      <c r="EL134" s="73">
        <f t="shared" si="139"/>
        <v>3099</v>
      </c>
      <c r="EM134" s="73">
        <f t="shared" si="140"/>
        <v>1</v>
      </c>
      <c r="EN134" s="73">
        <f t="shared" si="177"/>
        <v>1</v>
      </c>
      <c r="EO134" s="73">
        <f t="shared" si="178"/>
        <v>1</v>
      </c>
      <c r="EP134" s="73" t="str">
        <f t="shared" si="141"/>
        <v>0</v>
      </c>
      <c r="EQ134" s="73" t="str">
        <f t="shared" si="142"/>
        <v/>
      </c>
      <c r="ER134" s="73" t="str">
        <f t="shared" si="143"/>
        <v/>
      </c>
      <c r="ES134" s="53" t="str">
        <f t="shared" si="144"/>
        <v/>
      </c>
      <c r="ET134" s="47" t="s">
        <v>0</v>
      </c>
      <c r="EU134" s="19" t="str">
        <f t="shared" si="179"/>
        <v>INSERT INTO rezultat(id,stazakategorija_id,imeprezime_id,vrijeme_sec,status_id,registracija,uparivanje_id,originalstatus_id,imeprezimealias_id,klubalias_id,kategorijaalias_id) VALUES (301,30,1126,3099,1,1,1,0,Null,Null,Null);</v>
      </c>
      <c r="EV134" s="47" t="s">
        <v>0</v>
      </c>
      <c r="EW134" s="19" t="str">
        <f t="shared" si="180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4" s="47" t="s">
        <v>0</v>
      </c>
      <c r="EY134" s="180" t="str">
        <f t="shared" si="145"/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4" s="47" t="s">
        <v>0</v>
      </c>
    </row>
    <row r="135" spans="1:156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6" t="str">
        <f t="shared" si="146"/>
        <v>ok</v>
      </c>
      <c r="P135" s="47"/>
      <c r="Q135" s="52" t="str">
        <f t="shared" si="147"/>
        <v>M45</v>
      </c>
      <c r="R135" s="73">
        <f>IF(Q135="","",IF(COUNTIF(Q$12:Q134,Q135)=0,R134+1,R134))</f>
        <v>8</v>
      </c>
      <c r="S135" s="73">
        <f t="shared" si="148"/>
        <v>106</v>
      </c>
      <c r="T135" s="73">
        <f t="shared" si="111"/>
        <v>17</v>
      </c>
      <c r="U135" s="66" t="str">
        <f t="shared" si="112"/>
        <v>M45</v>
      </c>
      <c r="V135" s="47" t="s">
        <v>0</v>
      </c>
      <c r="W135" s="222" t="str">
        <f t="shared" si="113"/>
        <v>M45</v>
      </c>
      <c r="X135" s="223">
        <f t="shared" si="114"/>
        <v>30</v>
      </c>
      <c r="Y135" s="47" t="s">
        <v>0</v>
      </c>
      <c r="Z135" s="52" t="str">
        <f t="shared" si="149"/>
        <v>CRO</v>
      </c>
      <c r="AA135" s="73">
        <f t="shared" si="115"/>
        <v>1</v>
      </c>
      <c r="AB135" s="31" t="str">
        <f t="shared" si="150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51"/>
        <v/>
      </c>
      <c r="AH135" s="47" t="s">
        <v>0</v>
      </c>
      <c r="AI135" s="143" t="str">
        <f t="shared" si="152"/>
        <v>CRO</v>
      </c>
      <c r="AJ135" s="47"/>
      <c r="AK135" s="52" t="str">
        <f t="shared" si="153"/>
        <v>Bojan</v>
      </c>
      <c r="AL135" s="31" t="str">
        <f t="shared" si="154"/>
        <v>Vukelić</v>
      </c>
      <c r="AM135" s="73">
        <f t="shared" si="155"/>
        <v>1313</v>
      </c>
      <c r="AN135" s="73" t="str">
        <f t="shared" si="156"/>
        <v/>
      </c>
      <c r="AO135" s="31" t="str">
        <f t="shared" si="116"/>
        <v>Bojan</v>
      </c>
      <c r="AP135" s="66" t="str">
        <f t="shared" si="117"/>
        <v>Vukelić</v>
      </c>
      <c r="AQ135" s="47" t="s">
        <v>0</v>
      </c>
      <c r="AR135" s="82" t="str">
        <f t="shared" si="157"/>
        <v/>
      </c>
      <c r="AS135" s="47" t="s">
        <v>0</v>
      </c>
      <c r="AT135" s="19" t="str">
        <f t="shared" si="158"/>
        <v/>
      </c>
      <c r="AU135" s="47" t="s">
        <v>0</v>
      </c>
      <c r="AV135" s="103"/>
      <c r="AW135" s="105"/>
      <c r="AX135" s="47" t="s">
        <v>0</v>
      </c>
      <c r="AY135" s="259" t="str">
        <f t="shared" si="181"/>
        <v/>
      </c>
      <c r="AZ135" s="47" t="s">
        <v>0</v>
      </c>
      <c r="BA135" s="52" t="str">
        <f t="shared" si="118"/>
        <v/>
      </c>
      <c r="BB135" s="73" t="str">
        <f>IF(AV135&amp;AW135="","",MAX(BB$12:BB134)+1)</f>
        <v/>
      </c>
      <c r="BC135" s="271" t="str">
        <f t="shared" si="119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>IF(O135="","",IF(BC135="",AO135,IF(BC135="NEMA",AV135,INDEX(regNatjecatelj_ime,MATCH(BC135,regNatjecatelj_id,0)))))</f>
        <v>Bojan</v>
      </c>
      <c r="BG135" s="31" t="str">
        <f>IF(O135="","",IF(BC135="",AP135,IF(BC135="NEMA",AW135,INDEX(regNatjecatelj_prezime,MATCH(BC135,regNatjecatelj_id,0)))))</f>
        <v>Vukelić</v>
      </c>
      <c r="BH135" s="73" t="str">
        <f t="shared" si="159"/>
        <v/>
      </c>
      <c r="BI135" s="53">
        <f t="shared" si="160"/>
        <v>1313</v>
      </c>
      <c r="BJ135" s="47" t="s">
        <v>0</v>
      </c>
      <c r="BK135" s="52" t="str">
        <f t="shared" si="120"/>
        <v>Maksimir</v>
      </c>
      <c r="BL135" s="31" t="str">
        <f t="shared" si="121"/>
        <v>OK Maksimir</v>
      </c>
      <c r="BM135" s="73" t="str">
        <f t="shared" si="122"/>
        <v/>
      </c>
      <c r="BN135" s="31" t="str" cm="1">
        <f t="array" ref="BN135">IF(BM135="",""&amp;BL135,IF(BM135="NEMA",BL135,INDEX(regKlub_naziv,MATCH(INDEX(regKlub_alias_klubId,BM135),regKlub_id,0))))</f>
        <v>OK Maksimir</v>
      </c>
      <c r="BO135" s="31" t="str" cm="1">
        <f t="array" ref="BO135">IFERROR(""&amp;INDEX(regNatjecatelj_klub,DX135),"")</f>
        <v>OK Maksimir</v>
      </c>
      <c r="BP135" s="88" t="str">
        <f t="shared" si="161"/>
        <v/>
      </c>
      <c r="BQ135" s="66" t="str">
        <f t="shared" si="162"/>
        <v>OK Maksimir</v>
      </c>
      <c r="BR135" s="47" t="s">
        <v>0</v>
      </c>
      <c r="BS135" s="52" t="str">
        <f>IF(X135&lt;&gt;"NEMA","",IF(IFERROR(MATCH(W135,W$12:W134,0),0)&lt;&gt;0,"",W135))</f>
        <v/>
      </c>
      <c r="BT135" s="73" t="str">
        <f t="shared" si="163"/>
        <v/>
      </c>
      <c r="BU135" s="31" t="str">
        <f>IF(OR(BT135="",BT135&lt;&gt;"NEMA"),"",MAX(BU$12:BU134)+1)</f>
        <v/>
      </c>
      <c r="BV135" s="66" t="str">
        <f t="shared" si="164"/>
        <v/>
      </c>
      <c r="BW135" s="47" t="s">
        <v>0</v>
      </c>
      <c r="BX135" s="19" t="str">
        <f t="shared" si="165"/>
        <v/>
      </c>
      <c r="BY135" s="47" t="s">
        <v>0</v>
      </c>
      <c r="BZ135" s="82" t="str">
        <f>IF(BM135&lt;&gt;"NEMA","",IF(IFERROR(MATCH(BL135,BL$12:BL134,0),0)&lt;&gt;0,"",BL135))</f>
        <v/>
      </c>
      <c r="CA135" s="47" t="s">
        <v>0</v>
      </c>
      <c r="CB135" s="125"/>
      <c r="CC135" s="47" t="s">
        <v>0</v>
      </c>
      <c r="CD135" s="58" t="str">
        <f t="shared" si="166"/>
        <v/>
      </c>
      <c r="CE135" s="31" t="str">
        <f t="shared" si="167"/>
        <v/>
      </c>
      <c r="CF135" s="31" t="str">
        <f>IF(CE135="","",MAX(CF$12:CF134)+1)</f>
        <v/>
      </c>
      <c r="CG135" s="31" t="str">
        <f t="shared" si="123"/>
        <v/>
      </c>
      <c r="CH135" s="31" t="str">
        <f t="shared" si="168"/>
        <v/>
      </c>
      <c r="CI135" s="31" t="str">
        <f>IF(CB135="","",MAX(CI$12:CI134)+1)</f>
        <v/>
      </c>
      <c r="CJ135" s="31" t="str">
        <f t="shared" si="169"/>
        <v/>
      </c>
      <c r="CK135" s="66" t="str">
        <f t="shared" si="170"/>
        <v/>
      </c>
      <c r="CL135" s="47" t="s">
        <v>0</v>
      </c>
      <c r="CM135" s="73" t="str">
        <f t="shared" si="124"/>
        <v/>
      </c>
      <c r="CN135" s="47"/>
      <c r="CO135" s="19" t="str">
        <f t="shared" si="171"/>
        <v/>
      </c>
      <c r="CP135" s="47" t="s">
        <v>0</v>
      </c>
      <c r="CQ135" s="143" t="str">
        <f t="shared" si="172"/>
        <v>OK Maksimir</v>
      </c>
      <c r="CR135" s="47" t="s">
        <v>0</v>
      </c>
      <c r="CS135" s="58" t="str">
        <f t="shared" si="188"/>
        <v>54:16</v>
      </c>
      <c r="CT135" s="73" t="str">
        <f t="shared" si="189"/>
        <v>0</v>
      </c>
      <c r="CU135" s="229" t="str">
        <f t="shared" si="125"/>
        <v/>
      </c>
      <c r="CV135" s="230">
        <f t="shared" si="190"/>
        <v>3256</v>
      </c>
      <c r="CW135" s="163">
        <f t="shared" si="126"/>
        <v>1</v>
      </c>
      <c r="CX135" s="47" t="s">
        <v>0</v>
      </c>
      <c r="CY135" s="222" t="str">
        <f t="shared" si="173"/>
        <v xml:space="preserve">
</v>
      </c>
      <c r="CZ135" s="223">
        <f t="shared" si="174"/>
        <v>6</v>
      </c>
      <c r="DA135" s="47" t="s">
        <v>0</v>
      </c>
      <c r="DB135" s="47"/>
      <c r="DC135" s="47"/>
      <c r="DD135" s="47"/>
      <c r="DE135" s="47" t="s">
        <v>0</v>
      </c>
      <c r="DF135" s="53" t="str">
        <f t="shared" si="182"/>
        <v/>
      </c>
      <c r="DG135" t="s">
        <v>0</v>
      </c>
      <c r="DH135" s="128" t="str">
        <f t="shared" si="183"/>
        <v>M</v>
      </c>
      <c r="DI135" t="s">
        <v>0</v>
      </c>
      <c r="DJ135" s="52" t="str">
        <f t="shared" si="184"/>
        <v/>
      </c>
      <c r="DK135" s="66" t="str">
        <f t="shared" si="185"/>
        <v/>
      </c>
      <c r="DL135" t="s">
        <v>0</v>
      </c>
      <c r="DM135" s="19" t="str">
        <f t="shared" si="186"/>
        <v/>
      </c>
      <c r="DN135" s="47" t="s">
        <v>0</v>
      </c>
      <c r="DO135" s="19" t="str">
        <f t="shared" si="187"/>
        <v/>
      </c>
      <c r="DP135" s="47" t="s">
        <v>0</v>
      </c>
      <c r="DQ135" s="52" t="str">
        <f t="shared" si="127"/>
        <v>Bojan – Vukelić – OK Maksimir – M45</v>
      </c>
      <c r="DR135" s="53">
        <f t="shared" si="128"/>
        <v>391</v>
      </c>
      <c r="DS135" s="47" t="s">
        <v>0</v>
      </c>
      <c r="DT135" s="52" t="str">
        <f t="shared" si="129"/>
        <v>Bojan – Vukelić – OK Maksimir</v>
      </c>
      <c r="DU135" s="53">
        <f t="shared" si="130"/>
        <v>391</v>
      </c>
      <c r="DV135" s="47" t="s">
        <v>0</v>
      </c>
      <c r="DW135" s="52" t="str">
        <f t="shared" si="131"/>
        <v>Bojan – Vukelić</v>
      </c>
      <c r="DX135" s="53">
        <f t="shared" si="132"/>
        <v>391</v>
      </c>
      <c r="DY135" s="47" t="s">
        <v>0</v>
      </c>
      <c r="DZ135" s="58">
        <f t="shared" si="175"/>
        <v>391</v>
      </c>
      <c r="EA135" s="53" cm="1">
        <f t="array" ref="EA135">IF(DZ135&lt;&gt;"",INDEX(regNatjecatelj_id,DZ135,0),IF(BD135&lt;&gt;"",BD135,""))</f>
        <v>1313</v>
      </c>
      <c r="EB135" s="47" t="s">
        <v>0</v>
      </c>
      <c r="EC135" s="58" t="str">
        <f t="shared" si="133"/>
        <v>imepre</v>
      </c>
      <c r="ED135" s="73" t="str">
        <f t="shared" si="134"/>
        <v>klu</v>
      </c>
      <c r="EE135" s="73" t="str">
        <f t="shared" si="135"/>
        <v>kat</v>
      </c>
      <c r="EF135" s="73" t="str">
        <f t="shared" si="136"/>
        <v/>
      </c>
      <c r="EG135" s="66" t="str">
        <f t="shared" si="137"/>
        <v>imepre-klu-kat</v>
      </c>
      <c r="EH135" s="47" t="s">
        <v>0</v>
      </c>
      <c r="EI135" s="58">
        <f>IF(AL135="","",MAX(EI$12:EI134)+1)</f>
        <v>302</v>
      </c>
      <c r="EJ135" s="73">
        <f t="shared" si="138"/>
        <v>30</v>
      </c>
      <c r="EK135" s="73">
        <f t="shared" si="176"/>
        <v>1313</v>
      </c>
      <c r="EL135" s="73">
        <f t="shared" si="139"/>
        <v>3256</v>
      </c>
      <c r="EM135" s="73">
        <f t="shared" si="140"/>
        <v>1</v>
      </c>
      <c r="EN135" s="73">
        <f t="shared" si="177"/>
        <v>1</v>
      </c>
      <c r="EO135" s="73">
        <f t="shared" si="178"/>
        <v>1</v>
      </c>
      <c r="EP135" s="73" t="str">
        <f t="shared" si="141"/>
        <v>0</v>
      </c>
      <c r="EQ135" s="73" t="str">
        <f t="shared" si="142"/>
        <v/>
      </c>
      <c r="ER135" s="73" t="str">
        <f t="shared" si="143"/>
        <v/>
      </c>
      <c r="ES135" s="53" t="str">
        <f t="shared" si="144"/>
        <v/>
      </c>
      <c r="ET135" s="47" t="s">
        <v>0</v>
      </c>
      <c r="EU135" s="19" t="str">
        <f t="shared" si="179"/>
        <v>INSERT INTO rezultat(id,stazakategorija_id,imeprezime_id,vrijeme_sec,status_id,registracija,uparivanje_id,originalstatus_id,imeprezimealias_id,klubalias_id,kategorijaalias_id) VALUES (302,30,1313,3256,1,1,1,0,Null,Null,Null);</v>
      </c>
      <c r="EV135" s="47" t="s">
        <v>0</v>
      </c>
      <c r="EW135" s="19" t="str">
        <f t="shared" si="180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5" s="47" t="s">
        <v>0</v>
      </c>
      <c r="EY135" s="180" t="str">
        <f t="shared" si="145"/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5" s="47" t="s">
        <v>0</v>
      </c>
    </row>
    <row r="136" spans="1:156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6" t="str">
        <f t="shared" si="146"/>
        <v>ok</v>
      </c>
      <c r="P136" s="47"/>
      <c r="Q136" s="52" t="str">
        <f t="shared" si="147"/>
        <v>M45</v>
      </c>
      <c r="R136" s="73">
        <f>IF(Q136="","",IF(COUNTIF(Q$12:Q135,Q136)=0,R135+1,R135))</f>
        <v>8</v>
      </c>
      <c r="S136" s="73">
        <f t="shared" si="148"/>
        <v>106</v>
      </c>
      <c r="T136" s="73">
        <f t="shared" si="111"/>
        <v>17</v>
      </c>
      <c r="U136" s="66" t="str">
        <f t="shared" si="112"/>
        <v>M45</v>
      </c>
      <c r="V136" s="47" t="s">
        <v>0</v>
      </c>
      <c r="W136" s="222" t="str">
        <f t="shared" si="113"/>
        <v>M45</v>
      </c>
      <c r="X136" s="223">
        <f t="shared" si="114"/>
        <v>30</v>
      </c>
      <c r="Y136" s="47" t="s">
        <v>0</v>
      </c>
      <c r="Z136" s="52" t="str">
        <f t="shared" si="149"/>
        <v>CRO</v>
      </c>
      <c r="AA136" s="73">
        <f t="shared" si="115"/>
        <v>1</v>
      </c>
      <c r="AB136" s="31" t="str">
        <f t="shared" si="150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51"/>
        <v/>
      </c>
      <c r="AH136" s="47" t="s">
        <v>0</v>
      </c>
      <c r="AI136" s="143" t="str">
        <f t="shared" si="152"/>
        <v>CRO</v>
      </c>
      <c r="AJ136" s="47"/>
      <c r="AK136" s="52" t="str">
        <f t="shared" si="153"/>
        <v>Marijan</v>
      </c>
      <c r="AL136" s="31" t="str">
        <f t="shared" si="154"/>
        <v>Bogović</v>
      </c>
      <c r="AM136" s="73">
        <f t="shared" si="155"/>
        <v>1559</v>
      </c>
      <c r="AN136" s="73" t="str">
        <f t="shared" si="156"/>
        <v/>
      </c>
      <c r="AO136" s="31" t="str">
        <f t="shared" si="116"/>
        <v>Marijan</v>
      </c>
      <c r="AP136" s="66" t="str">
        <f t="shared" si="117"/>
        <v>Bogović</v>
      </c>
      <c r="AQ136" s="47" t="s">
        <v>0</v>
      </c>
      <c r="AR136" s="82" t="str">
        <f t="shared" si="157"/>
        <v/>
      </c>
      <c r="AS136" s="47" t="s">
        <v>0</v>
      </c>
      <c r="AT136" s="19" t="str">
        <f t="shared" si="158"/>
        <v/>
      </c>
      <c r="AU136" s="47" t="s">
        <v>0</v>
      </c>
      <c r="AV136" s="103"/>
      <c r="AW136" s="105"/>
      <c r="AX136" s="47" t="s">
        <v>0</v>
      </c>
      <c r="AY136" s="259" t="str">
        <f t="shared" si="181"/>
        <v/>
      </c>
      <c r="AZ136" s="47" t="s">
        <v>0</v>
      </c>
      <c r="BA136" s="52" t="str">
        <f t="shared" si="118"/>
        <v/>
      </c>
      <c r="BB136" s="73" t="str">
        <f>IF(AV136&amp;AW136="","",MAX(BB$12:BB135)+1)</f>
        <v/>
      </c>
      <c r="BC136" s="271" t="str">
        <f t="shared" si="119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>IF(O136="","",IF(BC136="",AO136,IF(BC136="NEMA",AV136,INDEX(regNatjecatelj_ime,MATCH(BC136,regNatjecatelj_id,0)))))</f>
        <v>Marijan</v>
      </c>
      <c r="BG136" s="31" t="str">
        <f>IF(O136="","",IF(BC136="",AP136,IF(BC136="NEMA",AW136,INDEX(regNatjecatelj_prezime,MATCH(BC136,regNatjecatelj_id,0)))))</f>
        <v>Bogović</v>
      </c>
      <c r="BH136" s="73" t="str">
        <f t="shared" si="159"/>
        <v/>
      </c>
      <c r="BI136" s="53">
        <f t="shared" si="160"/>
        <v>1559</v>
      </c>
      <c r="BJ136" s="47" t="s">
        <v>0</v>
      </c>
      <c r="BK136" s="52" t="str">
        <f t="shared" si="120"/>
        <v>OK Jelen</v>
      </c>
      <c r="BL136" s="31" t="str">
        <f t="shared" si="121"/>
        <v>OK Jelen</v>
      </c>
      <c r="BM136" s="73" t="str">
        <f t="shared" si="122"/>
        <v/>
      </c>
      <c r="BN136" s="31" t="str" cm="1">
        <f t="array" ref="BN136">IF(BM136="",""&amp;BL136,IF(BM136="NEMA",BL136,INDEX(regKlub_naziv,MATCH(INDEX(regKlub_alias_klubId,BM136),regKlub_id,0))))</f>
        <v>OK Jelen</v>
      </c>
      <c r="BO136" s="31" t="str" cm="1">
        <f t="array" ref="BO136">IFERROR(""&amp;INDEX(regNatjecatelj_klub,DX136),"")</f>
        <v>OK Jelen</v>
      </c>
      <c r="BP136" s="88" t="str">
        <f t="shared" si="161"/>
        <v/>
      </c>
      <c r="BQ136" s="66" t="str">
        <f t="shared" si="162"/>
        <v>OK Jelen</v>
      </c>
      <c r="BR136" s="47" t="s">
        <v>0</v>
      </c>
      <c r="BS136" s="52" t="str">
        <f>IF(X136&lt;&gt;"NEMA","",IF(IFERROR(MATCH(W136,W$12:W135,0),0)&lt;&gt;0,"",W136))</f>
        <v/>
      </c>
      <c r="BT136" s="73" t="str">
        <f t="shared" si="163"/>
        <v/>
      </c>
      <c r="BU136" s="31" t="str">
        <f>IF(OR(BT136="",BT136&lt;&gt;"NEMA"),"",MAX(BU$12:BU135)+1)</f>
        <v/>
      </c>
      <c r="BV136" s="66" t="str">
        <f t="shared" si="164"/>
        <v/>
      </c>
      <c r="BW136" s="47" t="s">
        <v>0</v>
      </c>
      <c r="BX136" s="19" t="str">
        <f t="shared" si="165"/>
        <v/>
      </c>
      <c r="BY136" s="47" t="s">
        <v>0</v>
      </c>
      <c r="BZ136" s="82" t="str">
        <f>IF(BM136&lt;&gt;"NEMA","",IF(IFERROR(MATCH(BL136,BL$12:BL135,0),0)&lt;&gt;0,"",BL136))</f>
        <v/>
      </c>
      <c r="CA136" s="47" t="s">
        <v>0</v>
      </c>
      <c r="CB136" s="125"/>
      <c r="CC136" s="47" t="s">
        <v>0</v>
      </c>
      <c r="CD136" s="58" t="str">
        <f t="shared" si="166"/>
        <v/>
      </c>
      <c r="CE136" s="31" t="str">
        <f t="shared" si="167"/>
        <v/>
      </c>
      <c r="CF136" s="31" t="str">
        <f>IF(CE136="","",MAX(CF$12:CF135)+1)</f>
        <v/>
      </c>
      <c r="CG136" s="31" t="str">
        <f t="shared" si="123"/>
        <v/>
      </c>
      <c r="CH136" s="31" t="str">
        <f t="shared" si="168"/>
        <v/>
      </c>
      <c r="CI136" s="31" t="str">
        <f>IF(CB136="","",MAX(CI$12:CI135)+1)</f>
        <v/>
      </c>
      <c r="CJ136" s="31" t="str">
        <f t="shared" si="169"/>
        <v/>
      </c>
      <c r="CK136" s="66" t="str">
        <f t="shared" si="170"/>
        <v/>
      </c>
      <c r="CL136" s="47" t="s">
        <v>0</v>
      </c>
      <c r="CM136" s="73" t="str">
        <f t="shared" si="124"/>
        <v/>
      </c>
      <c r="CN136" s="47"/>
      <c r="CO136" s="19" t="str">
        <f t="shared" si="171"/>
        <v/>
      </c>
      <c r="CP136" s="47" t="s">
        <v>0</v>
      </c>
      <c r="CQ136" s="143" t="str">
        <f t="shared" si="172"/>
        <v>OK Jelen</v>
      </c>
      <c r="CR136" s="47" t="s">
        <v>0</v>
      </c>
      <c r="CS136" s="58" t="str">
        <f t="shared" si="188"/>
        <v>54:33</v>
      </c>
      <c r="CT136" s="73" t="str">
        <f t="shared" si="189"/>
        <v>0</v>
      </c>
      <c r="CU136" s="229" t="str">
        <f t="shared" si="125"/>
        <v/>
      </c>
      <c r="CV136" s="230">
        <f t="shared" si="190"/>
        <v>3273</v>
      </c>
      <c r="CW136" s="163">
        <f t="shared" si="126"/>
        <v>1</v>
      </c>
      <c r="CX136" s="47" t="s">
        <v>0</v>
      </c>
      <c r="CY136" s="222" t="str">
        <f t="shared" si="173"/>
        <v xml:space="preserve">
</v>
      </c>
      <c r="CZ136" s="223">
        <f t="shared" si="174"/>
        <v>6</v>
      </c>
      <c r="DA136" s="47" t="s">
        <v>0</v>
      </c>
      <c r="DB136" s="47"/>
      <c r="DC136" s="47"/>
      <c r="DD136" s="47"/>
      <c r="DE136" s="47" t="s">
        <v>0</v>
      </c>
      <c r="DF136" s="53" t="str">
        <f t="shared" si="182"/>
        <v/>
      </c>
      <c r="DG136" t="s">
        <v>0</v>
      </c>
      <c r="DH136" s="128" t="str">
        <f t="shared" si="183"/>
        <v>M</v>
      </c>
      <c r="DI136" t="s">
        <v>0</v>
      </c>
      <c r="DJ136" s="52" t="str">
        <f t="shared" si="184"/>
        <v/>
      </c>
      <c r="DK136" s="66" t="str">
        <f t="shared" si="185"/>
        <v/>
      </c>
      <c r="DL136" t="s">
        <v>0</v>
      </c>
      <c r="DM136" s="19" t="str">
        <f t="shared" si="186"/>
        <v/>
      </c>
      <c r="DN136" s="47" t="s">
        <v>0</v>
      </c>
      <c r="DO136" s="19" t="str">
        <f t="shared" si="187"/>
        <v/>
      </c>
      <c r="DP136" s="47" t="s">
        <v>0</v>
      </c>
      <c r="DQ136" s="52" t="str">
        <f t="shared" si="127"/>
        <v>Marijan – Bogović – OK Jelen – M45</v>
      </c>
      <c r="DR136" s="53">
        <f t="shared" si="128"/>
        <v>153</v>
      </c>
      <c r="DS136" s="47" t="s">
        <v>0</v>
      </c>
      <c r="DT136" s="52" t="str">
        <f t="shared" si="129"/>
        <v>Marijan – Bogović – OK Jelen</v>
      </c>
      <c r="DU136" s="53">
        <f t="shared" si="130"/>
        <v>153</v>
      </c>
      <c r="DV136" s="47" t="s">
        <v>0</v>
      </c>
      <c r="DW136" s="52" t="str">
        <f t="shared" si="131"/>
        <v>Marijan – Bogović</v>
      </c>
      <c r="DX136" s="53">
        <f t="shared" si="132"/>
        <v>153</v>
      </c>
      <c r="DY136" s="47" t="s">
        <v>0</v>
      </c>
      <c r="DZ136" s="58">
        <f t="shared" si="175"/>
        <v>153</v>
      </c>
      <c r="EA136" s="53" cm="1">
        <f t="array" ref="EA136">IF(DZ136&lt;&gt;"",INDEX(regNatjecatelj_id,DZ136,0),IF(BD136&lt;&gt;"",BD136,""))</f>
        <v>1559</v>
      </c>
      <c r="EB136" s="47" t="s">
        <v>0</v>
      </c>
      <c r="EC136" s="58" t="str">
        <f t="shared" si="133"/>
        <v>imepre</v>
      </c>
      <c r="ED136" s="73" t="str">
        <f t="shared" si="134"/>
        <v>klu</v>
      </c>
      <c r="EE136" s="73" t="str">
        <f t="shared" si="135"/>
        <v>kat</v>
      </c>
      <c r="EF136" s="73" t="str">
        <f t="shared" si="136"/>
        <v/>
      </c>
      <c r="EG136" s="66" t="str">
        <f t="shared" si="137"/>
        <v>imepre-klu-kat</v>
      </c>
      <c r="EH136" s="47" t="s">
        <v>0</v>
      </c>
      <c r="EI136" s="58">
        <f>IF(AL136="","",MAX(EI$12:EI135)+1)</f>
        <v>303</v>
      </c>
      <c r="EJ136" s="73">
        <f t="shared" si="138"/>
        <v>30</v>
      </c>
      <c r="EK136" s="73">
        <f t="shared" si="176"/>
        <v>1559</v>
      </c>
      <c r="EL136" s="73">
        <f t="shared" si="139"/>
        <v>3273</v>
      </c>
      <c r="EM136" s="73">
        <f t="shared" si="140"/>
        <v>1</v>
      </c>
      <c r="EN136" s="73">
        <f t="shared" si="177"/>
        <v>1</v>
      </c>
      <c r="EO136" s="73">
        <f t="shared" si="178"/>
        <v>1</v>
      </c>
      <c r="EP136" s="73" t="str">
        <f t="shared" si="141"/>
        <v>0</v>
      </c>
      <c r="EQ136" s="73" t="str">
        <f t="shared" si="142"/>
        <v/>
      </c>
      <c r="ER136" s="73" t="str">
        <f t="shared" si="143"/>
        <v/>
      </c>
      <c r="ES136" s="53" t="str">
        <f t="shared" si="144"/>
        <v/>
      </c>
      <c r="ET136" s="47" t="s">
        <v>0</v>
      </c>
      <c r="EU136" s="19" t="str">
        <f t="shared" si="179"/>
        <v>INSERT INTO rezultat(id,stazakategorija_id,imeprezime_id,vrijeme_sec,status_id,registracija,uparivanje_id,originalstatus_id,imeprezimealias_id,klubalias_id,kategorijaalias_id) VALUES (303,30,1559,3273,1,1,1,0,Null,Null,Null);</v>
      </c>
      <c r="EV136" s="47" t="s">
        <v>0</v>
      </c>
      <c r="EW136" s="19" t="str">
        <f t="shared" si="180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6" s="47" t="s">
        <v>0</v>
      </c>
      <c r="EY136" s="180" t="str">
        <f t="shared" si="145"/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6" s="47" t="s">
        <v>0</v>
      </c>
    </row>
    <row r="137" spans="1:156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6" t="str">
        <f t="shared" si="146"/>
        <v>ok</v>
      </c>
      <c r="P137" s="47"/>
      <c r="Q137" s="52" t="str">
        <f t="shared" si="147"/>
        <v>M45</v>
      </c>
      <c r="R137" s="73">
        <f>IF(Q137="","",IF(COUNTIF(Q$12:Q136,Q137)=0,R136+1,R136))</f>
        <v>8</v>
      </c>
      <c r="S137" s="73">
        <f t="shared" si="148"/>
        <v>106</v>
      </c>
      <c r="T137" s="73">
        <f t="shared" si="111"/>
        <v>17</v>
      </c>
      <c r="U137" s="66" t="str">
        <f t="shared" si="112"/>
        <v>M45</v>
      </c>
      <c r="V137" s="47" t="s">
        <v>0</v>
      </c>
      <c r="W137" s="222" t="str">
        <f t="shared" si="113"/>
        <v>M45</v>
      </c>
      <c r="X137" s="223">
        <f t="shared" si="114"/>
        <v>30</v>
      </c>
      <c r="Y137" s="47" t="s">
        <v>0</v>
      </c>
      <c r="Z137" s="52" t="str">
        <f t="shared" si="149"/>
        <v>CRO</v>
      </c>
      <c r="AA137" s="73">
        <f t="shared" si="115"/>
        <v>1</v>
      </c>
      <c r="AB137" s="31" t="str">
        <f t="shared" si="150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51"/>
        <v/>
      </c>
      <c r="AH137" s="47" t="s">
        <v>0</v>
      </c>
      <c r="AI137" s="143" t="str">
        <f t="shared" si="152"/>
        <v>CRO</v>
      </c>
      <c r="AJ137" s="47"/>
      <c r="AK137" s="52" t="str">
        <f t="shared" si="153"/>
        <v>Damir</v>
      </c>
      <c r="AL137" s="31" t="str">
        <f t="shared" si="154"/>
        <v>Hercigonja</v>
      </c>
      <c r="AM137" s="73">
        <f t="shared" si="155"/>
        <v>1554</v>
      </c>
      <c r="AN137" s="73" t="str">
        <f t="shared" si="156"/>
        <v/>
      </c>
      <c r="AO137" s="31" t="str">
        <f t="shared" si="116"/>
        <v>Damir</v>
      </c>
      <c r="AP137" s="66" t="str">
        <f t="shared" si="117"/>
        <v>Hercigonja</v>
      </c>
      <c r="AQ137" s="47" t="s">
        <v>0</v>
      </c>
      <c r="AR137" s="82" t="str">
        <f t="shared" si="157"/>
        <v/>
      </c>
      <c r="AS137" s="47" t="s">
        <v>0</v>
      </c>
      <c r="AT137" s="19" t="str">
        <f t="shared" si="158"/>
        <v/>
      </c>
      <c r="AU137" s="47" t="s">
        <v>0</v>
      </c>
      <c r="AV137" s="103"/>
      <c r="AW137" s="105"/>
      <c r="AX137" s="47" t="s">
        <v>0</v>
      </c>
      <c r="AY137" s="259" t="str">
        <f t="shared" si="181"/>
        <v/>
      </c>
      <c r="AZ137" s="47" t="s">
        <v>0</v>
      </c>
      <c r="BA137" s="52" t="str">
        <f t="shared" si="118"/>
        <v/>
      </c>
      <c r="BB137" s="73" t="str">
        <f>IF(AV137&amp;AW137="","",MAX(BB$12:BB136)+1)</f>
        <v/>
      </c>
      <c r="BC137" s="271" t="str">
        <f t="shared" si="119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>IF(O137="","",IF(BC137="",AO137,IF(BC137="NEMA",AV137,INDEX(regNatjecatelj_ime,MATCH(BC137,regNatjecatelj_id,0)))))</f>
        <v>Damir</v>
      </c>
      <c r="BG137" s="31" t="str">
        <f>IF(O137="","",IF(BC137="",AP137,IF(BC137="NEMA",AW137,INDEX(regNatjecatelj_prezime,MATCH(BC137,regNatjecatelj_id,0)))))</f>
        <v>Hercigonja</v>
      </c>
      <c r="BH137" s="73" t="str">
        <f t="shared" si="159"/>
        <v/>
      </c>
      <c r="BI137" s="53">
        <f t="shared" si="160"/>
        <v>1554</v>
      </c>
      <c r="BJ137" s="47" t="s">
        <v>0</v>
      </c>
      <c r="BK137" s="52" t="str">
        <f t="shared" si="120"/>
        <v>KAP</v>
      </c>
      <c r="BL137" s="31" t="str">
        <f t="shared" si="121"/>
        <v>OK Kapela</v>
      </c>
      <c r="BM137" s="73" t="str">
        <f t="shared" si="122"/>
        <v/>
      </c>
      <c r="BN137" s="31" t="str" cm="1">
        <f t="array" ref="BN137">IF(BM137="",""&amp;BL137,IF(BM137="NEMA",BL137,INDEX(regKlub_naziv,MATCH(INDEX(regKlub_alias_klubId,BM137),regKlub_id,0))))</f>
        <v>OK Kapela</v>
      </c>
      <c r="BO137" s="31" t="str" cm="1">
        <f t="array" ref="BO137">IFERROR(""&amp;INDEX(regNatjecatelj_klub,DX137),"")</f>
        <v>OK Kapela</v>
      </c>
      <c r="BP137" s="88" t="str">
        <f t="shared" si="161"/>
        <v/>
      </c>
      <c r="BQ137" s="66" t="str">
        <f t="shared" si="162"/>
        <v>OK Kapela</v>
      </c>
      <c r="BR137" s="47" t="s">
        <v>0</v>
      </c>
      <c r="BS137" s="52" t="str">
        <f>IF(X137&lt;&gt;"NEMA","",IF(IFERROR(MATCH(W137,W$12:W136,0),0)&lt;&gt;0,"",W137))</f>
        <v/>
      </c>
      <c r="BT137" s="73" t="str">
        <f t="shared" si="163"/>
        <v/>
      </c>
      <c r="BU137" s="31" t="str">
        <f>IF(OR(BT137="",BT137&lt;&gt;"NEMA"),"",MAX(BU$12:BU136)+1)</f>
        <v/>
      </c>
      <c r="BV137" s="66" t="str">
        <f t="shared" si="164"/>
        <v/>
      </c>
      <c r="BW137" s="47" t="s">
        <v>0</v>
      </c>
      <c r="BX137" s="19" t="str">
        <f t="shared" si="165"/>
        <v/>
      </c>
      <c r="BY137" s="47" t="s">
        <v>0</v>
      </c>
      <c r="BZ137" s="82" t="str">
        <f>IF(BM137&lt;&gt;"NEMA","",IF(IFERROR(MATCH(BL137,BL$12:BL136,0),0)&lt;&gt;0,"",BL137))</f>
        <v/>
      </c>
      <c r="CA137" s="47" t="s">
        <v>0</v>
      </c>
      <c r="CB137" s="125"/>
      <c r="CC137" s="47" t="s">
        <v>0</v>
      </c>
      <c r="CD137" s="58" t="str">
        <f t="shared" si="166"/>
        <v/>
      </c>
      <c r="CE137" s="31" t="str">
        <f t="shared" si="167"/>
        <v/>
      </c>
      <c r="CF137" s="31" t="str">
        <f>IF(CE137="","",MAX(CF$12:CF136)+1)</f>
        <v/>
      </c>
      <c r="CG137" s="31" t="str">
        <f t="shared" si="123"/>
        <v/>
      </c>
      <c r="CH137" s="31" t="str">
        <f t="shared" si="168"/>
        <v/>
      </c>
      <c r="CI137" s="31" t="str">
        <f>IF(CB137="","",MAX(CI$12:CI136)+1)</f>
        <v/>
      </c>
      <c r="CJ137" s="31" t="str">
        <f t="shared" si="169"/>
        <v/>
      </c>
      <c r="CK137" s="66" t="str">
        <f t="shared" si="170"/>
        <v/>
      </c>
      <c r="CL137" s="47" t="s">
        <v>0</v>
      </c>
      <c r="CM137" s="73" t="str">
        <f t="shared" si="124"/>
        <v/>
      </c>
      <c r="CN137" s="47"/>
      <c r="CO137" s="19" t="str">
        <f t="shared" si="171"/>
        <v/>
      </c>
      <c r="CP137" s="47" t="s">
        <v>0</v>
      </c>
      <c r="CQ137" s="143" t="str">
        <f t="shared" si="172"/>
        <v>OK Kapela</v>
      </c>
      <c r="CR137" s="47" t="s">
        <v>0</v>
      </c>
      <c r="CS137" s="58" t="str">
        <f t="shared" si="188"/>
        <v>56:25</v>
      </c>
      <c r="CT137" s="73" t="str">
        <f t="shared" si="189"/>
        <v>0</v>
      </c>
      <c r="CU137" s="229" t="str">
        <f t="shared" si="125"/>
        <v/>
      </c>
      <c r="CV137" s="230">
        <f t="shared" si="190"/>
        <v>3385</v>
      </c>
      <c r="CW137" s="163">
        <f t="shared" si="126"/>
        <v>1</v>
      </c>
      <c r="CX137" s="47" t="s">
        <v>0</v>
      </c>
      <c r="CY137" s="222" t="str">
        <f t="shared" si="173"/>
        <v xml:space="preserve">
</v>
      </c>
      <c r="CZ137" s="223">
        <f t="shared" si="174"/>
        <v>6</v>
      </c>
      <c r="DA137" s="47" t="s">
        <v>0</v>
      </c>
      <c r="DB137" s="47"/>
      <c r="DC137" s="47"/>
      <c r="DD137" s="47"/>
      <c r="DE137" s="47" t="s">
        <v>0</v>
      </c>
      <c r="DF137" s="53" t="str">
        <f t="shared" si="182"/>
        <v/>
      </c>
      <c r="DG137" t="s">
        <v>0</v>
      </c>
      <c r="DH137" s="128" t="str">
        <f t="shared" si="183"/>
        <v>M</v>
      </c>
      <c r="DI137" t="s">
        <v>0</v>
      </c>
      <c r="DJ137" s="52" t="str">
        <f t="shared" si="184"/>
        <v/>
      </c>
      <c r="DK137" s="66" t="str">
        <f t="shared" si="185"/>
        <v/>
      </c>
      <c r="DL137" t="s">
        <v>0</v>
      </c>
      <c r="DM137" s="19" t="str">
        <f t="shared" si="186"/>
        <v/>
      </c>
      <c r="DN137" s="47" t="s">
        <v>0</v>
      </c>
      <c r="DO137" s="19" t="str">
        <f t="shared" si="187"/>
        <v/>
      </c>
      <c r="DP137" s="47" t="s">
        <v>0</v>
      </c>
      <c r="DQ137" s="52" t="str">
        <f t="shared" si="127"/>
        <v>Damir – Hercigonja – OK Kapela – M45</v>
      </c>
      <c r="DR137" s="53">
        <f t="shared" si="128"/>
        <v>250</v>
      </c>
      <c r="DS137" s="47" t="s">
        <v>0</v>
      </c>
      <c r="DT137" s="52" t="str">
        <f t="shared" si="129"/>
        <v>Damir – Hercigonja – OK Kapela</v>
      </c>
      <c r="DU137" s="53">
        <f t="shared" si="130"/>
        <v>250</v>
      </c>
      <c r="DV137" s="47" t="s">
        <v>0</v>
      </c>
      <c r="DW137" s="52" t="str">
        <f t="shared" si="131"/>
        <v>Damir – Hercigonja</v>
      </c>
      <c r="DX137" s="53">
        <f t="shared" si="132"/>
        <v>250</v>
      </c>
      <c r="DY137" s="47" t="s">
        <v>0</v>
      </c>
      <c r="DZ137" s="58">
        <f t="shared" si="175"/>
        <v>250</v>
      </c>
      <c r="EA137" s="53" cm="1">
        <f t="array" ref="EA137">IF(DZ137&lt;&gt;"",INDEX(regNatjecatelj_id,DZ137,0),IF(BD137&lt;&gt;"",BD137,""))</f>
        <v>1554</v>
      </c>
      <c r="EB137" s="47" t="s">
        <v>0</v>
      </c>
      <c r="EC137" s="58" t="str">
        <f t="shared" si="133"/>
        <v>imepre</v>
      </c>
      <c r="ED137" s="73" t="str">
        <f t="shared" si="134"/>
        <v>klu</v>
      </c>
      <c r="EE137" s="73" t="str">
        <f t="shared" si="135"/>
        <v>kat</v>
      </c>
      <c r="EF137" s="73" t="str">
        <f t="shared" si="136"/>
        <v/>
      </c>
      <c r="EG137" s="66" t="str">
        <f t="shared" si="137"/>
        <v>imepre-klu-kat</v>
      </c>
      <c r="EH137" s="47" t="s">
        <v>0</v>
      </c>
      <c r="EI137" s="58">
        <f>IF(AL137="","",MAX(EI$12:EI136)+1)</f>
        <v>304</v>
      </c>
      <c r="EJ137" s="73">
        <f t="shared" si="138"/>
        <v>30</v>
      </c>
      <c r="EK137" s="73">
        <f t="shared" si="176"/>
        <v>1554</v>
      </c>
      <c r="EL137" s="73">
        <f t="shared" si="139"/>
        <v>3385</v>
      </c>
      <c r="EM137" s="73">
        <f t="shared" si="140"/>
        <v>1</v>
      </c>
      <c r="EN137" s="73">
        <f t="shared" si="177"/>
        <v>1</v>
      </c>
      <c r="EO137" s="73">
        <f t="shared" si="178"/>
        <v>1</v>
      </c>
      <c r="EP137" s="73" t="str">
        <f t="shared" si="141"/>
        <v>0</v>
      </c>
      <c r="EQ137" s="73" t="str">
        <f t="shared" si="142"/>
        <v/>
      </c>
      <c r="ER137" s="73" t="str">
        <f t="shared" si="143"/>
        <v/>
      </c>
      <c r="ES137" s="53" t="str">
        <f t="shared" si="144"/>
        <v/>
      </c>
      <c r="ET137" s="47" t="s">
        <v>0</v>
      </c>
      <c r="EU137" s="19" t="str">
        <f t="shared" si="179"/>
        <v>INSERT INTO rezultat(id,stazakategorija_id,imeprezime_id,vrijeme_sec,status_id,registracija,uparivanje_id,originalstatus_id,imeprezimealias_id,klubalias_id,kategorijaalias_id) VALUES (304,30,1554,3385,1,1,1,0,Null,Null,Null);</v>
      </c>
      <c r="EV137" s="47" t="s">
        <v>0</v>
      </c>
      <c r="EW137" s="19" t="str">
        <f t="shared" si="180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7" s="47" t="s">
        <v>0</v>
      </c>
      <c r="EY137" s="180" t="str">
        <f t="shared" si="145"/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7" s="47" t="s">
        <v>0</v>
      </c>
    </row>
    <row r="138" spans="1:156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6" t="str">
        <f t="shared" si="146"/>
        <v>ok</v>
      </c>
      <c r="P138" s="47"/>
      <c r="Q138" s="52" t="str">
        <f t="shared" si="147"/>
        <v>M45</v>
      </c>
      <c r="R138" s="73">
        <f>IF(Q138="","",IF(COUNTIF(Q$12:Q137,Q138)=0,R137+1,R137))</f>
        <v>8</v>
      </c>
      <c r="S138" s="73">
        <f t="shared" si="148"/>
        <v>106</v>
      </c>
      <c r="T138" s="73">
        <f t="shared" si="111"/>
        <v>17</v>
      </c>
      <c r="U138" s="66" t="str">
        <f t="shared" si="112"/>
        <v>M45</v>
      </c>
      <c r="V138" s="47" t="s">
        <v>0</v>
      </c>
      <c r="W138" s="222" t="str">
        <f t="shared" si="113"/>
        <v>M45</v>
      </c>
      <c r="X138" s="223">
        <f t="shared" si="114"/>
        <v>30</v>
      </c>
      <c r="Y138" s="47" t="s">
        <v>0</v>
      </c>
      <c r="Z138" s="52" t="str">
        <f t="shared" si="149"/>
        <v>CRO</v>
      </c>
      <c r="AA138" s="73">
        <f t="shared" si="115"/>
        <v>1</v>
      </c>
      <c r="AB138" s="31" t="str">
        <f t="shared" si="150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51"/>
        <v/>
      </c>
      <c r="AH138" s="47" t="s">
        <v>0</v>
      </c>
      <c r="AI138" s="143" t="str">
        <f t="shared" si="152"/>
        <v>CRO</v>
      </c>
      <c r="AJ138" s="47"/>
      <c r="AK138" s="52" t="str">
        <f t="shared" si="153"/>
        <v>Zdenko</v>
      </c>
      <c r="AL138" s="31" t="str">
        <f t="shared" si="154"/>
        <v>Horjan</v>
      </c>
      <c r="AM138" s="73">
        <f t="shared" si="155"/>
        <v>1480</v>
      </c>
      <c r="AN138" s="73" t="str">
        <f t="shared" si="156"/>
        <v/>
      </c>
      <c r="AO138" s="31" t="str">
        <f t="shared" si="116"/>
        <v>Zdenko</v>
      </c>
      <c r="AP138" s="66" t="str">
        <f t="shared" si="117"/>
        <v>Horjan</v>
      </c>
      <c r="AQ138" s="47" t="s">
        <v>0</v>
      </c>
      <c r="AR138" s="82" t="str">
        <f t="shared" si="157"/>
        <v/>
      </c>
      <c r="AS138" s="47" t="s">
        <v>0</v>
      </c>
      <c r="AT138" s="19" t="str">
        <f t="shared" si="158"/>
        <v/>
      </c>
      <c r="AU138" s="47" t="s">
        <v>0</v>
      </c>
      <c r="AV138" s="103"/>
      <c r="AW138" s="105"/>
      <c r="AX138" s="47" t="s">
        <v>0</v>
      </c>
      <c r="AY138" s="259" t="str">
        <f t="shared" si="181"/>
        <v/>
      </c>
      <c r="AZ138" s="47" t="s">
        <v>0</v>
      </c>
      <c r="BA138" s="52" t="str">
        <f t="shared" si="118"/>
        <v/>
      </c>
      <c r="BB138" s="73" t="str">
        <f>IF(AV138&amp;AW138="","",MAX(BB$12:BB137)+1)</f>
        <v/>
      </c>
      <c r="BC138" s="271" t="str">
        <f t="shared" si="119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>IF(O138="","",IF(BC138="",AO138,IF(BC138="NEMA",AV138,INDEX(regNatjecatelj_ime,MATCH(BC138,regNatjecatelj_id,0)))))</f>
        <v>Zdenko</v>
      </c>
      <c r="BG138" s="31" t="str">
        <f>IF(O138="","",IF(BC138="",AP138,IF(BC138="NEMA",AW138,INDEX(regNatjecatelj_prezime,MATCH(BC138,regNatjecatelj_id,0)))))</f>
        <v>Horjan</v>
      </c>
      <c r="BH138" s="73" t="str">
        <f t="shared" si="159"/>
        <v/>
      </c>
      <c r="BI138" s="53">
        <f t="shared" si="160"/>
        <v>1480</v>
      </c>
      <c r="BJ138" s="47" t="s">
        <v>0</v>
      </c>
      <c r="BK138" s="52" t="str">
        <f t="shared" si="120"/>
        <v>Vihor</v>
      </c>
      <c r="BL138" s="31" t="str">
        <f t="shared" si="121"/>
        <v>OK Vihor</v>
      </c>
      <c r="BM138" s="73" t="str">
        <f t="shared" si="122"/>
        <v/>
      </c>
      <c r="BN138" s="31" t="str" cm="1">
        <f t="array" ref="BN138">IF(BM138="",""&amp;BL138,IF(BM138="NEMA",BL138,INDEX(regKlub_naziv,MATCH(INDEX(regKlub_alias_klubId,BM138),regKlub_id,0))))</f>
        <v>OK Vihor</v>
      </c>
      <c r="BO138" s="31" t="str" cm="1">
        <f t="array" ref="BO138">IFERROR(""&amp;INDEX(regNatjecatelj_klub,DX138),"")</f>
        <v>OK Vihor</v>
      </c>
      <c r="BP138" s="88" t="str">
        <f t="shared" si="161"/>
        <v/>
      </c>
      <c r="BQ138" s="66" t="str">
        <f t="shared" si="162"/>
        <v>OK Vihor</v>
      </c>
      <c r="BR138" s="47" t="s">
        <v>0</v>
      </c>
      <c r="BS138" s="52" t="str">
        <f>IF(X138&lt;&gt;"NEMA","",IF(IFERROR(MATCH(W138,W$12:W137,0),0)&lt;&gt;0,"",W138))</f>
        <v/>
      </c>
      <c r="BT138" s="73" t="str">
        <f t="shared" si="163"/>
        <v/>
      </c>
      <c r="BU138" s="31" t="str">
        <f>IF(OR(BT138="",BT138&lt;&gt;"NEMA"),"",MAX(BU$12:BU137)+1)</f>
        <v/>
      </c>
      <c r="BV138" s="66" t="str">
        <f t="shared" si="164"/>
        <v/>
      </c>
      <c r="BW138" s="47" t="s">
        <v>0</v>
      </c>
      <c r="BX138" s="19" t="str">
        <f t="shared" si="165"/>
        <v/>
      </c>
      <c r="BY138" s="47" t="s">
        <v>0</v>
      </c>
      <c r="BZ138" s="82" t="str">
        <f>IF(BM138&lt;&gt;"NEMA","",IF(IFERROR(MATCH(BL138,BL$12:BL137,0),0)&lt;&gt;0,"",BL138))</f>
        <v/>
      </c>
      <c r="CA138" s="47" t="s">
        <v>0</v>
      </c>
      <c r="CB138" s="125"/>
      <c r="CC138" s="47" t="s">
        <v>0</v>
      </c>
      <c r="CD138" s="58" t="str">
        <f t="shared" si="166"/>
        <v/>
      </c>
      <c r="CE138" s="31" t="str">
        <f t="shared" si="167"/>
        <v/>
      </c>
      <c r="CF138" s="31" t="str">
        <f>IF(CE138="","",MAX(CF$12:CF137)+1)</f>
        <v/>
      </c>
      <c r="CG138" s="31" t="str">
        <f t="shared" si="123"/>
        <v/>
      </c>
      <c r="CH138" s="31" t="str">
        <f t="shared" si="168"/>
        <v/>
      </c>
      <c r="CI138" s="31" t="str">
        <f>IF(CB138="","",MAX(CI$12:CI137)+1)</f>
        <v/>
      </c>
      <c r="CJ138" s="31" t="str">
        <f t="shared" si="169"/>
        <v/>
      </c>
      <c r="CK138" s="66" t="str">
        <f t="shared" si="170"/>
        <v/>
      </c>
      <c r="CL138" s="47" t="s">
        <v>0</v>
      </c>
      <c r="CM138" s="73" t="str">
        <f t="shared" si="124"/>
        <v/>
      </c>
      <c r="CN138" s="47"/>
      <c r="CO138" s="19" t="str">
        <f t="shared" si="171"/>
        <v/>
      </c>
      <c r="CP138" s="47" t="s">
        <v>0</v>
      </c>
      <c r="CQ138" s="143" t="str">
        <f t="shared" si="172"/>
        <v>OK Vihor</v>
      </c>
      <c r="CR138" s="47" t="s">
        <v>0</v>
      </c>
      <c r="CS138" s="58" t="str">
        <f t="shared" si="188"/>
        <v>58:21</v>
      </c>
      <c r="CT138" s="73" t="str">
        <f t="shared" si="189"/>
        <v>0</v>
      </c>
      <c r="CU138" s="229" t="str">
        <f t="shared" si="125"/>
        <v/>
      </c>
      <c r="CV138" s="230">
        <f t="shared" si="190"/>
        <v>3501</v>
      </c>
      <c r="CW138" s="163">
        <f t="shared" si="126"/>
        <v>1</v>
      </c>
      <c r="CX138" s="47" t="s">
        <v>0</v>
      </c>
      <c r="CY138" s="222" t="str">
        <f t="shared" si="173"/>
        <v xml:space="preserve">
</v>
      </c>
      <c r="CZ138" s="223">
        <f t="shared" si="174"/>
        <v>6</v>
      </c>
      <c r="DA138" s="47" t="s">
        <v>0</v>
      </c>
      <c r="DB138" s="47"/>
      <c r="DC138" s="47"/>
      <c r="DD138" s="47"/>
      <c r="DE138" s="47" t="s">
        <v>0</v>
      </c>
      <c r="DF138" s="53" t="str">
        <f t="shared" si="182"/>
        <v/>
      </c>
      <c r="DG138" t="s">
        <v>0</v>
      </c>
      <c r="DH138" s="128" t="str">
        <f t="shared" si="183"/>
        <v>M</v>
      </c>
      <c r="DI138" t="s">
        <v>0</v>
      </c>
      <c r="DJ138" s="52" t="str">
        <f t="shared" si="184"/>
        <v/>
      </c>
      <c r="DK138" s="66" t="str">
        <f t="shared" si="185"/>
        <v/>
      </c>
      <c r="DL138" t="s">
        <v>0</v>
      </c>
      <c r="DM138" s="19" t="str">
        <f t="shared" si="186"/>
        <v/>
      </c>
      <c r="DN138" s="47" t="s">
        <v>0</v>
      </c>
      <c r="DO138" s="19" t="str">
        <f t="shared" si="187"/>
        <v/>
      </c>
      <c r="DP138" s="47" t="s">
        <v>0</v>
      </c>
      <c r="DQ138" s="52" t="str">
        <f t="shared" si="127"/>
        <v>Zdenko – Horjan – OK Vihor – M45</v>
      </c>
      <c r="DR138" s="53">
        <f t="shared" si="128"/>
        <v>700</v>
      </c>
      <c r="DS138" s="47" t="s">
        <v>0</v>
      </c>
      <c r="DT138" s="52" t="str">
        <f t="shared" si="129"/>
        <v>Zdenko – Horjan – OK Vihor</v>
      </c>
      <c r="DU138" s="53">
        <f t="shared" si="130"/>
        <v>700</v>
      </c>
      <c r="DV138" s="47" t="s">
        <v>0</v>
      </c>
      <c r="DW138" s="52" t="str">
        <f t="shared" si="131"/>
        <v>Zdenko – Horjan</v>
      </c>
      <c r="DX138" s="53">
        <f t="shared" si="132"/>
        <v>700</v>
      </c>
      <c r="DY138" s="47" t="s">
        <v>0</v>
      </c>
      <c r="DZ138" s="58">
        <f t="shared" si="175"/>
        <v>700</v>
      </c>
      <c r="EA138" s="53" cm="1">
        <f t="array" ref="EA138">IF(DZ138&lt;&gt;"",INDEX(regNatjecatelj_id,DZ138,0),IF(BD138&lt;&gt;"",BD138,""))</f>
        <v>1480</v>
      </c>
      <c r="EB138" s="47" t="s">
        <v>0</v>
      </c>
      <c r="EC138" s="58" t="str">
        <f t="shared" si="133"/>
        <v>imepre</v>
      </c>
      <c r="ED138" s="73" t="str">
        <f t="shared" si="134"/>
        <v>klu</v>
      </c>
      <c r="EE138" s="73" t="str">
        <f t="shared" si="135"/>
        <v>kat</v>
      </c>
      <c r="EF138" s="73" t="str">
        <f t="shared" si="136"/>
        <v/>
      </c>
      <c r="EG138" s="66" t="str">
        <f t="shared" si="137"/>
        <v>imepre-klu-kat</v>
      </c>
      <c r="EH138" s="47" t="s">
        <v>0</v>
      </c>
      <c r="EI138" s="58">
        <f>IF(AL138="","",MAX(EI$12:EI137)+1)</f>
        <v>305</v>
      </c>
      <c r="EJ138" s="73">
        <f t="shared" si="138"/>
        <v>30</v>
      </c>
      <c r="EK138" s="73">
        <f t="shared" si="176"/>
        <v>1480</v>
      </c>
      <c r="EL138" s="73">
        <f t="shared" si="139"/>
        <v>3501</v>
      </c>
      <c r="EM138" s="73">
        <f t="shared" si="140"/>
        <v>1</v>
      </c>
      <c r="EN138" s="73">
        <f t="shared" si="177"/>
        <v>1</v>
      </c>
      <c r="EO138" s="73">
        <f t="shared" si="178"/>
        <v>1</v>
      </c>
      <c r="EP138" s="73" t="str">
        <f t="shared" si="141"/>
        <v>0</v>
      </c>
      <c r="EQ138" s="73" t="str">
        <f t="shared" si="142"/>
        <v/>
      </c>
      <c r="ER138" s="73" t="str">
        <f t="shared" si="143"/>
        <v/>
      </c>
      <c r="ES138" s="53" t="str">
        <f t="shared" si="144"/>
        <v/>
      </c>
      <c r="ET138" s="47" t="s">
        <v>0</v>
      </c>
      <c r="EU138" s="19" t="str">
        <f t="shared" si="179"/>
        <v>INSERT INTO rezultat(id,stazakategorija_id,imeprezime_id,vrijeme_sec,status_id,registracija,uparivanje_id,originalstatus_id,imeprezimealias_id,klubalias_id,kategorijaalias_id) VALUES (305,30,1480,3501,1,1,1,0,Null,Null,Null);</v>
      </c>
      <c r="EV138" s="47" t="s">
        <v>0</v>
      </c>
      <c r="EW138" s="19" t="str">
        <f t="shared" si="180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8" s="47" t="s">
        <v>0</v>
      </c>
      <c r="EY138" s="180" t="str">
        <f t="shared" si="145"/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8" s="47" t="s">
        <v>0</v>
      </c>
    </row>
    <row r="139" spans="1:156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6" t="str">
        <f t="shared" si="146"/>
        <v>ok</v>
      </c>
      <c r="P139" s="47"/>
      <c r="Q139" s="52" t="str">
        <f t="shared" si="147"/>
        <v>M45</v>
      </c>
      <c r="R139" s="73">
        <f>IF(Q139="","",IF(COUNTIF(Q$12:Q138,Q139)=0,R138+1,R138))</f>
        <v>8</v>
      </c>
      <c r="S139" s="73">
        <f t="shared" si="148"/>
        <v>106</v>
      </c>
      <c r="T139" s="73">
        <f t="shared" si="111"/>
        <v>17</v>
      </c>
      <c r="U139" s="66" t="str">
        <f t="shared" si="112"/>
        <v>M45</v>
      </c>
      <c r="V139" s="47" t="s">
        <v>0</v>
      </c>
      <c r="W139" s="222" t="str">
        <f t="shared" si="113"/>
        <v>M45</v>
      </c>
      <c r="X139" s="223">
        <f t="shared" si="114"/>
        <v>30</v>
      </c>
      <c r="Y139" s="47" t="s">
        <v>0</v>
      </c>
      <c r="Z139" s="52" t="str">
        <f t="shared" si="149"/>
        <v>CRO</v>
      </c>
      <c r="AA139" s="73">
        <f t="shared" si="115"/>
        <v>1</v>
      </c>
      <c r="AB139" s="31" t="str">
        <f t="shared" si="150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51"/>
        <v/>
      </c>
      <c r="AH139" s="47" t="s">
        <v>0</v>
      </c>
      <c r="AI139" s="143" t="str">
        <f t="shared" si="152"/>
        <v>CRO</v>
      </c>
      <c r="AJ139" s="47"/>
      <c r="AK139" s="52" t="str">
        <f t="shared" si="153"/>
        <v>Ivo</v>
      </c>
      <c r="AL139" s="31" t="str">
        <f t="shared" si="154"/>
        <v>Tišljar</v>
      </c>
      <c r="AM139" s="73">
        <f t="shared" si="155"/>
        <v>1249</v>
      </c>
      <c r="AN139" s="73" t="str">
        <f t="shared" si="156"/>
        <v/>
      </c>
      <c r="AO139" s="31" t="str">
        <f t="shared" si="116"/>
        <v>Ivo</v>
      </c>
      <c r="AP139" s="66" t="str">
        <f t="shared" si="117"/>
        <v>Tišljar</v>
      </c>
      <c r="AQ139" s="47" t="s">
        <v>0</v>
      </c>
      <c r="AR139" s="82" t="str">
        <f t="shared" si="157"/>
        <v/>
      </c>
      <c r="AS139" s="47" t="s">
        <v>0</v>
      </c>
      <c r="AT139" s="19" t="str">
        <f t="shared" si="158"/>
        <v/>
      </c>
      <c r="AU139" s="47" t="s">
        <v>0</v>
      </c>
      <c r="AV139" s="103"/>
      <c r="AW139" s="105"/>
      <c r="AX139" s="47" t="s">
        <v>0</v>
      </c>
      <c r="AY139" s="259" t="str">
        <f t="shared" si="181"/>
        <v/>
      </c>
      <c r="AZ139" s="47" t="s">
        <v>0</v>
      </c>
      <c r="BA139" s="52" t="str">
        <f t="shared" si="118"/>
        <v/>
      </c>
      <c r="BB139" s="73" t="str">
        <f>IF(AV139&amp;AW139="","",MAX(BB$12:BB138)+1)</f>
        <v/>
      </c>
      <c r="BC139" s="271" t="str">
        <f t="shared" si="119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>IF(O139="","",IF(BC139="",AO139,IF(BC139="NEMA",AV139,INDEX(regNatjecatelj_ime,MATCH(BC139,regNatjecatelj_id,0)))))</f>
        <v>Ivo</v>
      </c>
      <c r="BG139" s="31" t="str">
        <f>IF(O139="","",IF(BC139="",AP139,IF(BC139="NEMA",AW139,INDEX(regNatjecatelj_prezime,MATCH(BC139,regNatjecatelj_id,0)))))</f>
        <v>Tišljar</v>
      </c>
      <c r="BH139" s="73" t="str">
        <f t="shared" si="159"/>
        <v/>
      </c>
      <c r="BI139" s="53">
        <f t="shared" si="160"/>
        <v>1249</v>
      </c>
      <c r="BJ139" s="47" t="s">
        <v>0</v>
      </c>
      <c r="BK139" s="52" t="str">
        <f t="shared" si="120"/>
        <v>ORI</v>
      </c>
      <c r="BL139" s="31" t="str">
        <f t="shared" si="121"/>
        <v>OK Orion</v>
      </c>
      <c r="BM139" s="73" t="str">
        <f t="shared" si="122"/>
        <v/>
      </c>
      <c r="BN139" s="31" t="str" cm="1">
        <f t="array" ref="BN139">IF(BM139="",""&amp;BL139,IF(BM139="NEMA",BL139,INDEX(regKlub_naziv,MATCH(INDEX(regKlub_alias_klubId,BM139),regKlub_id,0))))</f>
        <v>OK Orion</v>
      </c>
      <c r="BO139" s="31" t="str" cm="1">
        <f t="array" ref="BO139">IFERROR(""&amp;INDEX(regNatjecatelj_klub,DX139),"")</f>
        <v>OK Orion</v>
      </c>
      <c r="BP139" s="88" t="str">
        <f t="shared" si="161"/>
        <v/>
      </c>
      <c r="BQ139" s="66" t="str">
        <f t="shared" si="162"/>
        <v>OK Orion</v>
      </c>
      <c r="BR139" s="47" t="s">
        <v>0</v>
      </c>
      <c r="BS139" s="52" t="str">
        <f>IF(X139&lt;&gt;"NEMA","",IF(IFERROR(MATCH(W139,W$12:W138,0),0)&lt;&gt;0,"",W139))</f>
        <v/>
      </c>
      <c r="BT139" s="73" t="str">
        <f t="shared" si="163"/>
        <v/>
      </c>
      <c r="BU139" s="31" t="str">
        <f>IF(OR(BT139="",BT139&lt;&gt;"NEMA"),"",MAX(BU$12:BU138)+1)</f>
        <v/>
      </c>
      <c r="BV139" s="66" t="str">
        <f t="shared" si="164"/>
        <v/>
      </c>
      <c r="BW139" s="47" t="s">
        <v>0</v>
      </c>
      <c r="BX139" s="19" t="str">
        <f t="shared" si="165"/>
        <v/>
      </c>
      <c r="BY139" s="47" t="s">
        <v>0</v>
      </c>
      <c r="BZ139" s="82" t="str">
        <f>IF(BM139&lt;&gt;"NEMA","",IF(IFERROR(MATCH(BL139,BL$12:BL138,0),0)&lt;&gt;0,"",BL139))</f>
        <v/>
      </c>
      <c r="CA139" s="47" t="s">
        <v>0</v>
      </c>
      <c r="CB139" s="125"/>
      <c r="CC139" s="47" t="s">
        <v>0</v>
      </c>
      <c r="CD139" s="58" t="str">
        <f t="shared" si="166"/>
        <v/>
      </c>
      <c r="CE139" s="31" t="str">
        <f t="shared" si="167"/>
        <v/>
      </c>
      <c r="CF139" s="31" t="str">
        <f>IF(CE139="","",MAX(CF$12:CF138)+1)</f>
        <v/>
      </c>
      <c r="CG139" s="31" t="str">
        <f t="shared" si="123"/>
        <v/>
      </c>
      <c r="CH139" s="31" t="str">
        <f t="shared" si="168"/>
        <v/>
      </c>
      <c r="CI139" s="31" t="str">
        <f>IF(CB139="","",MAX(CI$12:CI138)+1)</f>
        <v/>
      </c>
      <c r="CJ139" s="31" t="str">
        <f t="shared" si="169"/>
        <v/>
      </c>
      <c r="CK139" s="66" t="str">
        <f t="shared" si="170"/>
        <v/>
      </c>
      <c r="CL139" s="47" t="s">
        <v>0</v>
      </c>
      <c r="CM139" s="73" t="str">
        <f t="shared" si="124"/>
        <v/>
      </c>
      <c r="CN139" s="47"/>
      <c r="CO139" s="19" t="str">
        <f t="shared" si="171"/>
        <v/>
      </c>
      <c r="CP139" s="47" t="s">
        <v>0</v>
      </c>
      <c r="CQ139" s="143" t="str">
        <f t="shared" si="172"/>
        <v>OK Orion</v>
      </c>
      <c r="CR139" s="47" t="s">
        <v>0</v>
      </c>
      <c r="CS139" s="58" t="str">
        <f t="shared" si="188"/>
        <v>61:06</v>
      </c>
      <c r="CT139" s="73" t="str">
        <f t="shared" si="189"/>
        <v>0</v>
      </c>
      <c r="CU139" s="229" t="str">
        <f t="shared" si="125"/>
        <v/>
      </c>
      <c r="CV139" s="230">
        <f t="shared" si="190"/>
        <v>3666</v>
      </c>
      <c r="CW139" s="163">
        <f t="shared" si="126"/>
        <v>1</v>
      </c>
      <c r="CX139" s="47" t="s">
        <v>0</v>
      </c>
      <c r="CY139" s="222" t="str">
        <f t="shared" si="173"/>
        <v xml:space="preserve">
</v>
      </c>
      <c r="CZ139" s="223">
        <f t="shared" si="174"/>
        <v>6</v>
      </c>
      <c r="DA139" s="47" t="s">
        <v>0</v>
      </c>
      <c r="DB139" s="47"/>
      <c r="DC139" s="47"/>
      <c r="DD139" s="47"/>
      <c r="DE139" s="47" t="s">
        <v>0</v>
      </c>
      <c r="DF139" s="53" t="str">
        <f t="shared" si="182"/>
        <v/>
      </c>
      <c r="DG139" t="s">
        <v>0</v>
      </c>
      <c r="DH139" s="128" t="str">
        <f t="shared" si="183"/>
        <v>M</v>
      </c>
      <c r="DI139" t="s">
        <v>0</v>
      </c>
      <c r="DJ139" s="52" t="str">
        <f t="shared" si="184"/>
        <v/>
      </c>
      <c r="DK139" s="66" t="str">
        <f t="shared" si="185"/>
        <v/>
      </c>
      <c r="DL139" t="s">
        <v>0</v>
      </c>
      <c r="DM139" s="19" t="str">
        <f t="shared" si="186"/>
        <v/>
      </c>
      <c r="DN139" s="47" t="s">
        <v>0</v>
      </c>
      <c r="DO139" s="19" t="str">
        <f t="shared" si="187"/>
        <v/>
      </c>
      <c r="DP139" s="47" t="s">
        <v>0</v>
      </c>
      <c r="DQ139" s="52" t="str">
        <f t="shared" si="127"/>
        <v>Ivo – Tišljar – OK Orion – M45</v>
      </c>
      <c r="DR139" s="53">
        <f t="shared" si="128"/>
        <v>445</v>
      </c>
      <c r="DS139" s="47" t="s">
        <v>0</v>
      </c>
      <c r="DT139" s="52" t="str">
        <f t="shared" si="129"/>
        <v>Ivo – Tišljar – OK Orion</v>
      </c>
      <c r="DU139" s="53">
        <f t="shared" si="130"/>
        <v>445</v>
      </c>
      <c r="DV139" s="47" t="s">
        <v>0</v>
      </c>
      <c r="DW139" s="52" t="str">
        <f t="shared" si="131"/>
        <v>Ivo – Tišljar</v>
      </c>
      <c r="DX139" s="53">
        <f t="shared" si="132"/>
        <v>445</v>
      </c>
      <c r="DY139" s="47" t="s">
        <v>0</v>
      </c>
      <c r="DZ139" s="58">
        <f t="shared" si="175"/>
        <v>445</v>
      </c>
      <c r="EA139" s="53" cm="1">
        <f t="array" ref="EA139">IF(DZ139&lt;&gt;"",INDEX(regNatjecatelj_id,DZ139,0),IF(BD139&lt;&gt;"",BD139,""))</f>
        <v>1249</v>
      </c>
      <c r="EB139" s="47" t="s">
        <v>0</v>
      </c>
      <c r="EC139" s="58" t="str">
        <f t="shared" si="133"/>
        <v>imepre</v>
      </c>
      <c r="ED139" s="73" t="str">
        <f t="shared" si="134"/>
        <v>klu</v>
      </c>
      <c r="EE139" s="73" t="str">
        <f t="shared" si="135"/>
        <v>kat</v>
      </c>
      <c r="EF139" s="73" t="str">
        <f t="shared" si="136"/>
        <v/>
      </c>
      <c r="EG139" s="66" t="str">
        <f t="shared" si="137"/>
        <v>imepre-klu-kat</v>
      </c>
      <c r="EH139" s="47" t="s">
        <v>0</v>
      </c>
      <c r="EI139" s="58">
        <f>IF(AL139="","",MAX(EI$12:EI138)+1)</f>
        <v>306</v>
      </c>
      <c r="EJ139" s="73">
        <f t="shared" si="138"/>
        <v>30</v>
      </c>
      <c r="EK139" s="73">
        <f t="shared" si="176"/>
        <v>1249</v>
      </c>
      <c r="EL139" s="73">
        <f t="shared" si="139"/>
        <v>3666</v>
      </c>
      <c r="EM139" s="73">
        <f t="shared" si="140"/>
        <v>1</v>
      </c>
      <c r="EN139" s="73">
        <f t="shared" si="177"/>
        <v>1</v>
      </c>
      <c r="EO139" s="73">
        <f t="shared" si="178"/>
        <v>1</v>
      </c>
      <c r="EP139" s="73" t="str">
        <f t="shared" si="141"/>
        <v>0</v>
      </c>
      <c r="EQ139" s="73" t="str">
        <f t="shared" si="142"/>
        <v/>
      </c>
      <c r="ER139" s="73" t="str">
        <f t="shared" si="143"/>
        <v/>
      </c>
      <c r="ES139" s="53" t="str">
        <f t="shared" si="144"/>
        <v/>
      </c>
      <c r="ET139" s="47" t="s">
        <v>0</v>
      </c>
      <c r="EU139" s="19" t="str">
        <f t="shared" si="179"/>
        <v>INSERT INTO rezultat(id,stazakategorija_id,imeprezime_id,vrijeme_sec,status_id,registracija,uparivanje_id,originalstatus_id,imeprezimealias_id,klubalias_id,kategorijaalias_id) VALUES (306,30,1249,3666,1,1,1,0,Null,Null,Null);</v>
      </c>
      <c r="EV139" s="47" t="s">
        <v>0</v>
      </c>
      <c r="EW139" s="19" t="str">
        <f t="shared" si="180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9" s="47" t="s">
        <v>0</v>
      </c>
      <c r="EY139" s="180" t="str">
        <f t="shared" si="145"/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39" s="47" t="s">
        <v>0</v>
      </c>
    </row>
    <row r="140" spans="1:156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6" t="str">
        <f t="shared" si="146"/>
        <v>ok</v>
      </c>
      <c r="P140" s="47"/>
      <c r="Q140" s="52" t="str">
        <f t="shared" si="147"/>
        <v>M45</v>
      </c>
      <c r="R140" s="73">
        <f>IF(Q140="","",IF(COUNTIF(Q$12:Q139,Q140)=0,R139+1,R139))</f>
        <v>8</v>
      </c>
      <c r="S140" s="73">
        <f t="shared" si="148"/>
        <v>106</v>
      </c>
      <c r="T140" s="73">
        <f t="shared" si="111"/>
        <v>17</v>
      </c>
      <c r="U140" s="66" t="str">
        <f t="shared" si="112"/>
        <v>M45</v>
      </c>
      <c r="V140" s="47" t="s">
        <v>0</v>
      </c>
      <c r="W140" s="222" t="str">
        <f t="shared" si="113"/>
        <v>M45</v>
      </c>
      <c r="X140" s="223">
        <f t="shared" si="114"/>
        <v>30</v>
      </c>
      <c r="Y140" s="47" t="s">
        <v>0</v>
      </c>
      <c r="Z140" s="52" t="str">
        <f t="shared" si="149"/>
        <v>CRO</v>
      </c>
      <c r="AA140" s="73">
        <f t="shared" si="115"/>
        <v>1</v>
      </c>
      <c r="AB140" s="31" t="str">
        <f t="shared" si="150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51"/>
        <v/>
      </c>
      <c r="AH140" s="47" t="s">
        <v>0</v>
      </c>
      <c r="AI140" s="143" t="str">
        <f t="shared" si="152"/>
        <v>CRO</v>
      </c>
      <c r="AJ140" s="47"/>
      <c r="AK140" s="52" t="str">
        <f t="shared" si="153"/>
        <v>Ivan</v>
      </c>
      <c r="AL140" s="31" t="str">
        <f t="shared" si="154"/>
        <v>Posinjak</v>
      </c>
      <c r="AM140" s="73">
        <f t="shared" si="155"/>
        <v>1500</v>
      </c>
      <c r="AN140" s="73" t="str">
        <f t="shared" si="156"/>
        <v/>
      </c>
      <c r="AO140" s="31" t="str">
        <f t="shared" si="116"/>
        <v>Ivan</v>
      </c>
      <c r="AP140" s="66" t="str">
        <f t="shared" si="117"/>
        <v>Posinjak</v>
      </c>
      <c r="AQ140" s="47" t="s">
        <v>0</v>
      </c>
      <c r="AR140" s="82" t="str">
        <f t="shared" si="157"/>
        <v/>
      </c>
      <c r="AS140" s="47" t="s">
        <v>0</v>
      </c>
      <c r="AT140" s="19" t="str">
        <f t="shared" si="158"/>
        <v/>
      </c>
      <c r="AU140" s="47" t="s">
        <v>0</v>
      </c>
      <c r="AV140" s="103"/>
      <c r="AW140" s="105"/>
      <c r="AX140" s="47" t="s">
        <v>0</v>
      </c>
      <c r="AY140" s="259" t="str">
        <f t="shared" si="181"/>
        <v/>
      </c>
      <c r="AZ140" s="47" t="s">
        <v>0</v>
      </c>
      <c r="BA140" s="52" t="str">
        <f t="shared" si="118"/>
        <v/>
      </c>
      <c r="BB140" s="73" t="str">
        <f>IF(AV140&amp;AW140="","",MAX(BB$12:BB139)+1)</f>
        <v/>
      </c>
      <c r="BC140" s="271" t="str">
        <f t="shared" si="119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>IF(O140="","",IF(BC140="",AO140,IF(BC140="NEMA",AV140,INDEX(regNatjecatelj_ime,MATCH(BC140,regNatjecatelj_id,0)))))</f>
        <v>Ivan</v>
      </c>
      <c r="BG140" s="31" t="str">
        <f>IF(O140="","",IF(BC140="",AP140,IF(BC140="NEMA",AW140,INDEX(regNatjecatelj_prezime,MATCH(BC140,regNatjecatelj_id,0)))))</f>
        <v>Posinjak</v>
      </c>
      <c r="BH140" s="73" t="str">
        <f t="shared" si="159"/>
        <v/>
      </c>
      <c r="BI140" s="53">
        <f t="shared" si="160"/>
        <v>1500</v>
      </c>
      <c r="BJ140" s="47" t="s">
        <v>0</v>
      </c>
      <c r="BK140" s="52" t="str">
        <f t="shared" si="120"/>
        <v>KAP</v>
      </c>
      <c r="BL140" s="31" t="str">
        <f t="shared" si="121"/>
        <v>OK Kapela</v>
      </c>
      <c r="BM140" s="73" t="str">
        <f t="shared" si="122"/>
        <v/>
      </c>
      <c r="BN140" s="31" t="str" cm="1">
        <f t="array" ref="BN140">IF(BM140="",""&amp;BL140,IF(BM140="NEMA",BL140,INDEX(regKlub_naziv,MATCH(INDEX(regKlub_alias_klubId,BM140),regKlub_id,0))))</f>
        <v>OK Kapela</v>
      </c>
      <c r="BO140" s="31" t="str" cm="1">
        <f t="array" ref="BO140">IFERROR(""&amp;INDEX(regNatjecatelj_klub,DX140),"")</f>
        <v>OK Kapela</v>
      </c>
      <c r="BP140" s="88" t="str">
        <f t="shared" si="161"/>
        <v/>
      </c>
      <c r="BQ140" s="66" t="str">
        <f t="shared" si="162"/>
        <v>OK Kapela</v>
      </c>
      <c r="BR140" s="47" t="s">
        <v>0</v>
      </c>
      <c r="BS140" s="52" t="str">
        <f>IF(X140&lt;&gt;"NEMA","",IF(IFERROR(MATCH(W140,W$12:W139,0),0)&lt;&gt;0,"",W140))</f>
        <v/>
      </c>
      <c r="BT140" s="73" t="str">
        <f t="shared" si="163"/>
        <v/>
      </c>
      <c r="BU140" s="31" t="str">
        <f>IF(OR(BT140="",BT140&lt;&gt;"NEMA"),"",MAX(BU$12:BU139)+1)</f>
        <v/>
      </c>
      <c r="BV140" s="66" t="str">
        <f t="shared" si="164"/>
        <v/>
      </c>
      <c r="BW140" s="47" t="s">
        <v>0</v>
      </c>
      <c r="BX140" s="19" t="str">
        <f t="shared" si="165"/>
        <v/>
      </c>
      <c r="BY140" s="47" t="s">
        <v>0</v>
      </c>
      <c r="BZ140" s="82" t="str">
        <f>IF(BM140&lt;&gt;"NEMA","",IF(IFERROR(MATCH(BL140,BL$12:BL139,0),0)&lt;&gt;0,"",BL140))</f>
        <v/>
      </c>
      <c r="CA140" s="47" t="s">
        <v>0</v>
      </c>
      <c r="CB140" s="125"/>
      <c r="CC140" s="47" t="s">
        <v>0</v>
      </c>
      <c r="CD140" s="58" t="str">
        <f t="shared" si="166"/>
        <v/>
      </c>
      <c r="CE140" s="31" t="str">
        <f t="shared" si="167"/>
        <v/>
      </c>
      <c r="CF140" s="31" t="str">
        <f>IF(CE140="","",MAX(CF$12:CF139)+1)</f>
        <v/>
      </c>
      <c r="CG140" s="31" t="str">
        <f t="shared" si="123"/>
        <v/>
      </c>
      <c r="CH140" s="31" t="str">
        <f t="shared" si="168"/>
        <v/>
      </c>
      <c r="CI140" s="31" t="str">
        <f>IF(CB140="","",MAX(CI$12:CI139)+1)</f>
        <v/>
      </c>
      <c r="CJ140" s="31" t="str">
        <f t="shared" si="169"/>
        <v/>
      </c>
      <c r="CK140" s="66" t="str">
        <f t="shared" si="170"/>
        <v/>
      </c>
      <c r="CL140" s="47" t="s">
        <v>0</v>
      </c>
      <c r="CM140" s="73" t="str">
        <f t="shared" si="124"/>
        <v/>
      </c>
      <c r="CN140" s="47"/>
      <c r="CO140" s="19" t="str">
        <f t="shared" si="171"/>
        <v/>
      </c>
      <c r="CP140" s="47" t="s">
        <v>0</v>
      </c>
      <c r="CQ140" s="143" t="str">
        <f t="shared" si="172"/>
        <v>OK Kapela</v>
      </c>
      <c r="CR140" s="47" t="s">
        <v>0</v>
      </c>
      <c r="CS140" s="58" t="str">
        <f t="shared" si="188"/>
        <v>62:11</v>
      </c>
      <c r="CT140" s="73" t="str">
        <f t="shared" si="189"/>
        <v>0</v>
      </c>
      <c r="CU140" s="229" t="str">
        <f t="shared" si="125"/>
        <v/>
      </c>
      <c r="CV140" s="230">
        <f t="shared" si="190"/>
        <v>3731</v>
      </c>
      <c r="CW140" s="163">
        <f t="shared" si="126"/>
        <v>1</v>
      </c>
      <c r="CX140" s="47" t="s">
        <v>0</v>
      </c>
      <c r="CY140" s="222" t="str">
        <f t="shared" si="173"/>
        <v xml:space="preserve">
</v>
      </c>
      <c r="CZ140" s="223">
        <f t="shared" si="174"/>
        <v>6</v>
      </c>
      <c r="DA140" s="47" t="s">
        <v>0</v>
      </c>
      <c r="DB140" s="47"/>
      <c r="DC140" s="47"/>
      <c r="DD140" s="47"/>
      <c r="DE140" s="47" t="s">
        <v>0</v>
      </c>
      <c r="DF140" s="53" t="str">
        <f t="shared" si="182"/>
        <v/>
      </c>
      <c r="DG140" t="s">
        <v>0</v>
      </c>
      <c r="DH140" s="128" t="str">
        <f t="shared" si="183"/>
        <v>M</v>
      </c>
      <c r="DI140" t="s">
        <v>0</v>
      </c>
      <c r="DJ140" s="52" t="str">
        <f t="shared" si="184"/>
        <v/>
      </c>
      <c r="DK140" s="66" t="str">
        <f t="shared" si="185"/>
        <v/>
      </c>
      <c r="DL140" t="s">
        <v>0</v>
      </c>
      <c r="DM140" s="19" t="str">
        <f t="shared" si="186"/>
        <v/>
      </c>
      <c r="DN140" s="47" t="s">
        <v>0</v>
      </c>
      <c r="DO140" s="19" t="str">
        <f t="shared" si="187"/>
        <v/>
      </c>
      <c r="DP140" s="47" t="s">
        <v>0</v>
      </c>
      <c r="DQ140" s="52" t="str">
        <f t="shared" si="127"/>
        <v>Ivan – Posinjak – OK Kapela – M45</v>
      </c>
      <c r="DR140" s="53">
        <f t="shared" si="128"/>
        <v>298</v>
      </c>
      <c r="DS140" s="47" t="s">
        <v>0</v>
      </c>
      <c r="DT140" s="52" t="str">
        <f t="shared" si="129"/>
        <v>Ivan – Posinjak – OK Kapela</v>
      </c>
      <c r="DU140" s="53">
        <f t="shared" si="130"/>
        <v>298</v>
      </c>
      <c r="DV140" s="47" t="s">
        <v>0</v>
      </c>
      <c r="DW140" s="52" t="str">
        <f t="shared" si="131"/>
        <v>Ivan – Posinjak</v>
      </c>
      <c r="DX140" s="53">
        <f t="shared" si="132"/>
        <v>298</v>
      </c>
      <c r="DY140" s="47" t="s">
        <v>0</v>
      </c>
      <c r="DZ140" s="58">
        <f t="shared" si="175"/>
        <v>298</v>
      </c>
      <c r="EA140" s="53" cm="1">
        <f t="array" ref="EA140">IF(DZ140&lt;&gt;"",INDEX(regNatjecatelj_id,DZ140,0),IF(BD140&lt;&gt;"",BD140,""))</f>
        <v>1500</v>
      </c>
      <c r="EB140" s="47" t="s">
        <v>0</v>
      </c>
      <c r="EC140" s="58" t="str">
        <f t="shared" si="133"/>
        <v>imepre</v>
      </c>
      <c r="ED140" s="73" t="str">
        <f t="shared" si="134"/>
        <v>klu</v>
      </c>
      <c r="EE140" s="73" t="str">
        <f t="shared" si="135"/>
        <v>kat</v>
      </c>
      <c r="EF140" s="73" t="str">
        <f t="shared" si="136"/>
        <v/>
      </c>
      <c r="EG140" s="66" t="str">
        <f t="shared" si="137"/>
        <v>imepre-klu-kat</v>
      </c>
      <c r="EH140" s="47" t="s">
        <v>0</v>
      </c>
      <c r="EI140" s="58">
        <f>IF(AL140="","",MAX(EI$12:EI139)+1)</f>
        <v>307</v>
      </c>
      <c r="EJ140" s="73">
        <f t="shared" si="138"/>
        <v>30</v>
      </c>
      <c r="EK140" s="73">
        <f t="shared" si="176"/>
        <v>1500</v>
      </c>
      <c r="EL140" s="73">
        <f t="shared" si="139"/>
        <v>3731</v>
      </c>
      <c r="EM140" s="73">
        <f t="shared" si="140"/>
        <v>1</v>
      </c>
      <c r="EN140" s="73">
        <f t="shared" si="177"/>
        <v>1</v>
      </c>
      <c r="EO140" s="73">
        <f t="shared" si="178"/>
        <v>1</v>
      </c>
      <c r="EP140" s="73" t="str">
        <f t="shared" si="141"/>
        <v>0</v>
      </c>
      <c r="EQ140" s="73" t="str">
        <f t="shared" si="142"/>
        <v/>
      </c>
      <c r="ER140" s="73" t="str">
        <f t="shared" si="143"/>
        <v/>
      </c>
      <c r="ES140" s="53" t="str">
        <f t="shared" si="144"/>
        <v/>
      </c>
      <c r="ET140" s="47" t="s">
        <v>0</v>
      </c>
      <c r="EU140" s="19" t="str">
        <f t="shared" si="179"/>
        <v>INSERT INTO rezultat(id,stazakategorija_id,imeprezime_id,vrijeme_sec,status_id,registracija,uparivanje_id,originalstatus_id,imeprezimealias_id,klubalias_id,kategorijaalias_id) VALUES (307,30,1500,3731,1,1,1,0,Null,Null,Null);</v>
      </c>
      <c r="EV140" s="47" t="s">
        <v>0</v>
      </c>
      <c r="EW140" s="19" t="str">
        <f t="shared" si="180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0" s="47" t="s">
        <v>0</v>
      </c>
      <c r="EY140" s="180" t="str">
        <f t="shared" si="145"/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0" s="47" t="s">
        <v>0</v>
      </c>
    </row>
    <row r="141" spans="1:156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6" t="str">
        <f t="shared" si="146"/>
        <v>ok</v>
      </c>
      <c r="P141" s="47"/>
      <c r="Q141" s="52" t="str">
        <f t="shared" si="147"/>
        <v>M45</v>
      </c>
      <c r="R141" s="73">
        <f>IF(Q141="","",IF(COUNTIF(Q$12:Q140,Q141)=0,R140+1,R140))</f>
        <v>8</v>
      </c>
      <c r="S141" s="73">
        <f t="shared" si="148"/>
        <v>106</v>
      </c>
      <c r="T141" s="73">
        <f t="shared" ref="T141:T204" si="191">IF(Q141="","",IFERROR(INDEX(natStaza_id,MATCH(Q141,natStaza_kategorija,0)),""))</f>
        <v>17</v>
      </c>
      <c r="U141" s="66" t="str">
        <f t="shared" ref="U141:U204" si="192">IF(T141="","",INDEX(natStaza_naziv,MATCH(T141,natStaza_id,0)))</f>
        <v>M45</v>
      </c>
      <c r="V141" s="47" t="s">
        <v>0</v>
      </c>
      <c r="W141" s="222" t="str">
        <f t="shared" ref="W141:W204" si="193">IF(O141="","",INDEX(regKategorija_oznaka,MATCH(S141,regKategorija_id,0)))</f>
        <v>M45</v>
      </c>
      <c r="X141" s="223">
        <f t="shared" ref="X141:X204" si="194">IF(W141="","",INDEX(natKategorija_stazaKatId,MATCH(S141,natKategorija_katRegId,0)))</f>
        <v>30</v>
      </c>
      <c r="Y141" s="47" t="s">
        <v>0</v>
      </c>
      <c r="Z141" s="52" t="str">
        <f t="shared" si="149"/>
        <v>CRO</v>
      </c>
      <c r="AA141" s="73">
        <f t="shared" ref="AA141:AA204" si="195">IF(Z141="","",IFERROR(INDEX(regDrzava_id,MATCH(Z141,regDrzava_oznaka,0)),"NEMA"))</f>
        <v>1</v>
      </c>
      <c r="AB141" s="31" t="str">
        <f t="shared" si="150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51"/>
        <v/>
      </c>
      <c r="AH141" s="47" t="s">
        <v>0</v>
      </c>
      <c r="AI141" s="143" t="str">
        <f t="shared" si="152"/>
        <v>CRO</v>
      </c>
      <c r="AJ141" s="47"/>
      <c r="AK141" s="52" t="str">
        <f t="shared" si="153"/>
        <v>Ivan Ivo</v>
      </c>
      <c r="AL141" s="31" t="str">
        <f t="shared" si="154"/>
        <v>Penić</v>
      </c>
      <c r="AM141" s="73">
        <f t="shared" si="155"/>
        <v>1211</v>
      </c>
      <c r="AN141" s="73" t="str">
        <f t="shared" si="156"/>
        <v/>
      </c>
      <c r="AO141" s="31" t="str">
        <f t="shared" ref="AO141:AO204" si="196">IF(O141="","",IF(OR(AN141="",AN141="NEMA"),AK141,INDEX(regNatjecatelj_ime,MATCH(AN141,regNatjecatelj_id,0))))</f>
        <v>Ivan Ivo</v>
      </c>
      <c r="AP141" s="66" t="str">
        <f t="shared" ref="AP141:AP204" si="197">IF(O141="","",IF(OR(AN141="",AN141="NEMA"),AL141,INDEX(regNatjecatelj_prezime,MATCH(AN141,regNatjecatelj_id,0))))</f>
        <v>Penić</v>
      </c>
      <c r="AQ141" s="47" t="s">
        <v>0</v>
      </c>
      <c r="AR141" s="82" t="str">
        <f t="shared" si="157"/>
        <v/>
      </c>
      <c r="AS141" s="47" t="s">
        <v>0</v>
      </c>
      <c r="AT141" s="19" t="str">
        <f t="shared" si="158"/>
        <v/>
      </c>
      <c r="AU141" s="47" t="s">
        <v>0</v>
      </c>
      <c r="AV141" s="103"/>
      <c r="AW141" s="105"/>
      <c r="AX141" s="47" t="s">
        <v>0</v>
      </c>
      <c r="AY141" s="259" t="str">
        <f t="shared" si="181"/>
        <v/>
      </c>
      <c r="AZ141" s="47" t="s">
        <v>0</v>
      </c>
      <c r="BA141" s="52" t="str">
        <f t="shared" ref="BA141:BA204" si="198">IF(AV141&amp;AW141="","",AR141)</f>
        <v/>
      </c>
      <c r="BB141" s="73" t="str">
        <f>IF(AV141&amp;AW141="","",MAX(BB$12:BB140)+1)</f>
        <v/>
      </c>
      <c r="BC141" s="271" t="str">
        <f t="shared" ref="BC141:BC204" si="199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>IF(O141="","",IF(BC141="",AO141,IF(BC141="NEMA",AV141,INDEX(regNatjecatelj_ime,MATCH(BC141,regNatjecatelj_id,0)))))</f>
        <v>Ivan Ivo</v>
      </c>
      <c r="BG141" s="31" t="str">
        <f>IF(O141="","",IF(BC141="",AP141,IF(BC141="NEMA",AW141,INDEX(regNatjecatelj_prezime,MATCH(BC141,regNatjecatelj_id,0)))))</f>
        <v>Penić</v>
      </c>
      <c r="BH141" s="73" t="str">
        <f t="shared" si="159"/>
        <v/>
      </c>
      <c r="BI141" s="53">
        <f t="shared" si="160"/>
        <v>1211</v>
      </c>
      <c r="BJ141" s="47" t="s">
        <v>0</v>
      </c>
      <c r="BK141" s="52" t="str">
        <f t="shared" ref="BK141:BK204" si="200">IF(O141="","",J141)</f>
        <v>KAP</v>
      </c>
      <c r="BL141" s="31" t="str">
        <f t="shared" ref="BL141:BL204" si="201">IF(O141="","",K141)</f>
        <v>OK Kapela</v>
      </c>
      <c r="BM141" s="73" t="str">
        <f t="shared" ref="BM141:BM204" si="202">IF(BL141="","",IF(IFERROR(MATCH(BL141,regKlub_naziv,0),"")&lt;&gt;"","",IFERROR(MATCH(BL141,regKlub_alias_alias,0),"NEMA")))</f>
        <v/>
      </c>
      <c r="BN141" s="31" t="str" cm="1">
        <f t="array" ref="BN141">IF(BM141="",""&amp;BL141,IF(BM141="NEMA",BL141,INDEX(regKlub_naziv,MATCH(INDEX(regKlub_alias_klubId,BM141),regKlub_id,0))))</f>
        <v>OK Kapela</v>
      </c>
      <c r="BO141" s="31" t="str" cm="1">
        <f t="array" ref="BO141">IFERROR(""&amp;INDEX(regNatjecatelj_klub,DX141),"")</f>
        <v>OK Kapela</v>
      </c>
      <c r="BP141" s="88" t="str">
        <f t="shared" si="161"/>
        <v/>
      </c>
      <c r="BQ141" s="66" t="str">
        <f t="shared" si="162"/>
        <v>OK Kapela</v>
      </c>
      <c r="BR141" s="47" t="s">
        <v>0</v>
      </c>
      <c r="BS141" s="52" t="str">
        <f>IF(X141&lt;&gt;"NEMA","",IF(IFERROR(MATCH(W141,W$12:W140,0),0)&lt;&gt;0,"",W141))</f>
        <v/>
      </c>
      <c r="BT141" s="73" t="str">
        <f t="shared" si="163"/>
        <v/>
      </c>
      <c r="BU141" s="31" t="str">
        <f>IF(OR(BT141="",BT141&lt;&gt;"NEMA"),"",MAX(BU$12:BU140)+1)</f>
        <v/>
      </c>
      <c r="BV141" s="66" t="str">
        <f t="shared" si="164"/>
        <v/>
      </c>
      <c r="BW141" s="47" t="s">
        <v>0</v>
      </c>
      <c r="BX141" s="19" t="str">
        <f t="shared" si="165"/>
        <v/>
      </c>
      <c r="BY141" s="47" t="s">
        <v>0</v>
      </c>
      <c r="BZ141" s="82" t="str">
        <f>IF(BM141&lt;&gt;"NEMA","",IF(IFERROR(MATCH(BL141,BL$12:BL140,0),0)&lt;&gt;0,"",BL141))</f>
        <v/>
      </c>
      <c r="CA141" s="47" t="s">
        <v>0</v>
      </c>
      <c r="CB141" s="125"/>
      <c r="CC141" s="47" t="s">
        <v>0</v>
      </c>
      <c r="CD141" s="58" t="str">
        <f t="shared" si="166"/>
        <v/>
      </c>
      <c r="CE141" s="31" t="str">
        <f t="shared" si="167"/>
        <v/>
      </c>
      <c r="CF141" s="31" t="str">
        <f>IF(CE141="","",MAX(CF$12:CF140)+1)</f>
        <v/>
      </c>
      <c r="CG141" s="31" t="str">
        <f t="shared" ref="CG141:CG204" si="203">IF(CE141="","",IF(AA141="","",IF(AA141="NEMA",AC141,AA141)))</f>
        <v/>
      </c>
      <c r="CH141" s="31" t="str">
        <f t="shared" si="168"/>
        <v/>
      </c>
      <c r="CI141" s="31" t="str">
        <f>IF(CB141="","",MAX(CI$12:CI140)+1)</f>
        <v/>
      </c>
      <c r="CJ141" s="31" t="str">
        <f t="shared" si="169"/>
        <v/>
      </c>
      <c r="CK141" s="66" t="str">
        <f t="shared" si="170"/>
        <v/>
      </c>
      <c r="CL141" s="47" t="s">
        <v>0</v>
      </c>
      <c r="CM141" s="73" t="str">
        <f t="shared" ref="CM141:CM204" si="204">IF(BM141="","",IF(BM141&lt;&gt;"NEMA","",IFERROR(INDEX(nat_klubAliasId,MATCH(BL141,nat_noviKluboviAliasi,0)),"")))</f>
        <v/>
      </c>
      <c r="CN141" s="47"/>
      <c r="CO141" s="19" t="str">
        <f t="shared" si="171"/>
        <v/>
      </c>
      <c r="CP141" s="47" t="s">
        <v>0</v>
      </c>
      <c r="CQ141" s="143" t="str">
        <f t="shared" si="172"/>
        <v>OK Kapela</v>
      </c>
      <c r="CR141" s="47" t="s">
        <v>0</v>
      </c>
      <c r="CS141" s="58" t="str">
        <f t="shared" si="188"/>
        <v>62:29</v>
      </c>
      <c r="CT141" s="73" t="str">
        <f t="shared" si="189"/>
        <v>0</v>
      </c>
      <c r="CU141" s="229" t="str">
        <f t="shared" ref="CU141:CU204" si="205">IF(CS141="",IF(OR(AL141="",CT141&lt;&gt;"0"),"","GREŠKA"),IF(AND(65535&gt;=VALUE(LEFT(CS141,SEARCH(":",CS141)-1))*60+VALUE(RIGHT(CS141,2)),OR(CT141="0",CT141="1",CT141="2",CT141="3",CT141="4")),"","GREŠKA"))</f>
        <v/>
      </c>
      <c r="CV141" s="230">
        <f t="shared" si="190"/>
        <v>3749</v>
      </c>
      <c r="CW141" s="163">
        <f t="shared" ref="CW141:CW204" si="206">IF(DW141="","",IF(AND(CT141="0",N(CV141)&gt;data_max_minuta*60),2,INDEX(regStatusRezultat_id,MATCH(VALUE(CT141),regStatusRezultat_oEvent,0))))</f>
        <v>1</v>
      </c>
      <c r="CX141" s="47" t="s">
        <v>0</v>
      </c>
      <c r="CY141" s="222" t="str">
        <f t="shared" si="173"/>
        <v xml:space="preserve">
</v>
      </c>
      <c r="CZ141" s="223">
        <f t="shared" si="174"/>
        <v>6</v>
      </c>
      <c r="DA141" s="47" t="s">
        <v>0</v>
      </c>
      <c r="DB141" s="47"/>
      <c r="DC141" s="47"/>
      <c r="DD141" s="47"/>
      <c r="DE141" s="47" t="s">
        <v>0</v>
      </c>
      <c r="DF141" s="53" t="str">
        <f t="shared" si="182"/>
        <v/>
      </c>
      <c r="DG141" t="s">
        <v>0</v>
      </c>
      <c r="DH141" s="128" t="str">
        <f t="shared" si="183"/>
        <v>M</v>
      </c>
      <c r="DI141" t="s">
        <v>0</v>
      </c>
      <c r="DJ141" s="52" t="str">
        <f t="shared" si="184"/>
        <v/>
      </c>
      <c r="DK141" s="66" t="str">
        <f t="shared" si="185"/>
        <v/>
      </c>
      <c r="DL141" t="s">
        <v>0</v>
      </c>
      <c r="DM141" s="19" t="str">
        <f t="shared" si="186"/>
        <v/>
      </c>
      <c r="DN141" s="47" t="s">
        <v>0</v>
      </c>
      <c r="DO141" s="19" t="str">
        <f t="shared" si="187"/>
        <v/>
      </c>
      <c r="DP141" s="47" t="s">
        <v>0</v>
      </c>
      <c r="DQ141" s="52" t="str">
        <f t="shared" ref="DQ141:DQ204" si="207">IF(AL141="","",DT141 &amp; IF(Q141="",""," – " &amp; Q141))</f>
        <v>Ivan Ivo – Penić – OK Kapela – M45</v>
      </c>
      <c r="DR141" s="53">
        <f t="shared" ref="DR141:DR204" si="208">IF(DQ141="","",IFERROR(MATCH(DQ141,regNatjecatelj_imePrezimeKlubKategorija,0),"NEMA"))</f>
        <v>293</v>
      </c>
      <c r="DS141" s="47" t="s">
        <v>0</v>
      </c>
      <c r="DT141" s="52" t="str">
        <f t="shared" ref="DT141:DT204" si="209">IF(AL141="","",DW141 &amp; IF(CQ141="",""," – " &amp; CQ141))</f>
        <v>Ivan Ivo – Penić – OK Kapela</v>
      </c>
      <c r="DU141" s="53">
        <f t="shared" ref="DU141:DU204" si="210">IF(DT141="","",IFERROR(MATCH(DT141,regNatjecatelj_imePrezimeKlub,0),"NEMA"))</f>
        <v>293</v>
      </c>
      <c r="DV141" s="47" t="s">
        <v>0</v>
      </c>
      <c r="DW141" s="52" t="str">
        <f t="shared" ref="DW141:DW204" si="211">IF(BG141="","",BF141&amp;" – "&amp;BG141)</f>
        <v>Ivan Ivo – Penić</v>
      </c>
      <c r="DX141" s="53">
        <f t="shared" ref="DX141:DX204" si="212">IF(DW141="","",IFERROR(MATCH(DW141,regNatjecatelj_imePrezime,0),"NEMA"))</f>
        <v>293</v>
      </c>
      <c r="DY141" s="47" t="s">
        <v>0</v>
      </c>
      <c r="DZ141" s="58">
        <f t="shared" si="175"/>
        <v>293</v>
      </c>
      <c r="EA141" s="53" cm="1">
        <f t="array" ref="EA141">IF(DZ141&lt;&gt;"",INDEX(regNatjecatelj_id,DZ141,0),IF(BD141&lt;&gt;"",BD141,""))</f>
        <v>1211</v>
      </c>
      <c r="EB141" s="47" t="s">
        <v>0</v>
      </c>
      <c r="EC141" s="58" t="str">
        <f t="shared" ref="EC141:EC204" si="213">IF(AL141="","",IF(BD141&lt;&gt;"","novo",IF(AN141="","imepre","imepre(ali)")))</f>
        <v>imepre</v>
      </c>
      <c r="ED141" s="73" t="str">
        <f t="shared" ref="ED141:ED204" si="214">IF(AL141="","",IF(BL141="",IF(IFERROR(INDEX(regNatjecatelj_klub,MATCH(EA141,regNatjecatelj_id,0)),"NEMA")="","klu",""),IF(OR(AND(BM141&lt;&gt;"",BM141&lt;&gt;"NEMA"),CJ141&lt;&gt;""),"klu(ali)",IF(AND(BO141&lt;&gt;"",BO141&lt;&gt;BN141),"(raz-klu)","klu"))))</f>
        <v>klu</v>
      </c>
      <c r="EE141" s="73" t="str">
        <f t="shared" ref="EE141:EE204" si="215">IF(AL141="","","kat"&amp;IF(AND(W141&lt;&gt;Q141,Q141&lt;&gt;"Open"),"(ali)",""))</f>
        <v>kat</v>
      </c>
      <c r="EF141" s="73" t="str">
        <f t="shared" ref="EF141:EF204" si="216">IF(OR(CU141&lt;&gt;"",CW141=2),"ot","")</f>
        <v/>
      </c>
      <c r="EG141" s="66" t="str">
        <f t="shared" ref="EG141:EG204" si="217">IF(AL141="","",EC141&amp;IF(EC141="novo","","-"&amp;ED141&amp;"-"&amp;EE141)&amp;IF(EF141="","","-"&amp;EF141))</f>
        <v>imepre-klu-kat</v>
      </c>
      <c r="EH141" s="47" t="s">
        <v>0</v>
      </c>
      <c r="EI141" s="58">
        <f>IF(AL141="","",MAX(EI$12:EI140)+1)</f>
        <v>308</v>
      </c>
      <c r="EJ141" s="73">
        <f t="shared" ref="EJ141:EJ204" si="218">IF(AO141="","",X141)</f>
        <v>30</v>
      </c>
      <c r="EK141" s="73">
        <f t="shared" si="176"/>
        <v>1211</v>
      </c>
      <c r="EL141" s="73">
        <f t="shared" ref="EL141:EL204" si="219">IF(CV141="","",CV141)</f>
        <v>3749</v>
      </c>
      <c r="EM141" s="73">
        <f t="shared" ref="EM141:EM204" si="220">IF(CW141="","",IF(AND(EL141="",CW141=1),6,CW141))</f>
        <v>1</v>
      </c>
      <c r="EN141" s="73">
        <f t="shared" si="177"/>
        <v>1</v>
      </c>
      <c r="EO141" s="73">
        <f t="shared" si="178"/>
        <v>1</v>
      </c>
      <c r="EP141" s="73" t="str">
        <f t="shared" ref="EP141:EP204" si="221">IF(CW141="","",CT141)</f>
        <v>0</v>
      </c>
      <c r="EQ141" s="73" t="str">
        <f t="shared" ref="EQ141:EQ204" si="222">IF(OR(AN141="",AN141="NEMA"),BB141,AN141)</f>
        <v/>
      </c>
      <c r="ER141" s="73" t="str">
        <f t="shared" ref="ER141:ER204" si="223">IF(AND(BM141&lt;&gt;"",BM141&lt;&gt;"NEMA"),BM141,IF(CM141&lt;&gt;"",CM141,IF(AND(BT141&lt;&gt;"",BT141&lt;&gt;"NEMA"),BT141,IF(BU141&lt;&gt;"",BU141,""))))</f>
        <v/>
      </c>
      <c r="ES141" s="53" t="str">
        <f t="shared" ref="ES141:ES204" si="224">IF(INDEX(natKategorija_alias_Id,MATCH(S141,natKategorija_katRegId,0))="","",INDEX(natKategorija_alias_Id,MATCH(S141,natKategorija_katRegId,0)))</f>
        <v/>
      </c>
      <c r="ET141" s="47" t="s">
        <v>0</v>
      </c>
      <c r="EU141" s="19" t="str">
        <f t="shared" si="179"/>
        <v>INSERT INTO rezultat(id,stazakategorija_id,imeprezime_id,vrijeme_sec,status_id,registracija,uparivanje_id,originalstatus_id,imeprezimealias_id,klubalias_id,kategorijaalias_id) VALUES (308,30,1211,3749,1,1,1,0,Null,Null,Null);</v>
      </c>
      <c r="EV141" s="47" t="s">
        <v>0</v>
      </c>
      <c r="EW141" s="19" t="str">
        <f t="shared" si="180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1" s="47" t="s">
        <v>0</v>
      </c>
      <c r="EY141" s="180" t="str">
        <f t="shared" ref="EY141:EY204" si="225">AG141&amp;IF(BX141="","","
")&amp;BX141&amp;IF(CO141="","","
")&amp;CO141&amp;IF(DM141="","","
")&amp;DM141&amp;IF(DO141="","","
")&amp;DO141&amp;IF(EU141="","","
")&amp;EU141&amp;IF(EW141="","","
")&amp;EW141</f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1" s="47" t="s">
        <v>0</v>
      </c>
    </row>
    <row r="142" spans="1:156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6" t="str">
        <f t="shared" ref="O142:O205" si="226">IF(E142="","","ok")</f>
        <v>ok</v>
      </c>
      <c r="P142" s="47"/>
      <c r="Q142" s="52" t="str">
        <f t="shared" ref="Q142:Q205" si="227">IF(B142="","",B142)</f>
        <v>M45</v>
      </c>
      <c r="R142" s="73">
        <f>IF(Q142="","",IF(COUNTIF(Q$12:Q141,Q142)=0,R141+1,R141))</f>
        <v>8</v>
      </c>
      <c r="S142" s="73">
        <f t="shared" ref="S142:S205" si="228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91"/>
        <v>17</v>
      </c>
      <c r="U142" s="66" t="str">
        <f t="shared" si="192"/>
        <v>M45</v>
      </c>
      <c r="V142" s="47" t="s">
        <v>0</v>
      </c>
      <c r="W142" s="222" t="str">
        <f t="shared" si="193"/>
        <v>M45</v>
      </c>
      <c r="X142" s="223">
        <f t="shared" si="194"/>
        <v>30</v>
      </c>
      <c r="Y142" s="47" t="s">
        <v>0</v>
      </c>
      <c r="Z142" s="52" t="str">
        <f t="shared" ref="Z142:Z205" si="229">IF(O142="","",M142)</f>
        <v>CRO</v>
      </c>
      <c r="AA142" s="73">
        <f t="shared" si="195"/>
        <v>1</v>
      </c>
      <c r="AB142" s="31" t="str">
        <f t="shared" ref="AB142:AB205" si="230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231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232">IF(AA142="","",IF(AA142="NEMA",AB142,Z142))</f>
        <v>CRO</v>
      </c>
      <c r="AJ142" s="47"/>
      <c r="AK142" s="52" t="str">
        <f t="shared" ref="AK142:AK205" si="233">IF(O142="","",D142)</f>
        <v>Domagoj</v>
      </c>
      <c r="AL142" s="31" t="str">
        <f t="shared" ref="AL142:AL205" si="234">IF(O142="","",E142)</f>
        <v>Šantić</v>
      </c>
      <c r="AM142" s="73">
        <f t="shared" ref="AM142:AM205" si="235">IF(AL142="","",IFERROR(INDEX(regNatjecatelj_id,MATCH(AK142&amp;" – "&amp;AL142,regNatjecatelj_imePrezime,0)),"NEMA"))</f>
        <v>1266</v>
      </c>
      <c r="AN142" s="73" t="str">
        <f t="shared" ref="AN142:AN205" si="236">IF(AM142&lt;&gt;"NEMA","",IFERROR(INDEX(regNatjecatelj_alias_natjecateljId,MATCH(AK142&amp;" "&amp;AL142,regNatjecatelj_alias_alias,0)),"NEMA"))</f>
        <v/>
      </c>
      <c r="AO142" s="31" t="str">
        <f t="shared" si="196"/>
        <v>Domagoj</v>
      </c>
      <c r="AP142" s="66" t="str">
        <f t="shared" si="197"/>
        <v>Šantić</v>
      </c>
      <c r="AQ142" s="47" t="s">
        <v>0</v>
      </c>
      <c r="AR142" s="82" t="str">
        <f t="shared" ref="AR142:AR205" si="237">IF(OR(O142="",AN142&lt;&gt;"NEMA"),"",AK142&amp;" "&amp;AL142)</f>
        <v/>
      </c>
      <c r="AS142" s="47" t="s">
        <v>0</v>
      </c>
      <c r="AT142" s="19" t="str">
        <f t="shared" ref="AT142:AT205" si="238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9" t="str">
        <f t="shared" si="181"/>
        <v/>
      </c>
      <c r="AZ142" s="47" t="s">
        <v>0</v>
      </c>
      <c r="BA142" s="52" t="str">
        <f t="shared" si="198"/>
        <v/>
      </c>
      <c r="BB142" s="73" t="str">
        <f>IF(AV142&amp;AW142="","",MAX(BB$12:BB141)+1)</f>
        <v/>
      </c>
      <c r="BC142" s="271" t="str">
        <f t="shared" si="199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>IF(O142="","",IF(BC142="",AO142,IF(BC142="NEMA",AV142,INDEX(regNatjecatelj_ime,MATCH(BC142,regNatjecatelj_id,0)))))</f>
        <v>Domagoj</v>
      </c>
      <c r="BG142" s="31" t="str">
        <f>IF(O142="","",IF(BC142="",AP142,IF(BC142="NEMA",AW142,INDEX(regNatjecatelj_prezime,MATCH(BC142,regNatjecatelj_id,0)))))</f>
        <v>Šantić</v>
      </c>
      <c r="BH142" s="73" t="str">
        <f t="shared" ref="BH142:BH205" si="239">IF(AND(AN142&lt;&gt;"",AN142&lt;&gt;"NEMA"),AN142,IF(BB142&lt;&gt;"",BB142,""))</f>
        <v/>
      </c>
      <c r="BI142" s="53">
        <f t="shared" ref="BI142:BI205" si="240">IF(AND(AM142&lt;&gt;"",AM142&lt;&gt;"NEMA"),AM142,IF(BC142&lt;&gt;"",BC142,IF(BD142&lt;&gt;"",BD142,"")))</f>
        <v>1266</v>
      </c>
      <c r="BJ142" s="47" t="s">
        <v>0</v>
      </c>
      <c r="BK142" s="52" t="str">
        <f t="shared" si="200"/>
        <v>BJE</v>
      </c>
      <c r="BL142" s="31" t="str">
        <f t="shared" si="201"/>
        <v>OK Bjelovar</v>
      </c>
      <c r="BM142" s="73" t="str">
        <f t="shared" si="202"/>
        <v/>
      </c>
      <c r="BN142" s="31" t="str" cm="1">
        <f t="array" ref="BN142">IF(BM142="",""&amp;BL142,IF(BM142="NEMA",BL142,INDEX(regKlub_naziv,MATCH(INDEX(regKlub_alias_klubId,BM142),regKlub_id,0))))</f>
        <v>OK Bjelovar</v>
      </c>
      <c r="BO142" s="31" t="str" cm="1">
        <f t="array" ref="BO142">IFERROR(""&amp;INDEX(regNatjecatelj_klub,DX142),"")</f>
        <v>OK Bjelovar</v>
      </c>
      <c r="BP142" s="88" t="str">
        <f t="shared" ref="BP142:BP205" si="241">IF(BN142=BO142,"",IF(BO142="","",1))</f>
        <v/>
      </c>
      <c r="BQ142" s="66" t="str">
        <f t="shared" ref="BQ142:BQ205" si="242">IF(AND(BO142&lt;&gt;"",BO142&lt;&gt;BN142),BO142,""&amp;BN142)</f>
        <v>OK Bjelovar</v>
      </c>
      <c r="BR142" s="47" t="s">
        <v>0</v>
      </c>
      <c r="BS142" s="52" t="str">
        <f>IF(X142&lt;&gt;"NEMA","",IF(IFERROR(MATCH(W142,W$12:W141,0),0)&lt;&gt;0,"",W142))</f>
        <v/>
      </c>
      <c r="BT142" s="73" t="str">
        <f t="shared" ref="BT142:BT205" si="243">IF(BS142="","",IFERROR(INDEX(regKlub_alias_id,MATCH(BS142,regKlub_alias_alias,0)),"NEMA"))</f>
        <v/>
      </c>
      <c r="BU142" s="31" t="str">
        <f>IF(OR(BT142="",BT142&lt;&gt;"NEMA"),"",MAX(BU$12:BU141)+1)</f>
        <v/>
      </c>
      <c r="BV142" s="66" t="str">
        <f t="shared" ref="BV142:BV205" si="244">IF(OR(BT142="",BT142&lt;&gt;"NEMA"),"",INDEX(regKlub_id,MATCH(BS142,regKlub_naziv,0)))</f>
        <v/>
      </c>
      <c r="BW142" s="47" t="s">
        <v>0</v>
      </c>
      <c r="BX142" s="19" t="str">
        <f t="shared" ref="BX142:BX205" si="245">IF(OR(BT142="",BT142&lt;&gt;"NEMA"),"","INSERT INTO klub_alias(id,alias,klub_id) VALUES ("&amp;BU142&amp;",'"&amp;BS142&amp;"',"&amp;BV142&amp;");")</f>
        <v/>
      </c>
      <c r="BY142" s="47" t="s">
        <v>0</v>
      </c>
      <c r="BZ142" s="82" t="str">
        <f>IF(BM142&lt;&gt;"NEMA","",IF(IFERROR(MATCH(BL142,BL$12:BL141,0),0)&lt;&gt;0,"",BL142))</f>
        <v/>
      </c>
      <c r="CA142" s="47" t="s">
        <v>0</v>
      </c>
      <c r="CB142" s="125"/>
      <c r="CC142" s="47" t="s">
        <v>0</v>
      </c>
      <c r="CD142" s="58" t="str">
        <f t="shared" ref="CD142:CD205" si="246">IF(CB142="","",IFERROR(INDEX(regKlub_id,MATCH(CB142,regKlub_naziv,0)),"NEMA"))</f>
        <v/>
      </c>
      <c r="CE142" s="31" t="str">
        <f t="shared" ref="CE142:CE205" si="247">IF(BZ142="","",IF(CB142="",BZ142,""))</f>
        <v/>
      </c>
      <c r="CF142" s="31" t="str">
        <f>IF(CE142="","",MAX(CF$12:CF141)+1)</f>
        <v/>
      </c>
      <c r="CG142" s="31" t="str">
        <f t="shared" si="203"/>
        <v/>
      </c>
      <c r="CH142" s="31" t="str">
        <f t="shared" ref="CH142:CH205" si="248">IF(CE142="","","INSERT INTO klub(id,naziv,drzava_id,aktivan) VALUES ("&amp;CF142&amp;",'"&amp;CE142&amp;"',"&amp;CG142&amp;",1);")</f>
        <v/>
      </c>
      <c r="CI142" s="31" t="str">
        <f>IF(CB142="","",MAX(CI$12:CI141)+1)</f>
        <v/>
      </c>
      <c r="CJ142" s="31" t="str">
        <f t="shared" ref="CJ142:CJ205" si="249">IF(CB142="","",IF(CF142="",INDEX(regKlub_id,MATCH(CB142,regKlub_naziv,0)),CF142))</f>
        <v/>
      </c>
      <c r="CK142" s="66" t="str">
        <f t="shared" ref="CK142:CK205" si="250">IF(CB142="","","INSERT INTO klub_alias(id,alias,klub_id) VALUES ("&amp;CI142&amp;",'"&amp;BZ142&amp;"',"&amp;CJ142&amp;");")</f>
        <v/>
      </c>
      <c r="CL142" s="47" t="s">
        <v>0</v>
      </c>
      <c r="CM142" s="73" t="str">
        <f t="shared" si="204"/>
        <v/>
      </c>
      <c r="CN142" s="47"/>
      <c r="CO142" s="19" t="str">
        <f t="shared" ref="CO142:CO205" si="251">""&amp;CH142&amp;IF(AND(CH142&lt;&gt;"",CK142&lt;&gt;""),"
","")&amp;CK142</f>
        <v/>
      </c>
      <c r="CP142" s="47" t="s">
        <v>0</v>
      </c>
      <c r="CQ142" s="143" t="str">
        <f t="shared" ref="CQ142:CQ205" si="252">IF(BQ142="","",IF(CB142="",IF(IFERROR(MATCH(BQ142,nat_noviKluboviAliasi,0),0)&gt;0,INDEX(nat_kluboviAliasi,MATCH(BQ142,nat_noviKluboviAliasi,0)),BQ142),CB142))</f>
        <v>OK Bjelovar</v>
      </c>
      <c r="CR142" s="47" t="s">
        <v>0</v>
      </c>
      <c r="CS142" s="58" t="str">
        <f t="shared" si="188"/>
        <v>65:04</v>
      </c>
      <c r="CT142" s="73" t="str">
        <f t="shared" si="189"/>
        <v>0</v>
      </c>
      <c r="CU142" s="229" t="str">
        <f t="shared" si="205"/>
        <v/>
      </c>
      <c r="CV142" s="230">
        <f t="shared" si="190"/>
        <v>3904</v>
      </c>
      <c r="CW142" s="163">
        <f t="shared" si="206"/>
        <v>1</v>
      </c>
      <c r="CX142" s="47" t="s">
        <v>0</v>
      </c>
      <c r="CY142" s="222" t="str">
        <f t="shared" ref="CY142:CY205" si="253">IF(CU142&lt;&gt;"GREŠKA","",AK142&amp;" "&amp;AL142&amp;" – Molim u OEventu provjeriti i ispraviti rezultat – vrijeme ("&amp;IF(CS142="","nije upisano",CS142)&amp;") i classifier ("&amp;CT142&amp;").")&amp;IF(OR(CU142&lt;&gt;"GREŠKA",CW142&lt;&gt;5),"
","")&amp;IF(CW142&lt;&gt;5,"",AK142&amp;" "&amp;AL142&amp;" – Molim u provjeriti je li natjecatelj zaista diskvalificiran. Ako je koje je obrazloženje, ako nije molim u OEventu ispraviti rezultat")</f>
        <v xml:space="preserve">
</v>
      </c>
      <c r="CZ142" s="223">
        <f t="shared" ref="CZ142:CZ205" si="254">IF(DZ142="","",IF(AND(CW142="0",N(CY142)&gt;data_max_minuta*60),2,INDEX(regStatusRezultat_id,MATCH(VALUE(CW142),regStatusRezultat_oEvent,0))))</f>
        <v>6</v>
      </c>
      <c r="DA142" s="47" t="s">
        <v>0</v>
      </c>
      <c r="DB142" s="47"/>
      <c r="DC142" s="47"/>
      <c r="DD142" s="47"/>
      <c r="DE142" s="47" t="s">
        <v>0</v>
      </c>
      <c r="DF142" s="53" t="str">
        <f t="shared" si="182"/>
        <v/>
      </c>
      <c r="DG142" t="s">
        <v>0</v>
      </c>
      <c r="DH142" s="128" t="str">
        <f t="shared" si="183"/>
        <v>M</v>
      </c>
      <c r="DI142" t="s">
        <v>0</v>
      </c>
      <c r="DJ142" s="52" t="str">
        <f t="shared" si="184"/>
        <v/>
      </c>
      <c r="DK142" s="66" t="str">
        <f t="shared" si="185"/>
        <v/>
      </c>
      <c r="DL142" t="s">
        <v>0</v>
      </c>
      <c r="DM142" s="19" t="str">
        <f t="shared" si="186"/>
        <v/>
      </c>
      <c r="DN142" s="47" t="s">
        <v>0</v>
      </c>
      <c r="DO142" s="19" t="str">
        <f t="shared" si="187"/>
        <v/>
      </c>
      <c r="DP142" s="47" t="s">
        <v>0</v>
      </c>
      <c r="DQ142" s="52" t="str">
        <f t="shared" si="207"/>
        <v>Domagoj – Šantić – OK Bjelovar – M45</v>
      </c>
      <c r="DR142" s="53">
        <f t="shared" si="208"/>
        <v>23</v>
      </c>
      <c r="DS142" s="47" t="s">
        <v>0</v>
      </c>
      <c r="DT142" s="52" t="str">
        <f t="shared" si="209"/>
        <v>Domagoj – Šantić – OK Bjelovar</v>
      </c>
      <c r="DU142" s="53">
        <f t="shared" si="210"/>
        <v>23</v>
      </c>
      <c r="DV142" s="47" t="s">
        <v>0</v>
      </c>
      <c r="DW142" s="52" t="str">
        <f t="shared" si="211"/>
        <v>Domagoj – Šantić</v>
      </c>
      <c r="DX142" s="53">
        <f t="shared" si="212"/>
        <v>23</v>
      </c>
      <c r="DY142" s="47" t="s">
        <v>0</v>
      </c>
      <c r="DZ142" s="58">
        <f t="shared" ref="DZ142:DZ205" si="255">IF(DR142="","",IF(DR142&lt;&gt;"NEMA",DR142,IF(DU142&lt;&gt;"NEMA",DU142,IF(DX142&lt;&gt;"NEMA",DX142,""))))</f>
        <v>23</v>
      </c>
      <c r="EA142" s="53" cm="1">
        <f t="array" ref="EA142">IF(DZ142&lt;&gt;"",INDEX(regNatjecatelj_id,DZ142,0),IF(BD142&lt;&gt;"",BD142,""))</f>
        <v>1266</v>
      </c>
      <c r="EB142" s="47" t="s">
        <v>0</v>
      </c>
      <c r="EC142" s="58" t="str">
        <f t="shared" si="213"/>
        <v>imepre</v>
      </c>
      <c r="ED142" s="73" t="str">
        <f t="shared" si="214"/>
        <v>klu</v>
      </c>
      <c r="EE142" s="73" t="str">
        <f t="shared" si="215"/>
        <v>kat</v>
      </c>
      <c r="EF142" s="73" t="str">
        <f t="shared" si="216"/>
        <v/>
      </c>
      <c r="EG142" s="66" t="str">
        <f t="shared" si="217"/>
        <v>imepre-klu-kat</v>
      </c>
      <c r="EH142" s="47" t="s">
        <v>0</v>
      </c>
      <c r="EI142" s="58">
        <f>IF(AL142="","",MAX(EI$12:EI141)+1)</f>
        <v>309</v>
      </c>
      <c r="EJ142" s="73">
        <f t="shared" si="218"/>
        <v>30</v>
      </c>
      <c r="EK142" s="73">
        <f t="shared" ref="EK142:EK205" si="256">IF(EA142="","",EA142)</f>
        <v>1266</v>
      </c>
      <c r="EL142" s="73">
        <f t="shared" si="219"/>
        <v>3904</v>
      </c>
      <c r="EM142" s="73">
        <f t="shared" si="220"/>
        <v>1</v>
      </c>
      <c r="EN142" s="73">
        <f t="shared" ref="EN142:EN205" si="257">IF(DW142="","",IF(data_trka_je_rangirana=0,0,IF(OR(DR142="",DR142="NEMA"),0,1)))</f>
        <v>1</v>
      </c>
      <c r="EO142" s="73">
        <f t="shared" ref="EO142:EO205" si="258">IF(EI142="","",INDEX(regUparivanje_id,MATCH(EG142,regUparivanje_oznaka,0)))</f>
        <v>1</v>
      </c>
      <c r="EP142" s="73" t="str">
        <f t="shared" si="221"/>
        <v>0</v>
      </c>
      <c r="EQ142" s="73" t="str">
        <f t="shared" si="222"/>
        <v/>
      </c>
      <c r="ER142" s="73" t="str">
        <f t="shared" si="223"/>
        <v/>
      </c>
      <c r="ES142" s="53" t="str">
        <f t="shared" si="224"/>
        <v/>
      </c>
      <c r="ET142" s="47" t="s">
        <v>0</v>
      </c>
      <c r="EU142" s="19" t="str">
        <f t="shared" ref="EU142:EU205" si="259">IF(EJ142="","","INSERT INTO rezultat(id,stazakategorija_id,imeprezime_id,vrijeme_sec,status_id,registracija,uparivanje_id,originalstatus_id,imeprezimealias_id,klubalias_id,kategorijaalias_id) VALUES ("&amp;EI142&amp;","&amp;EJ142&amp;","&amp;EK142&amp;","&amp;IF(EL142="","Null",EL142)&amp;","&amp;EM142&amp;","&amp;EN142&amp;","&amp;EO142&amp;","&amp;EP142&amp;","&amp;IF(EQ142="","Null",EQ142)&amp;","&amp;IF(ER142="","Null",ER142)&amp;","&amp;IF(ES142="","Null",ES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V142" s="47" t="s">
        <v>0</v>
      </c>
      <c r="EW142" s="19" t="str">
        <f t="shared" ref="EW142:EW205" si="260">IF(EJ142="","",IF(EN142=1,"UPDATE
	registar
SET
	potvrda = 1
WHERE
	imeprezime_id="&amp;EK142&amp;"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2" s="47" t="s">
        <v>0</v>
      </c>
      <c r="EY142" s="180" t="str">
        <f t="shared" si="225"/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2" s="47" t="s">
        <v>0</v>
      </c>
    </row>
    <row r="143" spans="1:156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6" t="str">
        <f t="shared" si="226"/>
        <v>ok</v>
      </c>
      <c r="P143" s="47"/>
      <c r="Q143" s="52" t="str">
        <f t="shared" si="227"/>
        <v>M45</v>
      </c>
      <c r="R143" s="73">
        <f>IF(Q143="","",IF(COUNTIF(Q$12:Q142,Q143)=0,R142+1,R142))</f>
        <v>8</v>
      </c>
      <c r="S143" s="73">
        <f t="shared" si="228"/>
        <v>106</v>
      </c>
      <c r="T143" s="73">
        <f t="shared" si="191"/>
        <v>17</v>
      </c>
      <c r="U143" s="66" t="str">
        <f t="shared" si="192"/>
        <v>M45</v>
      </c>
      <c r="V143" s="47" t="s">
        <v>0</v>
      </c>
      <c r="W143" s="222" t="str">
        <f t="shared" si="193"/>
        <v>M45</v>
      </c>
      <c r="X143" s="223">
        <f t="shared" si="194"/>
        <v>30</v>
      </c>
      <c r="Y143" s="47" t="s">
        <v>0</v>
      </c>
      <c r="Z143" s="52" t="str">
        <f t="shared" si="229"/>
        <v>CRO</v>
      </c>
      <c r="AA143" s="73">
        <f t="shared" si="195"/>
        <v>1</v>
      </c>
      <c r="AB143" s="31" t="str">
        <f t="shared" si="230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231"/>
        <v/>
      </c>
      <c r="AH143" s="47" t="s">
        <v>0</v>
      </c>
      <c r="AI143" s="143" t="str">
        <f t="shared" si="232"/>
        <v>CRO</v>
      </c>
      <c r="AJ143" s="47"/>
      <c r="AK143" s="52" t="str">
        <f t="shared" si="233"/>
        <v>Alen</v>
      </c>
      <c r="AL143" s="31" t="str">
        <f t="shared" si="234"/>
        <v>Paliska</v>
      </c>
      <c r="AM143" s="73">
        <f t="shared" si="235"/>
        <v>1925</v>
      </c>
      <c r="AN143" s="73" t="str">
        <f t="shared" si="236"/>
        <v/>
      </c>
      <c r="AO143" s="31" t="str">
        <f t="shared" si="196"/>
        <v>Alen</v>
      </c>
      <c r="AP143" s="66" t="str">
        <f t="shared" si="197"/>
        <v>Paliska</v>
      </c>
      <c r="AQ143" s="47" t="s">
        <v>0</v>
      </c>
      <c r="AR143" s="82" t="str">
        <f t="shared" si="237"/>
        <v/>
      </c>
      <c r="AS143" s="47" t="s">
        <v>0</v>
      </c>
      <c r="AT143" s="19" t="str">
        <f t="shared" si="238"/>
        <v/>
      </c>
      <c r="AU143" s="47" t="s">
        <v>0</v>
      </c>
      <c r="AV143" s="103"/>
      <c r="AW143" s="105"/>
      <c r="AX143" s="47" t="s">
        <v>0</v>
      </c>
      <c r="AY143" s="259" t="str">
        <f t="shared" si="181"/>
        <v/>
      </c>
      <c r="AZ143" s="47" t="s">
        <v>0</v>
      </c>
      <c r="BA143" s="52" t="str">
        <f t="shared" si="198"/>
        <v/>
      </c>
      <c r="BB143" s="73" t="str">
        <f>IF(AV143&amp;AW143="","",MAX(BB$12:BB142)+1)</f>
        <v/>
      </c>
      <c r="BC143" s="271" t="str">
        <f t="shared" si="199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>IF(O143="","",IF(BC143="",AO143,IF(BC143="NEMA",AV143,INDEX(regNatjecatelj_ime,MATCH(BC143,regNatjecatelj_id,0)))))</f>
        <v>Alen</v>
      </c>
      <c r="BG143" s="31" t="str">
        <f>IF(O143="","",IF(BC143="",AP143,IF(BC143="NEMA",AW143,INDEX(regNatjecatelj_prezime,MATCH(BC143,regNatjecatelj_id,0)))))</f>
        <v>Paliska</v>
      </c>
      <c r="BH143" s="73" t="str">
        <f t="shared" si="239"/>
        <v/>
      </c>
      <c r="BI143" s="53">
        <f t="shared" si="240"/>
        <v>1925</v>
      </c>
      <c r="BJ143" s="47" t="s">
        <v>0</v>
      </c>
      <c r="BK143" s="52" t="str">
        <f t="shared" si="200"/>
        <v>Vihor</v>
      </c>
      <c r="BL143" s="31" t="str">
        <f t="shared" si="201"/>
        <v>OK Vihor</v>
      </c>
      <c r="BM143" s="73" t="str">
        <f t="shared" si="202"/>
        <v/>
      </c>
      <c r="BN143" s="31" t="str" cm="1">
        <f t="array" ref="BN143">IF(BM143="",""&amp;BL143,IF(BM143="NEMA",BL143,INDEX(regKlub_naziv,MATCH(INDEX(regKlub_alias_klubId,BM143),regKlub_id,0))))</f>
        <v>OK Vihor</v>
      </c>
      <c r="BO143" s="31" t="str" cm="1">
        <f t="array" ref="BO143">IFERROR(""&amp;INDEX(regNatjecatelj_klub,DX143),"")</f>
        <v>OK Vihor</v>
      </c>
      <c r="BP143" s="88" t="str">
        <f t="shared" si="241"/>
        <v/>
      </c>
      <c r="BQ143" s="66" t="str">
        <f t="shared" si="242"/>
        <v>OK Vihor</v>
      </c>
      <c r="BR143" s="47" t="s">
        <v>0</v>
      </c>
      <c r="BS143" s="52" t="str">
        <f>IF(X143&lt;&gt;"NEMA","",IF(IFERROR(MATCH(W143,W$12:W142,0),0)&lt;&gt;0,"",W143))</f>
        <v/>
      </c>
      <c r="BT143" s="73" t="str">
        <f t="shared" si="243"/>
        <v/>
      </c>
      <c r="BU143" s="31" t="str">
        <f>IF(OR(BT143="",BT143&lt;&gt;"NEMA"),"",MAX(BU$12:BU142)+1)</f>
        <v/>
      </c>
      <c r="BV143" s="66" t="str">
        <f t="shared" si="244"/>
        <v/>
      </c>
      <c r="BW143" s="47" t="s">
        <v>0</v>
      </c>
      <c r="BX143" s="19" t="str">
        <f t="shared" si="245"/>
        <v/>
      </c>
      <c r="BY143" s="47" t="s">
        <v>0</v>
      </c>
      <c r="BZ143" s="82" t="str">
        <f>IF(BM143&lt;&gt;"NEMA","",IF(IFERROR(MATCH(BL143,BL$12:BL142,0),0)&lt;&gt;0,"",BL143))</f>
        <v/>
      </c>
      <c r="CA143" s="47" t="s">
        <v>0</v>
      </c>
      <c r="CB143" s="125"/>
      <c r="CC143" s="47" t="s">
        <v>0</v>
      </c>
      <c r="CD143" s="58" t="str">
        <f t="shared" si="246"/>
        <v/>
      </c>
      <c r="CE143" s="31" t="str">
        <f t="shared" si="247"/>
        <v/>
      </c>
      <c r="CF143" s="31" t="str">
        <f>IF(CE143="","",MAX(CF$12:CF142)+1)</f>
        <v/>
      </c>
      <c r="CG143" s="31" t="str">
        <f t="shared" si="203"/>
        <v/>
      </c>
      <c r="CH143" s="31" t="str">
        <f t="shared" si="248"/>
        <v/>
      </c>
      <c r="CI143" s="31" t="str">
        <f>IF(CB143="","",MAX(CI$12:CI142)+1)</f>
        <v/>
      </c>
      <c r="CJ143" s="31" t="str">
        <f t="shared" si="249"/>
        <v/>
      </c>
      <c r="CK143" s="66" t="str">
        <f t="shared" si="250"/>
        <v/>
      </c>
      <c r="CL143" s="47" t="s">
        <v>0</v>
      </c>
      <c r="CM143" s="73" t="str">
        <f t="shared" si="204"/>
        <v/>
      </c>
      <c r="CN143" s="47"/>
      <c r="CO143" s="19" t="str">
        <f t="shared" si="251"/>
        <v/>
      </c>
      <c r="CP143" s="47" t="s">
        <v>0</v>
      </c>
      <c r="CQ143" s="143" t="str">
        <f t="shared" si="252"/>
        <v>OK Vihor</v>
      </c>
      <c r="CR143" s="47" t="s">
        <v>0</v>
      </c>
      <c r="CS143" s="58" t="str">
        <f t="shared" si="188"/>
        <v>65:53</v>
      </c>
      <c r="CT143" s="73" t="str">
        <f t="shared" si="189"/>
        <v>0</v>
      </c>
      <c r="CU143" s="229" t="str">
        <f t="shared" si="205"/>
        <v/>
      </c>
      <c r="CV143" s="230">
        <f t="shared" si="190"/>
        <v>3953</v>
      </c>
      <c r="CW143" s="163">
        <f t="shared" si="206"/>
        <v>1</v>
      </c>
      <c r="CX143" s="47" t="s">
        <v>0</v>
      </c>
      <c r="CY143" s="222" t="str">
        <f t="shared" si="253"/>
        <v xml:space="preserve">
</v>
      </c>
      <c r="CZ143" s="223">
        <f t="shared" si="254"/>
        <v>6</v>
      </c>
      <c r="DA143" s="47" t="s">
        <v>0</v>
      </c>
      <c r="DB143" s="47"/>
      <c r="DC143" s="47"/>
      <c r="DD143" s="47"/>
      <c r="DE143" s="47" t="s">
        <v>0</v>
      </c>
      <c r="DF143" s="53" t="str">
        <f t="shared" si="182"/>
        <v/>
      </c>
      <c r="DG143" t="s">
        <v>0</v>
      </c>
      <c r="DH143" s="128" t="str">
        <f t="shared" si="183"/>
        <v>M</v>
      </c>
      <c r="DI143" t="s">
        <v>0</v>
      </c>
      <c r="DJ143" s="52" t="str">
        <f t="shared" si="184"/>
        <v/>
      </c>
      <c r="DK143" s="66" t="str">
        <f t="shared" si="185"/>
        <v/>
      </c>
      <c r="DL143" t="s">
        <v>0</v>
      </c>
      <c r="DM143" s="19" t="str">
        <f t="shared" si="186"/>
        <v/>
      </c>
      <c r="DN143" s="47" t="s">
        <v>0</v>
      </c>
      <c r="DO143" s="19" t="str">
        <f t="shared" si="187"/>
        <v/>
      </c>
      <c r="DP143" s="47" t="s">
        <v>0</v>
      </c>
      <c r="DQ143" s="52" t="str">
        <f t="shared" si="207"/>
        <v>Alen – Paliska – OK Vihor – M45</v>
      </c>
      <c r="DR143" s="53">
        <f t="shared" si="208"/>
        <v>835</v>
      </c>
      <c r="DS143" s="47" t="s">
        <v>0</v>
      </c>
      <c r="DT143" s="52" t="str">
        <f t="shared" si="209"/>
        <v>Alen – Paliska – OK Vihor</v>
      </c>
      <c r="DU143" s="53">
        <f t="shared" si="210"/>
        <v>835</v>
      </c>
      <c r="DV143" s="47" t="s">
        <v>0</v>
      </c>
      <c r="DW143" s="52" t="str">
        <f t="shared" si="211"/>
        <v>Alen – Paliska</v>
      </c>
      <c r="DX143" s="53">
        <f t="shared" si="212"/>
        <v>835</v>
      </c>
      <c r="DY143" s="47" t="s">
        <v>0</v>
      </c>
      <c r="DZ143" s="58">
        <f t="shared" si="255"/>
        <v>835</v>
      </c>
      <c r="EA143" s="53" cm="1">
        <f t="array" ref="EA143">IF(DZ143&lt;&gt;"",INDEX(regNatjecatelj_id,DZ143,0),IF(BD143&lt;&gt;"",BD143,""))</f>
        <v>1925</v>
      </c>
      <c r="EB143" s="47" t="s">
        <v>0</v>
      </c>
      <c r="EC143" s="58" t="str">
        <f t="shared" si="213"/>
        <v>imepre</v>
      </c>
      <c r="ED143" s="73" t="str">
        <f t="shared" si="214"/>
        <v>klu</v>
      </c>
      <c r="EE143" s="73" t="str">
        <f t="shared" si="215"/>
        <v>kat</v>
      </c>
      <c r="EF143" s="73" t="str">
        <f t="shared" si="216"/>
        <v/>
      </c>
      <c r="EG143" s="66" t="str">
        <f t="shared" si="217"/>
        <v>imepre-klu-kat</v>
      </c>
      <c r="EH143" s="47" t="s">
        <v>0</v>
      </c>
      <c r="EI143" s="58">
        <f>IF(AL143="","",MAX(EI$12:EI142)+1)</f>
        <v>310</v>
      </c>
      <c r="EJ143" s="73">
        <f t="shared" si="218"/>
        <v>30</v>
      </c>
      <c r="EK143" s="73">
        <f t="shared" si="256"/>
        <v>1925</v>
      </c>
      <c r="EL143" s="73">
        <f t="shared" si="219"/>
        <v>3953</v>
      </c>
      <c r="EM143" s="73">
        <f t="shared" si="220"/>
        <v>1</v>
      </c>
      <c r="EN143" s="73">
        <f t="shared" si="257"/>
        <v>1</v>
      </c>
      <c r="EO143" s="73">
        <f t="shared" si="258"/>
        <v>1</v>
      </c>
      <c r="EP143" s="73" t="str">
        <f t="shared" si="221"/>
        <v>0</v>
      </c>
      <c r="EQ143" s="73" t="str">
        <f t="shared" si="222"/>
        <v/>
      </c>
      <c r="ER143" s="73" t="str">
        <f t="shared" si="223"/>
        <v/>
      </c>
      <c r="ES143" s="53" t="str">
        <f t="shared" si="224"/>
        <v/>
      </c>
      <c r="ET143" s="47" t="s">
        <v>0</v>
      </c>
      <c r="EU143" s="19" t="str">
        <f t="shared" si="259"/>
        <v>INSERT INTO rezultat(id,stazakategorija_id,imeprezime_id,vrijeme_sec,status_id,registracija,uparivanje_id,originalstatus_id,imeprezimealias_id,klubalias_id,kategorijaalias_id) VALUES (310,30,1925,3953,1,1,1,0,Null,Null,Null);</v>
      </c>
      <c r="EV143" s="47" t="s">
        <v>0</v>
      </c>
      <c r="EW143" s="19" t="str">
        <f t="shared" si="260"/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3" s="47" t="s">
        <v>0</v>
      </c>
      <c r="EY143" s="180" t="str">
        <f t="shared" si="225"/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3" s="47" t="s">
        <v>0</v>
      </c>
    </row>
    <row r="144" spans="1:156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6" t="str">
        <f t="shared" si="226"/>
        <v>ok</v>
      </c>
      <c r="P144" s="47"/>
      <c r="Q144" s="52" t="str">
        <f t="shared" si="227"/>
        <v>M45</v>
      </c>
      <c r="R144" s="73">
        <f>IF(Q144="","",IF(COUNTIF(Q$12:Q143,Q144)=0,R143+1,R143))</f>
        <v>8</v>
      </c>
      <c r="S144" s="73">
        <f t="shared" si="228"/>
        <v>106</v>
      </c>
      <c r="T144" s="73">
        <f t="shared" si="191"/>
        <v>17</v>
      </c>
      <c r="U144" s="66" t="str">
        <f t="shared" si="192"/>
        <v>M45</v>
      </c>
      <c r="V144" s="47" t="s">
        <v>0</v>
      </c>
      <c r="W144" s="222" t="str">
        <f t="shared" si="193"/>
        <v>M45</v>
      </c>
      <c r="X144" s="223">
        <f t="shared" si="194"/>
        <v>30</v>
      </c>
      <c r="Y144" s="47" t="s">
        <v>0</v>
      </c>
      <c r="Z144" s="52" t="str">
        <f t="shared" si="229"/>
        <v>CRO</v>
      </c>
      <c r="AA144" s="73">
        <f t="shared" si="195"/>
        <v>1</v>
      </c>
      <c r="AB144" s="31" t="str">
        <f t="shared" si="230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231"/>
        <v/>
      </c>
      <c r="AH144" s="47" t="s">
        <v>0</v>
      </c>
      <c r="AI144" s="143" t="str">
        <f t="shared" si="232"/>
        <v>CRO</v>
      </c>
      <c r="AJ144" s="47"/>
      <c r="AK144" s="52" t="str">
        <f t="shared" si="233"/>
        <v>Siniša</v>
      </c>
      <c r="AL144" s="31" t="str">
        <f t="shared" si="234"/>
        <v>Mareković</v>
      </c>
      <c r="AM144" s="73">
        <f t="shared" si="235"/>
        <v>1183</v>
      </c>
      <c r="AN144" s="73" t="str">
        <f t="shared" si="236"/>
        <v/>
      </c>
      <c r="AO144" s="31" t="str">
        <f t="shared" si="196"/>
        <v>Siniša</v>
      </c>
      <c r="AP144" s="66" t="str">
        <f t="shared" si="197"/>
        <v>Mareković</v>
      </c>
      <c r="AQ144" s="47" t="s">
        <v>0</v>
      </c>
      <c r="AR144" s="82" t="str">
        <f t="shared" si="237"/>
        <v/>
      </c>
      <c r="AS144" s="47" t="s">
        <v>0</v>
      </c>
      <c r="AT144" s="19" t="str">
        <f t="shared" si="238"/>
        <v/>
      </c>
      <c r="AU144" s="47" t="s">
        <v>0</v>
      </c>
      <c r="AV144" s="103"/>
      <c r="AW144" s="105"/>
      <c r="AX144" s="47" t="s">
        <v>0</v>
      </c>
      <c r="AY144" s="259" t="str">
        <f t="shared" si="181"/>
        <v/>
      </c>
      <c r="AZ144" s="47" t="s">
        <v>0</v>
      </c>
      <c r="BA144" s="52" t="str">
        <f t="shared" si="198"/>
        <v/>
      </c>
      <c r="BB144" s="73" t="str">
        <f>IF(AV144&amp;AW144="","",MAX(BB$12:BB143)+1)</f>
        <v/>
      </c>
      <c r="BC144" s="271" t="str">
        <f t="shared" si="199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>IF(O144="","",IF(BC144="",AO144,IF(BC144="NEMA",AV144,INDEX(regNatjecatelj_ime,MATCH(BC144,regNatjecatelj_id,0)))))</f>
        <v>Siniša</v>
      </c>
      <c r="BG144" s="31" t="str">
        <f>IF(O144="","",IF(BC144="",AP144,IF(BC144="NEMA",AW144,INDEX(regNatjecatelj_prezime,MATCH(BC144,regNatjecatelj_id,0)))))</f>
        <v>Mareković</v>
      </c>
      <c r="BH144" s="73" t="str">
        <f t="shared" si="239"/>
        <v/>
      </c>
      <c r="BI144" s="53">
        <f t="shared" si="240"/>
        <v>1183</v>
      </c>
      <c r="BJ144" s="47" t="s">
        <v>0</v>
      </c>
      <c r="BK144" s="52" t="str">
        <f t="shared" si="200"/>
        <v>Vihor</v>
      </c>
      <c r="BL144" s="31" t="str">
        <f t="shared" si="201"/>
        <v>OK Vihor</v>
      </c>
      <c r="BM144" s="73" t="str">
        <f t="shared" si="202"/>
        <v/>
      </c>
      <c r="BN144" s="31" t="str" cm="1">
        <f t="array" ref="BN144">IF(BM144="",""&amp;BL144,IF(BM144="NEMA",BL144,INDEX(regKlub_naziv,MATCH(INDEX(regKlub_alias_klubId,BM144),regKlub_id,0))))</f>
        <v>OK Vihor</v>
      </c>
      <c r="BO144" s="31" t="str" cm="1">
        <f t="array" ref="BO144">IFERROR(""&amp;INDEX(regNatjecatelj_klub,DX144),"")</f>
        <v>OK Vihor</v>
      </c>
      <c r="BP144" s="88" t="str">
        <f t="shared" si="241"/>
        <v/>
      </c>
      <c r="BQ144" s="66" t="str">
        <f t="shared" si="242"/>
        <v>OK Vihor</v>
      </c>
      <c r="BR144" s="47" t="s">
        <v>0</v>
      </c>
      <c r="BS144" s="52" t="str">
        <f>IF(X144&lt;&gt;"NEMA","",IF(IFERROR(MATCH(W144,W$12:W143,0),0)&lt;&gt;0,"",W144))</f>
        <v/>
      </c>
      <c r="BT144" s="73" t="str">
        <f t="shared" si="243"/>
        <v/>
      </c>
      <c r="BU144" s="31" t="str">
        <f>IF(OR(BT144="",BT144&lt;&gt;"NEMA"),"",MAX(BU$12:BU143)+1)</f>
        <v/>
      </c>
      <c r="BV144" s="66" t="str">
        <f t="shared" si="244"/>
        <v/>
      </c>
      <c r="BW144" s="47" t="s">
        <v>0</v>
      </c>
      <c r="BX144" s="19" t="str">
        <f t="shared" si="245"/>
        <v/>
      </c>
      <c r="BY144" s="47" t="s">
        <v>0</v>
      </c>
      <c r="BZ144" s="82" t="str">
        <f>IF(BM144&lt;&gt;"NEMA","",IF(IFERROR(MATCH(BL144,BL$12:BL143,0),0)&lt;&gt;0,"",BL144))</f>
        <v/>
      </c>
      <c r="CA144" s="47" t="s">
        <v>0</v>
      </c>
      <c r="CB144" s="125"/>
      <c r="CC144" s="47" t="s">
        <v>0</v>
      </c>
      <c r="CD144" s="58" t="str">
        <f t="shared" si="246"/>
        <v/>
      </c>
      <c r="CE144" s="31" t="str">
        <f t="shared" si="247"/>
        <v/>
      </c>
      <c r="CF144" s="31" t="str">
        <f>IF(CE144="","",MAX(CF$12:CF143)+1)</f>
        <v/>
      </c>
      <c r="CG144" s="31" t="str">
        <f t="shared" si="203"/>
        <v/>
      </c>
      <c r="CH144" s="31" t="str">
        <f t="shared" si="248"/>
        <v/>
      </c>
      <c r="CI144" s="31" t="str">
        <f>IF(CB144="","",MAX(CI$12:CI143)+1)</f>
        <v/>
      </c>
      <c r="CJ144" s="31" t="str">
        <f t="shared" si="249"/>
        <v/>
      </c>
      <c r="CK144" s="66" t="str">
        <f t="shared" si="250"/>
        <v/>
      </c>
      <c r="CL144" s="47" t="s">
        <v>0</v>
      </c>
      <c r="CM144" s="73" t="str">
        <f t="shared" si="204"/>
        <v/>
      </c>
      <c r="CN144" s="47"/>
      <c r="CO144" s="19" t="str">
        <f t="shared" si="251"/>
        <v/>
      </c>
      <c r="CP144" s="47" t="s">
        <v>0</v>
      </c>
      <c r="CQ144" s="143" t="str">
        <f t="shared" si="252"/>
        <v>OK Vihor</v>
      </c>
      <c r="CR144" s="47" t="s">
        <v>0</v>
      </c>
      <c r="CS144" s="58" t="str">
        <f t="shared" si="188"/>
        <v>66:59</v>
      </c>
      <c r="CT144" s="73" t="str">
        <f t="shared" si="189"/>
        <v>0</v>
      </c>
      <c r="CU144" s="229" t="str">
        <f t="shared" si="205"/>
        <v/>
      </c>
      <c r="CV144" s="230">
        <f t="shared" si="190"/>
        <v>4019</v>
      </c>
      <c r="CW144" s="163">
        <f t="shared" si="206"/>
        <v>1</v>
      </c>
      <c r="CX144" s="47" t="s">
        <v>0</v>
      </c>
      <c r="CY144" s="222" t="str">
        <f t="shared" si="253"/>
        <v xml:space="preserve">
</v>
      </c>
      <c r="CZ144" s="223">
        <f t="shared" si="254"/>
        <v>6</v>
      </c>
      <c r="DA144" s="47" t="s">
        <v>0</v>
      </c>
      <c r="DB144" s="47"/>
      <c r="DC144" s="47"/>
      <c r="DD144" s="47"/>
      <c r="DE144" s="47" t="s">
        <v>0</v>
      </c>
      <c r="DF144" s="53" t="str">
        <f t="shared" si="182"/>
        <v/>
      </c>
      <c r="DG144" t="s">
        <v>0</v>
      </c>
      <c r="DH144" s="128" t="str">
        <f t="shared" si="183"/>
        <v>M</v>
      </c>
      <c r="DI144" t="s">
        <v>0</v>
      </c>
      <c r="DJ144" s="52" t="str">
        <f t="shared" si="184"/>
        <v/>
      </c>
      <c r="DK144" s="66" t="str">
        <f t="shared" si="185"/>
        <v/>
      </c>
      <c r="DL144" t="s">
        <v>0</v>
      </c>
      <c r="DM144" s="19" t="str">
        <f t="shared" si="186"/>
        <v/>
      </c>
      <c r="DN144" s="47" t="s">
        <v>0</v>
      </c>
      <c r="DO144" s="19" t="str">
        <f t="shared" si="187"/>
        <v/>
      </c>
      <c r="DP144" s="47" t="s">
        <v>0</v>
      </c>
      <c r="DQ144" s="52" t="str">
        <f t="shared" si="207"/>
        <v>Siniša – Mareković – OK Vihor – M45</v>
      </c>
      <c r="DR144" s="53">
        <f t="shared" si="208"/>
        <v>788</v>
      </c>
      <c r="DS144" s="47" t="s">
        <v>0</v>
      </c>
      <c r="DT144" s="52" t="str">
        <f t="shared" si="209"/>
        <v>Siniša – Mareković – OK Vihor</v>
      </c>
      <c r="DU144" s="53">
        <f t="shared" si="210"/>
        <v>788</v>
      </c>
      <c r="DV144" s="47" t="s">
        <v>0</v>
      </c>
      <c r="DW144" s="52" t="str">
        <f t="shared" si="211"/>
        <v>Siniša – Mareković</v>
      </c>
      <c r="DX144" s="53">
        <f t="shared" si="212"/>
        <v>788</v>
      </c>
      <c r="DY144" s="47" t="s">
        <v>0</v>
      </c>
      <c r="DZ144" s="58">
        <f t="shared" si="255"/>
        <v>788</v>
      </c>
      <c r="EA144" s="53" cm="1">
        <f t="array" ref="EA144">IF(DZ144&lt;&gt;"",INDEX(regNatjecatelj_id,DZ144,0),IF(BD144&lt;&gt;"",BD144,""))</f>
        <v>1183</v>
      </c>
      <c r="EB144" s="47" t="s">
        <v>0</v>
      </c>
      <c r="EC144" s="58" t="str">
        <f t="shared" si="213"/>
        <v>imepre</v>
      </c>
      <c r="ED144" s="73" t="str">
        <f t="shared" si="214"/>
        <v>klu</v>
      </c>
      <c r="EE144" s="73" t="str">
        <f t="shared" si="215"/>
        <v>kat</v>
      </c>
      <c r="EF144" s="73" t="str">
        <f t="shared" si="216"/>
        <v/>
      </c>
      <c r="EG144" s="66" t="str">
        <f t="shared" si="217"/>
        <v>imepre-klu-kat</v>
      </c>
      <c r="EH144" s="47" t="s">
        <v>0</v>
      </c>
      <c r="EI144" s="58">
        <f>IF(AL144="","",MAX(EI$12:EI143)+1)</f>
        <v>311</v>
      </c>
      <c r="EJ144" s="73">
        <f t="shared" si="218"/>
        <v>30</v>
      </c>
      <c r="EK144" s="73">
        <f t="shared" si="256"/>
        <v>1183</v>
      </c>
      <c r="EL144" s="73">
        <f t="shared" si="219"/>
        <v>4019</v>
      </c>
      <c r="EM144" s="73">
        <f t="shared" si="220"/>
        <v>1</v>
      </c>
      <c r="EN144" s="73">
        <f t="shared" si="257"/>
        <v>1</v>
      </c>
      <c r="EO144" s="73">
        <f t="shared" si="258"/>
        <v>1</v>
      </c>
      <c r="EP144" s="73" t="str">
        <f t="shared" si="221"/>
        <v>0</v>
      </c>
      <c r="EQ144" s="73" t="str">
        <f t="shared" si="222"/>
        <v/>
      </c>
      <c r="ER144" s="73" t="str">
        <f t="shared" si="223"/>
        <v/>
      </c>
      <c r="ES144" s="53" t="str">
        <f t="shared" si="224"/>
        <v/>
      </c>
      <c r="ET144" s="47" t="s">
        <v>0</v>
      </c>
      <c r="EU144" s="19" t="str">
        <f t="shared" si="259"/>
        <v>INSERT INTO rezultat(id,stazakategorija_id,imeprezime_id,vrijeme_sec,status_id,registracija,uparivanje_id,originalstatus_id,imeprezimealias_id,klubalias_id,kategorijaalias_id) VALUES (311,30,1183,4019,1,1,1,0,Null,Null,Null);</v>
      </c>
      <c r="EV144" s="47" t="s">
        <v>0</v>
      </c>
      <c r="EW144" s="19" t="str">
        <f t="shared" si="260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4" s="47" t="s">
        <v>0</v>
      </c>
      <c r="EY144" s="180" t="str">
        <f t="shared" si="225"/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4" s="47" t="s">
        <v>0</v>
      </c>
    </row>
    <row r="145" spans="1:156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6" t="str">
        <f t="shared" si="226"/>
        <v>ok</v>
      </c>
      <c r="P145" s="47"/>
      <c r="Q145" s="52" t="str">
        <f t="shared" si="227"/>
        <v>M45</v>
      </c>
      <c r="R145" s="73">
        <f>IF(Q145="","",IF(COUNTIF(Q$12:Q144,Q145)=0,R144+1,R144))</f>
        <v>8</v>
      </c>
      <c r="S145" s="73">
        <f t="shared" si="228"/>
        <v>106</v>
      </c>
      <c r="T145" s="73">
        <f t="shared" si="191"/>
        <v>17</v>
      </c>
      <c r="U145" s="66" t="str">
        <f t="shared" si="192"/>
        <v>M45</v>
      </c>
      <c r="V145" s="47" t="s">
        <v>0</v>
      </c>
      <c r="W145" s="222" t="str">
        <f t="shared" si="193"/>
        <v>M45</v>
      </c>
      <c r="X145" s="223">
        <f t="shared" si="194"/>
        <v>30</v>
      </c>
      <c r="Y145" s="47" t="s">
        <v>0</v>
      </c>
      <c r="Z145" s="52" t="str">
        <f t="shared" si="229"/>
        <v>CRO</v>
      </c>
      <c r="AA145" s="73">
        <f t="shared" si="195"/>
        <v>1</v>
      </c>
      <c r="AB145" s="31" t="str">
        <f t="shared" si="230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231"/>
        <v/>
      </c>
      <c r="AH145" s="47" t="s">
        <v>0</v>
      </c>
      <c r="AI145" s="143" t="str">
        <f t="shared" si="232"/>
        <v>CRO</v>
      </c>
      <c r="AJ145" s="47"/>
      <c r="AK145" s="52" t="str">
        <f t="shared" si="233"/>
        <v>Hrvoje</v>
      </c>
      <c r="AL145" s="31" t="str">
        <f t="shared" si="234"/>
        <v>Dasović</v>
      </c>
      <c r="AM145" s="73">
        <f t="shared" si="235"/>
        <v>1450</v>
      </c>
      <c r="AN145" s="73" t="str">
        <f t="shared" si="236"/>
        <v/>
      </c>
      <c r="AO145" s="31" t="str">
        <f t="shared" si="196"/>
        <v>Hrvoje</v>
      </c>
      <c r="AP145" s="66" t="str">
        <f t="shared" si="197"/>
        <v>Dasović</v>
      </c>
      <c r="AQ145" s="47" t="s">
        <v>0</v>
      </c>
      <c r="AR145" s="82" t="str">
        <f t="shared" si="237"/>
        <v/>
      </c>
      <c r="AS145" s="47" t="s">
        <v>0</v>
      </c>
      <c r="AT145" s="19" t="str">
        <f t="shared" si="238"/>
        <v/>
      </c>
      <c r="AU145" s="47" t="s">
        <v>0</v>
      </c>
      <c r="AV145" s="103"/>
      <c r="AW145" s="105"/>
      <c r="AX145" s="47" t="s">
        <v>0</v>
      </c>
      <c r="AY145" s="259" t="str">
        <f t="shared" si="181"/>
        <v/>
      </c>
      <c r="AZ145" s="47" t="s">
        <v>0</v>
      </c>
      <c r="BA145" s="52" t="str">
        <f t="shared" si="198"/>
        <v/>
      </c>
      <c r="BB145" s="73" t="str">
        <f>IF(AV145&amp;AW145="","",MAX(BB$12:BB144)+1)</f>
        <v/>
      </c>
      <c r="BC145" s="271" t="str">
        <f t="shared" si="199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>IF(O145="","",IF(BC145="",AO145,IF(BC145="NEMA",AV145,INDEX(regNatjecatelj_ime,MATCH(BC145,regNatjecatelj_id,0)))))</f>
        <v>Hrvoje</v>
      </c>
      <c r="BG145" s="31" t="str">
        <f>IF(O145="","",IF(BC145="",AP145,IF(BC145="NEMA",AW145,INDEX(regNatjecatelj_prezime,MATCH(BC145,regNatjecatelj_id,0)))))</f>
        <v>Dasović</v>
      </c>
      <c r="BH145" s="73" t="str">
        <f t="shared" si="239"/>
        <v/>
      </c>
      <c r="BI145" s="53">
        <f t="shared" si="240"/>
        <v>1450</v>
      </c>
      <c r="BJ145" s="47" t="s">
        <v>0</v>
      </c>
      <c r="BK145" s="52" t="str">
        <f t="shared" si="200"/>
        <v>KAP</v>
      </c>
      <c r="BL145" s="31" t="str">
        <f t="shared" si="201"/>
        <v>OK Kapela</v>
      </c>
      <c r="BM145" s="73" t="str">
        <f t="shared" si="202"/>
        <v/>
      </c>
      <c r="BN145" s="31" t="str" cm="1">
        <f t="array" ref="BN145">IF(BM145="",""&amp;BL145,IF(BM145="NEMA",BL145,INDEX(regKlub_naziv,MATCH(INDEX(regKlub_alias_klubId,BM145),regKlub_id,0))))</f>
        <v>OK Kapela</v>
      </c>
      <c r="BO145" s="31" t="str" cm="1">
        <f t="array" ref="BO145">IFERROR(""&amp;INDEX(regNatjecatelj_klub,DX145),"")</f>
        <v>OK Kapela</v>
      </c>
      <c r="BP145" s="88" t="str">
        <f t="shared" si="241"/>
        <v/>
      </c>
      <c r="BQ145" s="66" t="str">
        <f t="shared" si="242"/>
        <v>OK Kapela</v>
      </c>
      <c r="BR145" s="47" t="s">
        <v>0</v>
      </c>
      <c r="BS145" s="52" t="str">
        <f>IF(X145&lt;&gt;"NEMA","",IF(IFERROR(MATCH(W145,W$12:W144,0),0)&lt;&gt;0,"",W145))</f>
        <v/>
      </c>
      <c r="BT145" s="73" t="str">
        <f t="shared" si="243"/>
        <v/>
      </c>
      <c r="BU145" s="31" t="str">
        <f>IF(OR(BT145="",BT145&lt;&gt;"NEMA"),"",MAX(BU$12:BU144)+1)</f>
        <v/>
      </c>
      <c r="BV145" s="66" t="str">
        <f t="shared" si="244"/>
        <v/>
      </c>
      <c r="BW145" s="47" t="s">
        <v>0</v>
      </c>
      <c r="BX145" s="19" t="str">
        <f t="shared" si="245"/>
        <v/>
      </c>
      <c r="BY145" s="47" t="s">
        <v>0</v>
      </c>
      <c r="BZ145" s="82" t="str">
        <f>IF(BM145&lt;&gt;"NEMA","",IF(IFERROR(MATCH(BL145,BL$12:BL144,0),0)&lt;&gt;0,"",BL145))</f>
        <v/>
      </c>
      <c r="CA145" s="47" t="s">
        <v>0</v>
      </c>
      <c r="CB145" s="125"/>
      <c r="CC145" s="47" t="s">
        <v>0</v>
      </c>
      <c r="CD145" s="58" t="str">
        <f t="shared" si="246"/>
        <v/>
      </c>
      <c r="CE145" s="31" t="str">
        <f t="shared" si="247"/>
        <v/>
      </c>
      <c r="CF145" s="31" t="str">
        <f>IF(CE145="","",MAX(CF$12:CF144)+1)</f>
        <v/>
      </c>
      <c r="CG145" s="31" t="str">
        <f t="shared" si="203"/>
        <v/>
      </c>
      <c r="CH145" s="31" t="str">
        <f t="shared" si="248"/>
        <v/>
      </c>
      <c r="CI145" s="31" t="str">
        <f>IF(CB145="","",MAX(CI$12:CI144)+1)</f>
        <v/>
      </c>
      <c r="CJ145" s="31" t="str">
        <f t="shared" si="249"/>
        <v/>
      </c>
      <c r="CK145" s="66" t="str">
        <f t="shared" si="250"/>
        <v/>
      </c>
      <c r="CL145" s="47" t="s">
        <v>0</v>
      </c>
      <c r="CM145" s="73" t="str">
        <f t="shared" si="204"/>
        <v/>
      </c>
      <c r="CN145" s="47"/>
      <c r="CO145" s="19" t="str">
        <f t="shared" si="251"/>
        <v/>
      </c>
      <c r="CP145" s="47" t="s">
        <v>0</v>
      </c>
      <c r="CQ145" s="143" t="str">
        <f t="shared" si="252"/>
        <v>OK Kapela</v>
      </c>
      <c r="CR145" s="47" t="s">
        <v>0</v>
      </c>
      <c r="CS145" s="58" t="str">
        <f t="shared" si="188"/>
        <v>68:40</v>
      </c>
      <c r="CT145" s="73" t="str">
        <f t="shared" si="189"/>
        <v>0</v>
      </c>
      <c r="CU145" s="229" t="str">
        <f t="shared" si="205"/>
        <v/>
      </c>
      <c r="CV145" s="230">
        <f t="shared" si="190"/>
        <v>4120</v>
      </c>
      <c r="CW145" s="163">
        <f t="shared" si="206"/>
        <v>1</v>
      </c>
      <c r="CX145" s="47" t="s">
        <v>0</v>
      </c>
      <c r="CY145" s="222" t="str">
        <f t="shared" si="253"/>
        <v xml:space="preserve">
</v>
      </c>
      <c r="CZ145" s="223">
        <f t="shared" si="254"/>
        <v>6</v>
      </c>
      <c r="DA145" s="47" t="s">
        <v>0</v>
      </c>
      <c r="DB145" s="47"/>
      <c r="DC145" s="47"/>
      <c r="DD145" s="47"/>
      <c r="DE145" s="47" t="s">
        <v>0</v>
      </c>
      <c r="DF145" s="53" t="str">
        <f t="shared" si="182"/>
        <v/>
      </c>
      <c r="DG145" t="s">
        <v>0</v>
      </c>
      <c r="DH145" s="128" t="str">
        <f t="shared" si="183"/>
        <v>M</v>
      </c>
      <c r="DI145" t="s">
        <v>0</v>
      </c>
      <c r="DJ145" s="52" t="str">
        <f t="shared" si="184"/>
        <v/>
      </c>
      <c r="DK145" s="66" t="str">
        <f t="shared" si="185"/>
        <v/>
      </c>
      <c r="DL145" t="s">
        <v>0</v>
      </c>
      <c r="DM145" s="19" t="str">
        <f t="shared" si="186"/>
        <v/>
      </c>
      <c r="DN145" s="47" t="s">
        <v>0</v>
      </c>
      <c r="DO145" s="19" t="str">
        <f t="shared" si="187"/>
        <v/>
      </c>
      <c r="DP145" s="47" t="s">
        <v>0</v>
      </c>
      <c r="DQ145" s="52" t="str">
        <f t="shared" si="207"/>
        <v>Hrvoje – Dasović – OK Kapela – M45</v>
      </c>
      <c r="DR145" s="53">
        <f t="shared" si="208"/>
        <v>225</v>
      </c>
      <c r="DS145" s="47" t="s">
        <v>0</v>
      </c>
      <c r="DT145" s="52" t="str">
        <f t="shared" si="209"/>
        <v>Hrvoje – Dasović – OK Kapela</v>
      </c>
      <c r="DU145" s="53">
        <f t="shared" si="210"/>
        <v>225</v>
      </c>
      <c r="DV145" s="47" t="s">
        <v>0</v>
      </c>
      <c r="DW145" s="52" t="str">
        <f t="shared" si="211"/>
        <v>Hrvoje – Dasović</v>
      </c>
      <c r="DX145" s="53">
        <f t="shared" si="212"/>
        <v>225</v>
      </c>
      <c r="DY145" s="47" t="s">
        <v>0</v>
      </c>
      <c r="DZ145" s="58">
        <f t="shared" si="255"/>
        <v>225</v>
      </c>
      <c r="EA145" s="53" cm="1">
        <f t="array" ref="EA145">IF(DZ145&lt;&gt;"",INDEX(regNatjecatelj_id,DZ145,0),IF(BD145&lt;&gt;"",BD145,""))</f>
        <v>1450</v>
      </c>
      <c r="EB145" s="47" t="s">
        <v>0</v>
      </c>
      <c r="EC145" s="58" t="str">
        <f t="shared" si="213"/>
        <v>imepre</v>
      </c>
      <c r="ED145" s="73" t="str">
        <f t="shared" si="214"/>
        <v>klu</v>
      </c>
      <c r="EE145" s="73" t="str">
        <f t="shared" si="215"/>
        <v>kat</v>
      </c>
      <c r="EF145" s="73" t="str">
        <f t="shared" si="216"/>
        <v/>
      </c>
      <c r="EG145" s="66" t="str">
        <f t="shared" si="217"/>
        <v>imepre-klu-kat</v>
      </c>
      <c r="EH145" s="47" t="s">
        <v>0</v>
      </c>
      <c r="EI145" s="58">
        <f>IF(AL145="","",MAX(EI$12:EI144)+1)</f>
        <v>312</v>
      </c>
      <c r="EJ145" s="73">
        <f t="shared" si="218"/>
        <v>30</v>
      </c>
      <c r="EK145" s="73">
        <f t="shared" si="256"/>
        <v>1450</v>
      </c>
      <c r="EL145" s="73">
        <f t="shared" si="219"/>
        <v>4120</v>
      </c>
      <c r="EM145" s="73">
        <f t="shared" si="220"/>
        <v>1</v>
      </c>
      <c r="EN145" s="73">
        <f t="shared" si="257"/>
        <v>1</v>
      </c>
      <c r="EO145" s="73">
        <f t="shared" si="258"/>
        <v>1</v>
      </c>
      <c r="EP145" s="73" t="str">
        <f t="shared" si="221"/>
        <v>0</v>
      </c>
      <c r="EQ145" s="73" t="str">
        <f t="shared" si="222"/>
        <v/>
      </c>
      <c r="ER145" s="73" t="str">
        <f t="shared" si="223"/>
        <v/>
      </c>
      <c r="ES145" s="53" t="str">
        <f t="shared" si="224"/>
        <v/>
      </c>
      <c r="ET145" s="47" t="s">
        <v>0</v>
      </c>
      <c r="EU145" s="19" t="str">
        <f t="shared" si="259"/>
        <v>INSERT INTO rezultat(id,stazakategorija_id,imeprezime_id,vrijeme_sec,status_id,registracija,uparivanje_id,originalstatus_id,imeprezimealias_id,klubalias_id,kategorijaalias_id) VALUES (312,30,1450,4120,1,1,1,0,Null,Null,Null);</v>
      </c>
      <c r="EV145" s="47" t="s">
        <v>0</v>
      </c>
      <c r="EW145" s="19" t="str">
        <f t="shared" si="260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5" s="47" t="s">
        <v>0</v>
      </c>
      <c r="EY145" s="180" t="str">
        <f t="shared" si="225"/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5" s="47" t="s">
        <v>0</v>
      </c>
    </row>
    <row r="146" spans="1:156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6" t="str">
        <f t="shared" si="226"/>
        <v>ok</v>
      </c>
      <c r="P146" s="47"/>
      <c r="Q146" s="52" t="str">
        <f t="shared" si="227"/>
        <v>M45</v>
      </c>
      <c r="R146" s="73">
        <f>IF(Q146="","",IF(COUNTIF(Q$12:Q145,Q146)=0,R145+1,R145))</f>
        <v>8</v>
      </c>
      <c r="S146" s="73">
        <f t="shared" si="228"/>
        <v>106</v>
      </c>
      <c r="T146" s="73">
        <f t="shared" si="191"/>
        <v>17</v>
      </c>
      <c r="U146" s="66" t="str">
        <f t="shared" si="192"/>
        <v>M45</v>
      </c>
      <c r="V146" s="47" t="s">
        <v>0</v>
      </c>
      <c r="W146" s="222" t="str">
        <f t="shared" si="193"/>
        <v>M45</v>
      </c>
      <c r="X146" s="223">
        <f t="shared" si="194"/>
        <v>30</v>
      </c>
      <c r="Y146" s="47" t="s">
        <v>0</v>
      </c>
      <c r="Z146" s="52" t="str">
        <f t="shared" si="229"/>
        <v>CRO</v>
      </c>
      <c r="AA146" s="73">
        <f t="shared" si="195"/>
        <v>1</v>
      </c>
      <c r="AB146" s="31" t="str">
        <f t="shared" si="230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231"/>
        <v/>
      </c>
      <c r="AH146" s="47" t="s">
        <v>0</v>
      </c>
      <c r="AI146" s="143" t="str">
        <f t="shared" si="232"/>
        <v>CRO</v>
      </c>
      <c r="AJ146" s="47"/>
      <c r="AK146" s="52" t="str">
        <f t="shared" si="233"/>
        <v>Mario</v>
      </c>
      <c r="AL146" s="31" t="str">
        <f t="shared" si="234"/>
        <v>Nimac</v>
      </c>
      <c r="AM146" s="73">
        <f t="shared" si="235"/>
        <v>1516</v>
      </c>
      <c r="AN146" s="73" t="str">
        <f t="shared" si="236"/>
        <v/>
      </c>
      <c r="AO146" s="31" t="str">
        <f t="shared" si="196"/>
        <v>Mario</v>
      </c>
      <c r="AP146" s="66" t="str">
        <f t="shared" si="197"/>
        <v>Nimac</v>
      </c>
      <c r="AQ146" s="47" t="s">
        <v>0</v>
      </c>
      <c r="AR146" s="82" t="str">
        <f t="shared" si="237"/>
        <v/>
      </c>
      <c r="AS146" s="47" t="s">
        <v>0</v>
      </c>
      <c r="AT146" s="19" t="str">
        <f t="shared" si="238"/>
        <v/>
      </c>
      <c r="AU146" s="47" t="s">
        <v>0</v>
      </c>
      <c r="AV146" s="103"/>
      <c r="AW146" s="105"/>
      <c r="AX146" s="47" t="s">
        <v>0</v>
      </c>
      <c r="AY146" s="259" t="str">
        <f t="shared" si="181"/>
        <v/>
      </c>
      <c r="AZ146" s="47" t="s">
        <v>0</v>
      </c>
      <c r="BA146" s="52" t="str">
        <f t="shared" si="198"/>
        <v/>
      </c>
      <c r="BB146" s="73" t="str">
        <f>IF(AV146&amp;AW146="","",MAX(BB$12:BB145)+1)</f>
        <v/>
      </c>
      <c r="BC146" s="271" t="str">
        <f t="shared" si="199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>IF(O146="","",IF(BC146="",AO146,IF(BC146="NEMA",AV146,INDEX(regNatjecatelj_ime,MATCH(BC146,regNatjecatelj_id,0)))))</f>
        <v>Mario</v>
      </c>
      <c r="BG146" s="31" t="str">
        <f>IF(O146="","",IF(BC146="",AP146,IF(BC146="NEMA",AW146,INDEX(regNatjecatelj_prezime,MATCH(BC146,regNatjecatelj_id,0)))))</f>
        <v>Nimac</v>
      </c>
      <c r="BH146" s="73" t="str">
        <f t="shared" si="239"/>
        <v/>
      </c>
      <c r="BI146" s="53">
        <f t="shared" si="240"/>
        <v>1516</v>
      </c>
      <c r="BJ146" s="47" t="s">
        <v>0</v>
      </c>
      <c r="BK146" s="52" t="str">
        <f t="shared" si="200"/>
        <v>KAP</v>
      </c>
      <c r="BL146" s="31" t="str">
        <f t="shared" si="201"/>
        <v>OK Kapela</v>
      </c>
      <c r="BM146" s="73" t="str">
        <f t="shared" si="202"/>
        <v/>
      </c>
      <c r="BN146" s="31" t="str" cm="1">
        <f t="array" ref="BN146">IF(BM146="",""&amp;BL146,IF(BM146="NEMA",BL146,INDEX(regKlub_naziv,MATCH(INDEX(regKlub_alias_klubId,BM146),regKlub_id,0))))</f>
        <v>OK Kapela</v>
      </c>
      <c r="BO146" s="31" t="str" cm="1">
        <f t="array" ref="BO146">IFERROR(""&amp;INDEX(regNatjecatelj_klub,DX146),"")</f>
        <v>OK Kapela</v>
      </c>
      <c r="BP146" s="88" t="str">
        <f t="shared" si="241"/>
        <v/>
      </c>
      <c r="BQ146" s="66" t="str">
        <f t="shared" si="242"/>
        <v>OK Kapela</v>
      </c>
      <c r="BR146" s="47" t="s">
        <v>0</v>
      </c>
      <c r="BS146" s="52" t="str">
        <f>IF(X146&lt;&gt;"NEMA","",IF(IFERROR(MATCH(W146,W$12:W145,0),0)&lt;&gt;0,"",W146))</f>
        <v/>
      </c>
      <c r="BT146" s="73" t="str">
        <f t="shared" si="243"/>
        <v/>
      </c>
      <c r="BU146" s="31" t="str">
        <f>IF(OR(BT146="",BT146&lt;&gt;"NEMA"),"",MAX(BU$12:BU145)+1)</f>
        <v/>
      </c>
      <c r="BV146" s="66" t="str">
        <f t="shared" si="244"/>
        <v/>
      </c>
      <c r="BW146" s="47" t="s">
        <v>0</v>
      </c>
      <c r="BX146" s="19" t="str">
        <f t="shared" si="245"/>
        <v/>
      </c>
      <c r="BY146" s="47" t="s">
        <v>0</v>
      </c>
      <c r="BZ146" s="82" t="str">
        <f>IF(BM146&lt;&gt;"NEMA","",IF(IFERROR(MATCH(BL146,BL$12:BL145,0),0)&lt;&gt;0,"",BL146))</f>
        <v/>
      </c>
      <c r="CA146" s="47" t="s">
        <v>0</v>
      </c>
      <c r="CB146" s="125"/>
      <c r="CC146" s="47" t="s">
        <v>0</v>
      </c>
      <c r="CD146" s="58" t="str">
        <f t="shared" si="246"/>
        <v/>
      </c>
      <c r="CE146" s="31" t="str">
        <f t="shared" si="247"/>
        <v/>
      </c>
      <c r="CF146" s="31" t="str">
        <f>IF(CE146="","",MAX(CF$12:CF145)+1)</f>
        <v/>
      </c>
      <c r="CG146" s="31" t="str">
        <f t="shared" si="203"/>
        <v/>
      </c>
      <c r="CH146" s="31" t="str">
        <f t="shared" si="248"/>
        <v/>
      </c>
      <c r="CI146" s="31" t="str">
        <f>IF(CB146="","",MAX(CI$12:CI145)+1)</f>
        <v/>
      </c>
      <c r="CJ146" s="31" t="str">
        <f t="shared" si="249"/>
        <v/>
      </c>
      <c r="CK146" s="66" t="str">
        <f t="shared" si="250"/>
        <v/>
      </c>
      <c r="CL146" s="47" t="s">
        <v>0</v>
      </c>
      <c r="CM146" s="73" t="str">
        <f t="shared" si="204"/>
        <v/>
      </c>
      <c r="CN146" s="47"/>
      <c r="CO146" s="19" t="str">
        <f t="shared" si="251"/>
        <v/>
      </c>
      <c r="CP146" s="47" t="s">
        <v>0</v>
      </c>
      <c r="CQ146" s="143" t="str">
        <f t="shared" si="252"/>
        <v>OK Kapela</v>
      </c>
      <c r="CR146" s="47" t="s">
        <v>0</v>
      </c>
      <c r="CS146" s="58" t="str">
        <f t="shared" si="188"/>
        <v>71:50</v>
      </c>
      <c r="CT146" s="73" t="str">
        <f t="shared" si="189"/>
        <v>0</v>
      </c>
      <c r="CU146" s="229" t="str">
        <f t="shared" si="205"/>
        <v/>
      </c>
      <c r="CV146" s="230">
        <f t="shared" si="190"/>
        <v>4310</v>
      </c>
      <c r="CW146" s="163">
        <f t="shared" si="206"/>
        <v>1</v>
      </c>
      <c r="CX146" s="47" t="s">
        <v>0</v>
      </c>
      <c r="CY146" s="222" t="str">
        <f t="shared" si="253"/>
        <v xml:space="preserve">
</v>
      </c>
      <c r="CZ146" s="223">
        <f t="shared" si="254"/>
        <v>6</v>
      </c>
      <c r="DA146" s="47" t="s">
        <v>0</v>
      </c>
      <c r="DB146" s="47"/>
      <c r="DC146" s="47"/>
      <c r="DD146" s="47"/>
      <c r="DE146" s="47" t="s">
        <v>0</v>
      </c>
      <c r="DF146" s="53" t="str">
        <f t="shared" si="182"/>
        <v/>
      </c>
      <c r="DG146" t="s">
        <v>0</v>
      </c>
      <c r="DH146" s="128" t="str">
        <f t="shared" si="183"/>
        <v>M</v>
      </c>
      <c r="DI146" t="s">
        <v>0</v>
      </c>
      <c r="DJ146" s="52" t="str">
        <f t="shared" si="184"/>
        <v/>
      </c>
      <c r="DK146" s="66" t="str">
        <f t="shared" si="185"/>
        <v/>
      </c>
      <c r="DL146" t="s">
        <v>0</v>
      </c>
      <c r="DM146" s="19" t="str">
        <f t="shared" si="186"/>
        <v/>
      </c>
      <c r="DN146" s="47" t="s">
        <v>0</v>
      </c>
      <c r="DO146" s="19" t="str">
        <f t="shared" si="187"/>
        <v/>
      </c>
      <c r="DP146" s="47" t="s">
        <v>0</v>
      </c>
      <c r="DQ146" s="52" t="str">
        <f t="shared" si="207"/>
        <v>Mario – Nimac – OK Kapela – M45</v>
      </c>
      <c r="DR146" s="53">
        <f t="shared" si="208"/>
        <v>287</v>
      </c>
      <c r="DS146" s="47" t="s">
        <v>0</v>
      </c>
      <c r="DT146" s="52" t="str">
        <f t="shared" si="209"/>
        <v>Mario – Nimac – OK Kapela</v>
      </c>
      <c r="DU146" s="53">
        <f t="shared" si="210"/>
        <v>287</v>
      </c>
      <c r="DV146" s="47" t="s">
        <v>0</v>
      </c>
      <c r="DW146" s="52" t="str">
        <f t="shared" si="211"/>
        <v>Mario – Nimac</v>
      </c>
      <c r="DX146" s="53">
        <f t="shared" si="212"/>
        <v>287</v>
      </c>
      <c r="DY146" s="47" t="s">
        <v>0</v>
      </c>
      <c r="DZ146" s="58">
        <f t="shared" si="255"/>
        <v>287</v>
      </c>
      <c r="EA146" s="53" cm="1">
        <f t="array" ref="EA146">IF(DZ146&lt;&gt;"",INDEX(regNatjecatelj_id,DZ146,0),IF(BD146&lt;&gt;"",BD146,""))</f>
        <v>1516</v>
      </c>
      <c r="EB146" s="47" t="s">
        <v>0</v>
      </c>
      <c r="EC146" s="58" t="str">
        <f t="shared" si="213"/>
        <v>imepre</v>
      </c>
      <c r="ED146" s="73" t="str">
        <f t="shared" si="214"/>
        <v>klu</v>
      </c>
      <c r="EE146" s="73" t="str">
        <f t="shared" si="215"/>
        <v>kat</v>
      </c>
      <c r="EF146" s="73" t="str">
        <f t="shared" si="216"/>
        <v/>
      </c>
      <c r="EG146" s="66" t="str">
        <f t="shared" si="217"/>
        <v>imepre-klu-kat</v>
      </c>
      <c r="EH146" s="47" t="s">
        <v>0</v>
      </c>
      <c r="EI146" s="58">
        <f>IF(AL146="","",MAX(EI$12:EI145)+1)</f>
        <v>313</v>
      </c>
      <c r="EJ146" s="73">
        <f t="shared" si="218"/>
        <v>30</v>
      </c>
      <c r="EK146" s="73">
        <f t="shared" si="256"/>
        <v>1516</v>
      </c>
      <c r="EL146" s="73">
        <f t="shared" si="219"/>
        <v>4310</v>
      </c>
      <c r="EM146" s="73">
        <f t="shared" si="220"/>
        <v>1</v>
      </c>
      <c r="EN146" s="73">
        <f t="shared" si="257"/>
        <v>1</v>
      </c>
      <c r="EO146" s="73">
        <f t="shared" si="258"/>
        <v>1</v>
      </c>
      <c r="EP146" s="73" t="str">
        <f t="shared" si="221"/>
        <v>0</v>
      </c>
      <c r="EQ146" s="73" t="str">
        <f t="shared" si="222"/>
        <v/>
      </c>
      <c r="ER146" s="73" t="str">
        <f t="shared" si="223"/>
        <v/>
      </c>
      <c r="ES146" s="53" t="str">
        <f t="shared" si="224"/>
        <v/>
      </c>
      <c r="ET146" s="47" t="s">
        <v>0</v>
      </c>
      <c r="EU146" s="19" t="str">
        <f t="shared" si="259"/>
        <v>INSERT INTO rezultat(id,stazakategorija_id,imeprezime_id,vrijeme_sec,status_id,registracija,uparivanje_id,originalstatus_id,imeprezimealias_id,klubalias_id,kategorijaalias_id) VALUES (313,30,1516,4310,1,1,1,0,Null,Null,Null);</v>
      </c>
      <c r="EV146" s="47" t="s">
        <v>0</v>
      </c>
      <c r="EW146" s="19" t="str">
        <f t="shared" si="260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6" s="47" t="s">
        <v>0</v>
      </c>
      <c r="EY146" s="180" t="str">
        <f t="shared" si="225"/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6" s="47" t="s">
        <v>0</v>
      </c>
    </row>
    <row r="147" spans="1:156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6" t="str">
        <f t="shared" si="226"/>
        <v>ok</v>
      </c>
      <c r="P147" s="47"/>
      <c r="Q147" s="52" t="str">
        <f t="shared" si="227"/>
        <v>M45</v>
      </c>
      <c r="R147" s="73">
        <f>IF(Q147="","",IF(COUNTIF(Q$12:Q146,Q147)=0,R146+1,R146))</f>
        <v>8</v>
      </c>
      <c r="S147" s="73">
        <f t="shared" si="228"/>
        <v>106</v>
      </c>
      <c r="T147" s="73">
        <f t="shared" si="191"/>
        <v>17</v>
      </c>
      <c r="U147" s="66" t="str">
        <f t="shared" si="192"/>
        <v>M45</v>
      </c>
      <c r="V147" s="47" t="s">
        <v>0</v>
      </c>
      <c r="W147" s="222" t="str">
        <f t="shared" si="193"/>
        <v>M45</v>
      </c>
      <c r="X147" s="223">
        <f t="shared" si="194"/>
        <v>30</v>
      </c>
      <c r="Y147" s="47" t="s">
        <v>0</v>
      </c>
      <c r="Z147" s="52" t="str">
        <f t="shared" si="229"/>
        <v>CRO</v>
      </c>
      <c r="AA147" s="73">
        <f t="shared" si="195"/>
        <v>1</v>
      </c>
      <c r="AB147" s="31" t="str">
        <f t="shared" si="230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231"/>
        <v/>
      </c>
      <c r="AH147" s="47" t="s">
        <v>0</v>
      </c>
      <c r="AI147" s="143" t="str">
        <f t="shared" si="232"/>
        <v>CRO</v>
      </c>
      <c r="AJ147" s="47"/>
      <c r="AK147" s="52" t="str">
        <f t="shared" si="233"/>
        <v>Domagoj</v>
      </c>
      <c r="AL147" s="31" t="str">
        <f t="shared" si="234"/>
        <v>Pavlin</v>
      </c>
      <c r="AM147" s="73">
        <f t="shared" si="235"/>
        <v>1237</v>
      </c>
      <c r="AN147" s="73" t="str">
        <f t="shared" si="236"/>
        <v/>
      </c>
      <c r="AO147" s="31" t="str">
        <f t="shared" si="196"/>
        <v>Domagoj</v>
      </c>
      <c r="AP147" s="66" t="str">
        <f t="shared" si="197"/>
        <v>Pavlin</v>
      </c>
      <c r="AQ147" s="47" t="s">
        <v>0</v>
      </c>
      <c r="AR147" s="82" t="str">
        <f t="shared" si="237"/>
        <v/>
      </c>
      <c r="AS147" s="47" t="s">
        <v>0</v>
      </c>
      <c r="AT147" s="19" t="str">
        <f t="shared" si="238"/>
        <v/>
      </c>
      <c r="AU147" s="47" t="s">
        <v>0</v>
      </c>
      <c r="AV147" s="103"/>
      <c r="AW147" s="105"/>
      <c r="AX147" s="47" t="s">
        <v>0</v>
      </c>
      <c r="AY147" s="259" t="str">
        <f t="shared" si="181"/>
        <v/>
      </c>
      <c r="AZ147" s="47" t="s">
        <v>0</v>
      </c>
      <c r="BA147" s="52" t="str">
        <f t="shared" si="198"/>
        <v/>
      </c>
      <c r="BB147" s="73" t="str">
        <f>IF(AV147&amp;AW147="","",MAX(BB$12:BB146)+1)</f>
        <v/>
      </c>
      <c r="BC147" s="271" t="str">
        <f t="shared" si="199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>IF(O147="","",IF(BC147="",AO147,IF(BC147="NEMA",AV147,INDEX(regNatjecatelj_ime,MATCH(BC147,regNatjecatelj_id,0)))))</f>
        <v>Domagoj</v>
      </c>
      <c r="BG147" s="31" t="str">
        <f>IF(O147="","",IF(BC147="",AP147,IF(BC147="NEMA",AW147,INDEX(regNatjecatelj_prezime,MATCH(BC147,regNatjecatelj_id,0)))))</f>
        <v>Pavlin</v>
      </c>
      <c r="BH147" s="73" t="str">
        <f t="shared" si="239"/>
        <v/>
      </c>
      <c r="BI147" s="53">
        <f t="shared" si="240"/>
        <v>1237</v>
      </c>
      <c r="BJ147" s="47" t="s">
        <v>0</v>
      </c>
      <c r="BK147" s="52" t="str">
        <f t="shared" si="200"/>
        <v>Vihor</v>
      </c>
      <c r="BL147" s="31" t="str">
        <f t="shared" si="201"/>
        <v>OK Vihor</v>
      </c>
      <c r="BM147" s="73" t="str">
        <f t="shared" si="202"/>
        <v/>
      </c>
      <c r="BN147" s="31" t="str" cm="1">
        <f t="array" ref="BN147">IF(BM147="",""&amp;BL147,IF(BM147="NEMA",BL147,INDEX(regKlub_naziv,MATCH(INDEX(regKlub_alias_klubId,BM147),regKlub_id,0))))</f>
        <v>OK Vihor</v>
      </c>
      <c r="BO147" s="31" t="str" cm="1">
        <f t="array" ref="BO147">IFERROR(""&amp;INDEX(regNatjecatelj_klub,DX147),"")</f>
        <v>OK Vihor</v>
      </c>
      <c r="BP147" s="88" t="str">
        <f t="shared" si="241"/>
        <v/>
      </c>
      <c r="BQ147" s="66" t="str">
        <f t="shared" si="242"/>
        <v>OK Vihor</v>
      </c>
      <c r="BR147" s="47" t="s">
        <v>0</v>
      </c>
      <c r="BS147" s="52" t="str">
        <f>IF(X147&lt;&gt;"NEMA","",IF(IFERROR(MATCH(W147,W$12:W146,0),0)&lt;&gt;0,"",W147))</f>
        <v/>
      </c>
      <c r="BT147" s="73" t="str">
        <f t="shared" si="243"/>
        <v/>
      </c>
      <c r="BU147" s="31" t="str">
        <f>IF(OR(BT147="",BT147&lt;&gt;"NEMA"),"",MAX(BU$12:BU146)+1)</f>
        <v/>
      </c>
      <c r="BV147" s="66" t="str">
        <f t="shared" si="244"/>
        <v/>
      </c>
      <c r="BW147" s="47" t="s">
        <v>0</v>
      </c>
      <c r="BX147" s="19" t="str">
        <f t="shared" si="245"/>
        <v/>
      </c>
      <c r="BY147" s="47" t="s">
        <v>0</v>
      </c>
      <c r="BZ147" s="82" t="str">
        <f>IF(BM147&lt;&gt;"NEMA","",IF(IFERROR(MATCH(BL147,BL$12:BL146,0),0)&lt;&gt;0,"",BL147))</f>
        <v/>
      </c>
      <c r="CA147" s="47" t="s">
        <v>0</v>
      </c>
      <c r="CB147" s="125"/>
      <c r="CC147" s="47" t="s">
        <v>0</v>
      </c>
      <c r="CD147" s="58" t="str">
        <f t="shared" si="246"/>
        <v/>
      </c>
      <c r="CE147" s="31" t="str">
        <f t="shared" si="247"/>
        <v/>
      </c>
      <c r="CF147" s="31" t="str">
        <f>IF(CE147="","",MAX(CF$12:CF146)+1)</f>
        <v/>
      </c>
      <c r="CG147" s="31" t="str">
        <f t="shared" si="203"/>
        <v/>
      </c>
      <c r="CH147" s="31" t="str">
        <f t="shared" si="248"/>
        <v/>
      </c>
      <c r="CI147" s="31" t="str">
        <f>IF(CB147="","",MAX(CI$12:CI146)+1)</f>
        <v/>
      </c>
      <c r="CJ147" s="31" t="str">
        <f t="shared" si="249"/>
        <v/>
      </c>
      <c r="CK147" s="66" t="str">
        <f t="shared" si="250"/>
        <v/>
      </c>
      <c r="CL147" s="47" t="s">
        <v>0</v>
      </c>
      <c r="CM147" s="73" t="str">
        <f t="shared" si="204"/>
        <v/>
      </c>
      <c r="CN147" s="47"/>
      <c r="CO147" s="19" t="str">
        <f t="shared" si="251"/>
        <v/>
      </c>
      <c r="CP147" s="47" t="s">
        <v>0</v>
      </c>
      <c r="CQ147" s="143" t="str">
        <f t="shared" si="252"/>
        <v>OK Vihor</v>
      </c>
      <c r="CR147" s="47" t="s">
        <v>0</v>
      </c>
      <c r="CS147" s="58" t="str">
        <f t="shared" si="188"/>
        <v>75:42</v>
      </c>
      <c r="CT147" s="73" t="str">
        <f t="shared" si="189"/>
        <v>0</v>
      </c>
      <c r="CU147" s="229" t="str">
        <f t="shared" si="205"/>
        <v/>
      </c>
      <c r="CV147" s="230">
        <f t="shared" si="190"/>
        <v>4542</v>
      </c>
      <c r="CW147" s="163">
        <f t="shared" si="206"/>
        <v>1</v>
      </c>
      <c r="CX147" s="47" t="s">
        <v>0</v>
      </c>
      <c r="CY147" s="222" t="str">
        <f t="shared" si="253"/>
        <v xml:space="preserve">
</v>
      </c>
      <c r="CZ147" s="223">
        <f t="shared" si="254"/>
        <v>6</v>
      </c>
      <c r="DA147" s="47" t="s">
        <v>0</v>
      </c>
      <c r="DB147" s="47"/>
      <c r="DC147" s="47"/>
      <c r="DD147" s="47"/>
      <c r="DE147" s="47" t="s">
        <v>0</v>
      </c>
      <c r="DF147" s="53" t="str">
        <f t="shared" si="182"/>
        <v/>
      </c>
      <c r="DG147" t="s">
        <v>0</v>
      </c>
      <c r="DH147" s="128" t="str">
        <f t="shared" si="183"/>
        <v>M</v>
      </c>
      <c r="DI147" t="s">
        <v>0</v>
      </c>
      <c r="DJ147" s="52" t="str">
        <f t="shared" si="184"/>
        <v/>
      </c>
      <c r="DK147" s="66" t="str">
        <f t="shared" si="185"/>
        <v/>
      </c>
      <c r="DL147" t="s">
        <v>0</v>
      </c>
      <c r="DM147" s="19" t="str">
        <f t="shared" si="186"/>
        <v/>
      </c>
      <c r="DN147" s="47" t="s">
        <v>0</v>
      </c>
      <c r="DO147" s="19" t="str">
        <f t="shared" si="187"/>
        <v/>
      </c>
      <c r="DP147" s="47" t="s">
        <v>0</v>
      </c>
      <c r="DQ147" s="52" t="str">
        <f t="shared" si="207"/>
        <v>Domagoj – Pavlin – OK Vihor – M45</v>
      </c>
      <c r="DR147" s="53">
        <f t="shared" si="208"/>
        <v>844</v>
      </c>
      <c r="DS147" s="47" t="s">
        <v>0</v>
      </c>
      <c r="DT147" s="52" t="str">
        <f t="shared" si="209"/>
        <v>Domagoj – Pavlin – OK Vihor</v>
      </c>
      <c r="DU147" s="53">
        <f t="shared" si="210"/>
        <v>844</v>
      </c>
      <c r="DV147" s="47" t="s">
        <v>0</v>
      </c>
      <c r="DW147" s="52" t="str">
        <f t="shared" si="211"/>
        <v>Domagoj – Pavlin</v>
      </c>
      <c r="DX147" s="53">
        <f t="shared" si="212"/>
        <v>844</v>
      </c>
      <c r="DY147" s="47" t="s">
        <v>0</v>
      </c>
      <c r="DZ147" s="58">
        <f t="shared" si="255"/>
        <v>844</v>
      </c>
      <c r="EA147" s="53" cm="1">
        <f t="array" ref="EA147">IF(DZ147&lt;&gt;"",INDEX(regNatjecatelj_id,DZ147,0),IF(BD147&lt;&gt;"",BD147,""))</f>
        <v>1237</v>
      </c>
      <c r="EB147" s="47" t="s">
        <v>0</v>
      </c>
      <c r="EC147" s="58" t="str">
        <f t="shared" si="213"/>
        <v>imepre</v>
      </c>
      <c r="ED147" s="73" t="str">
        <f t="shared" si="214"/>
        <v>klu</v>
      </c>
      <c r="EE147" s="73" t="str">
        <f t="shared" si="215"/>
        <v>kat</v>
      </c>
      <c r="EF147" s="73" t="str">
        <f t="shared" si="216"/>
        <v/>
      </c>
      <c r="EG147" s="66" t="str">
        <f t="shared" si="217"/>
        <v>imepre-klu-kat</v>
      </c>
      <c r="EH147" s="47" t="s">
        <v>0</v>
      </c>
      <c r="EI147" s="58">
        <f>IF(AL147="","",MAX(EI$12:EI146)+1)</f>
        <v>314</v>
      </c>
      <c r="EJ147" s="73">
        <f t="shared" si="218"/>
        <v>30</v>
      </c>
      <c r="EK147" s="73">
        <f t="shared" si="256"/>
        <v>1237</v>
      </c>
      <c r="EL147" s="73">
        <f t="shared" si="219"/>
        <v>4542</v>
      </c>
      <c r="EM147" s="73">
        <f t="shared" si="220"/>
        <v>1</v>
      </c>
      <c r="EN147" s="73">
        <f t="shared" si="257"/>
        <v>1</v>
      </c>
      <c r="EO147" s="73">
        <f t="shared" si="258"/>
        <v>1</v>
      </c>
      <c r="EP147" s="73" t="str">
        <f t="shared" si="221"/>
        <v>0</v>
      </c>
      <c r="EQ147" s="73" t="str">
        <f t="shared" si="222"/>
        <v/>
      </c>
      <c r="ER147" s="73" t="str">
        <f t="shared" si="223"/>
        <v/>
      </c>
      <c r="ES147" s="53" t="str">
        <f t="shared" si="224"/>
        <v/>
      </c>
      <c r="ET147" s="47" t="s">
        <v>0</v>
      </c>
      <c r="EU147" s="19" t="str">
        <f t="shared" si="259"/>
        <v>INSERT INTO rezultat(id,stazakategorija_id,imeprezime_id,vrijeme_sec,status_id,registracija,uparivanje_id,originalstatus_id,imeprezimealias_id,klubalias_id,kategorijaalias_id) VALUES (314,30,1237,4542,1,1,1,0,Null,Null,Null);</v>
      </c>
      <c r="EV147" s="47" t="s">
        <v>0</v>
      </c>
      <c r="EW147" s="19" t="str">
        <f t="shared" si="260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7" s="47" t="s">
        <v>0</v>
      </c>
      <c r="EY147" s="180" t="str">
        <f t="shared" si="225"/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7" s="47" t="s">
        <v>0</v>
      </c>
    </row>
    <row r="148" spans="1:156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6" t="str">
        <f t="shared" si="226"/>
        <v>ok</v>
      </c>
      <c r="P148" s="47"/>
      <c r="Q148" s="52" t="str">
        <f t="shared" si="227"/>
        <v>M45</v>
      </c>
      <c r="R148" s="73">
        <f>IF(Q148="","",IF(COUNTIF(Q$12:Q147,Q148)=0,R147+1,R147))</f>
        <v>8</v>
      </c>
      <c r="S148" s="73">
        <f t="shared" si="228"/>
        <v>106</v>
      </c>
      <c r="T148" s="73">
        <f t="shared" si="191"/>
        <v>17</v>
      </c>
      <c r="U148" s="66" t="str">
        <f t="shared" si="192"/>
        <v>M45</v>
      </c>
      <c r="V148" s="47" t="s">
        <v>0</v>
      </c>
      <c r="W148" s="222" t="str">
        <f t="shared" si="193"/>
        <v>M45</v>
      </c>
      <c r="X148" s="223">
        <f t="shared" si="194"/>
        <v>30</v>
      </c>
      <c r="Y148" s="47" t="s">
        <v>0</v>
      </c>
      <c r="Z148" s="52" t="str">
        <f t="shared" si="229"/>
        <v>CRO</v>
      </c>
      <c r="AA148" s="73">
        <f t="shared" si="195"/>
        <v>1</v>
      </c>
      <c r="AB148" s="31" t="str">
        <f t="shared" si="230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231"/>
        <v/>
      </c>
      <c r="AH148" s="47" t="s">
        <v>0</v>
      </c>
      <c r="AI148" s="143" t="str">
        <f t="shared" si="232"/>
        <v>CRO</v>
      </c>
      <c r="AJ148" s="47"/>
      <c r="AK148" s="52" t="str">
        <f t="shared" si="233"/>
        <v>Tomislav</v>
      </c>
      <c r="AL148" s="31" t="str">
        <f t="shared" si="234"/>
        <v>Gojmerac</v>
      </c>
      <c r="AM148" s="73">
        <f t="shared" si="235"/>
        <v>1325</v>
      </c>
      <c r="AN148" s="73" t="str">
        <f t="shared" si="236"/>
        <v/>
      </c>
      <c r="AO148" s="31" t="str">
        <f t="shared" si="196"/>
        <v>Tomislav</v>
      </c>
      <c r="AP148" s="66" t="str">
        <f t="shared" si="197"/>
        <v>Gojmerac</v>
      </c>
      <c r="AQ148" s="47" t="s">
        <v>0</v>
      </c>
      <c r="AR148" s="82" t="str">
        <f t="shared" si="237"/>
        <v/>
      </c>
      <c r="AS148" s="47" t="s">
        <v>0</v>
      </c>
      <c r="AT148" s="19" t="str">
        <f t="shared" si="238"/>
        <v/>
      </c>
      <c r="AU148" s="47" t="s">
        <v>0</v>
      </c>
      <c r="AV148" s="103"/>
      <c r="AW148" s="105"/>
      <c r="AX148" s="47" t="s">
        <v>0</v>
      </c>
      <c r="AY148" s="259" t="str">
        <f t="shared" si="181"/>
        <v/>
      </c>
      <c r="AZ148" s="47" t="s">
        <v>0</v>
      </c>
      <c r="BA148" s="52" t="str">
        <f t="shared" si="198"/>
        <v/>
      </c>
      <c r="BB148" s="73" t="str">
        <f>IF(AV148&amp;AW148="","",MAX(BB$12:BB147)+1)</f>
        <v/>
      </c>
      <c r="BC148" s="271" t="str">
        <f t="shared" si="199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>IF(O148="","",IF(BC148="",AO148,IF(BC148="NEMA",AV148,INDEX(regNatjecatelj_ime,MATCH(BC148,regNatjecatelj_id,0)))))</f>
        <v>Tomislav</v>
      </c>
      <c r="BG148" s="31" t="str">
        <f>IF(O148="","",IF(BC148="",AP148,IF(BC148="NEMA",AW148,INDEX(regNatjecatelj_prezime,MATCH(BC148,regNatjecatelj_id,0)))))</f>
        <v>Gojmerac</v>
      </c>
      <c r="BH148" s="73" t="str">
        <f t="shared" si="239"/>
        <v/>
      </c>
      <c r="BI148" s="53">
        <f t="shared" si="240"/>
        <v>1325</v>
      </c>
      <c r="BJ148" s="47" t="s">
        <v>0</v>
      </c>
      <c r="BK148" s="52" t="str">
        <f t="shared" si="200"/>
        <v>OK MERZ CRO</v>
      </c>
      <c r="BL148" s="31" t="str">
        <f t="shared" si="201"/>
        <v>OK Ivan Merz</v>
      </c>
      <c r="BM148" s="73" t="str">
        <f t="shared" si="202"/>
        <v/>
      </c>
      <c r="BN148" s="31" t="str" cm="1">
        <f t="array" ref="BN148">IF(BM148="",""&amp;BL148,IF(BM148="NEMA",BL148,INDEX(regKlub_naziv,MATCH(INDEX(regKlub_alias_klubId,BM148),regKlub_id,0))))</f>
        <v>OK Ivan Merz</v>
      </c>
      <c r="BO148" s="31" t="str" cm="1">
        <f t="array" ref="BO148">IFERROR(""&amp;INDEX(regNatjecatelj_klub,DX148),"")</f>
        <v>OK Ivan Merz</v>
      </c>
      <c r="BP148" s="88" t="str">
        <f t="shared" si="241"/>
        <v/>
      </c>
      <c r="BQ148" s="66" t="str">
        <f t="shared" si="242"/>
        <v>OK Ivan Merz</v>
      </c>
      <c r="BR148" s="47" t="s">
        <v>0</v>
      </c>
      <c r="BS148" s="52" t="str">
        <f>IF(X148&lt;&gt;"NEMA","",IF(IFERROR(MATCH(W148,W$12:W147,0),0)&lt;&gt;0,"",W148))</f>
        <v/>
      </c>
      <c r="BT148" s="73" t="str">
        <f t="shared" si="243"/>
        <v/>
      </c>
      <c r="BU148" s="31" t="str">
        <f>IF(OR(BT148="",BT148&lt;&gt;"NEMA"),"",MAX(BU$12:BU147)+1)</f>
        <v/>
      </c>
      <c r="BV148" s="66" t="str">
        <f t="shared" si="244"/>
        <v/>
      </c>
      <c r="BW148" s="47" t="s">
        <v>0</v>
      </c>
      <c r="BX148" s="19" t="str">
        <f t="shared" si="245"/>
        <v/>
      </c>
      <c r="BY148" s="47" t="s">
        <v>0</v>
      </c>
      <c r="BZ148" s="82" t="str">
        <f>IF(BM148&lt;&gt;"NEMA","",IF(IFERROR(MATCH(BL148,BL$12:BL147,0),0)&lt;&gt;0,"",BL148))</f>
        <v/>
      </c>
      <c r="CA148" s="47" t="s">
        <v>0</v>
      </c>
      <c r="CB148" s="125"/>
      <c r="CC148" s="47" t="s">
        <v>0</v>
      </c>
      <c r="CD148" s="58" t="str">
        <f t="shared" si="246"/>
        <v/>
      </c>
      <c r="CE148" s="31" t="str">
        <f t="shared" si="247"/>
        <v/>
      </c>
      <c r="CF148" s="31" t="str">
        <f>IF(CE148="","",MAX(CF$12:CF147)+1)</f>
        <v/>
      </c>
      <c r="CG148" s="31" t="str">
        <f t="shared" si="203"/>
        <v/>
      </c>
      <c r="CH148" s="31" t="str">
        <f t="shared" si="248"/>
        <v/>
      </c>
      <c r="CI148" s="31" t="str">
        <f>IF(CB148="","",MAX(CI$12:CI147)+1)</f>
        <v/>
      </c>
      <c r="CJ148" s="31" t="str">
        <f t="shared" si="249"/>
        <v/>
      </c>
      <c r="CK148" s="66" t="str">
        <f t="shared" si="250"/>
        <v/>
      </c>
      <c r="CL148" s="47" t="s">
        <v>0</v>
      </c>
      <c r="CM148" s="73" t="str">
        <f t="shared" si="204"/>
        <v/>
      </c>
      <c r="CN148" s="47"/>
      <c r="CO148" s="19" t="str">
        <f t="shared" si="251"/>
        <v/>
      </c>
      <c r="CP148" s="47" t="s">
        <v>0</v>
      </c>
      <c r="CQ148" s="143" t="str">
        <f t="shared" si="252"/>
        <v>OK Ivan Merz</v>
      </c>
      <c r="CR148" s="47" t="s">
        <v>0</v>
      </c>
      <c r="CS148" s="58" t="str">
        <f t="shared" si="188"/>
        <v>78:59</v>
      </c>
      <c r="CT148" s="73" t="str">
        <f t="shared" si="189"/>
        <v>0</v>
      </c>
      <c r="CU148" s="229" t="str">
        <f t="shared" si="205"/>
        <v/>
      </c>
      <c r="CV148" s="230">
        <f t="shared" si="190"/>
        <v>4739</v>
      </c>
      <c r="CW148" s="163">
        <f t="shared" si="206"/>
        <v>1</v>
      </c>
      <c r="CX148" s="47" t="s">
        <v>0</v>
      </c>
      <c r="CY148" s="222" t="str">
        <f t="shared" si="253"/>
        <v xml:space="preserve">
</v>
      </c>
      <c r="CZ148" s="223">
        <f t="shared" si="254"/>
        <v>6</v>
      </c>
      <c r="DA148" s="47" t="s">
        <v>0</v>
      </c>
      <c r="DB148" s="47"/>
      <c r="DC148" s="47"/>
      <c r="DD148" s="47"/>
      <c r="DE148" s="47" t="s">
        <v>0</v>
      </c>
      <c r="DF148" s="53" t="str">
        <f t="shared" si="182"/>
        <v/>
      </c>
      <c r="DG148" t="s">
        <v>0</v>
      </c>
      <c r="DH148" s="128" t="str">
        <f t="shared" si="183"/>
        <v>M</v>
      </c>
      <c r="DI148" t="s">
        <v>0</v>
      </c>
      <c r="DJ148" s="52" t="str">
        <f t="shared" si="184"/>
        <v/>
      </c>
      <c r="DK148" s="66" t="str">
        <f t="shared" si="185"/>
        <v/>
      </c>
      <c r="DL148" t="s">
        <v>0</v>
      </c>
      <c r="DM148" s="19" t="str">
        <f t="shared" si="186"/>
        <v/>
      </c>
      <c r="DN148" s="47" t="s">
        <v>0</v>
      </c>
      <c r="DO148" s="19" t="str">
        <f t="shared" si="187"/>
        <v/>
      </c>
      <c r="DP148" s="47" t="s">
        <v>0</v>
      </c>
      <c r="DQ148" s="52" t="str">
        <f t="shared" si="207"/>
        <v>Tomislav – Gojmerac – OK Ivan Merz – M45</v>
      </c>
      <c r="DR148" s="53">
        <f t="shared" si="208"/>
        <v>46</v>
      </c>
      <c r="DS148" s="47" t="s">
        <v>0</v>
      </c>
      <c r="DT148" s="52" t="str">
        <f t="shared" si="209"/>
        <v>Tomislav – Gojmerac – OK Ivan Merz</v>
      </c>
      <c r="DU148" s="53">
        <f t="shared" si="210"/>
        <v>46</v>
      </c>
      <c r="DV148" s="47" t="s">
        <v>0</v>
      </c>
      <c r="DW148" s="52" t="str">
        <f t="shared" si="211"/>
        <v>Tomislav – Gojmerac</v>
      </c>
      <c r="DX148" s="53">
        <f t="shared" si="212"/>
        <v>46</v>
      </c>
      <c r="DY148" s="47" t="s">
        <v>0</v>
      </c>
      <c r="DZ148" s="58">
        <f t="shared" si="255"/>
        <v>46</v>
      </c>
      <c r="EA148" s="53" cm="1">
        <f t="array" ref="EA148">IF(DZ148&lt;&gt;"",INDEX(regNatjecatelj_id,DZ148,0),IF(BD148&lt;&gt;"",BD148,""))</f>
        <v>1325</v>
      </c>
      <c r="EB148" s="47" t="s">
        <v>0</v>
      </c>
      <c r="EC148" s="58" t="str">
        <f t="shared" si="213"/>
        <v>imepre</v>
      </c>
      <c r="ED148" s="73" t="str">
        <f t="shared" si="214"/>
        <v>klu</v>
      </c>
      <c r="EE148" s="73" t="str">
        <f t="shared" si="215"/>
        <v>kat</v>
      </c>
      <c r="EF148" s="73" t="str">
        <f t="shared" si="216"/>
        <v/>
      </c>
      <c r="EG148" s="66" t="str">
        <f t="shared" si="217"/>
        <v>imepre-klu-kat</v>
      </c>
      <c r="EH148" s="47" t="s">
        <v>0</v>
      </c>
      <c r="EI148" s="58">
        <f>IF(AL148="","",MAX(EI$12:EI147)+1)</f>
        <v>315</v>
      </c>
      <c r="EJ148" s="73">
        <f t="shared" si="218"/>
        <v>30</v>
      </c>
      <c r="EK148" s="73">
        <f t="shared" si="256"/>
        <v>1325</v>
      </c>
      <c r="EL148" s="73">
        <f t="shared" si="219"/>
        <v>4739</v>
      </c>
      <c r="EM148" s="73">
        <f t="shared" si="220"/>
        <v>1</v>
      </c>
      <c r="EN148" s="73">
        <f t="shared" si="257"/>
        <v>1</v>
      </c>
      <c r="EO148" s="73">
        <f t="shared" si="258"/>
        <v>1</v>
      </c>
      <c r="EP148" s="73" t="str">
        <f t="shared" si="221"/>
        <v>0</v>
      </c>
      <c r="EQ148" s="73" t="str">
        <f t="shared" si="222"/>
        <v/>
      </c>
      <c r="ER148" s="73" t="str">
        <f t="shared" si="223"/>
        <v/>
      </c>
      <c r="ES148" s="53" t="str">
        <f t="shared" si="224"/>
        <v/>
      </c>
      <c r="ET148" s="47" t="s">
        <v>0</v>
      </c>
      <c r="EU148" s="19" t="str">
        <f t="shared" si="259"/>
        <v>INSERT INTO rezultat(id,stazakategorija_id,imeprezime_id,vrijeme_sec,status_id,registracija,uparivanje_id,originalstatus_id,imeprezimealias_id,klubalias_id,kategorijaalias_id) VALUES (315,30,1325,4739,1,1,1,0,Null,Null,Null);</v>
      </c>
      <c r="EV148" s="47" t="s">
        <v>0</v>
      </c>
      <c r="EW148" s="19" t="str">
        <f t="shared" si="260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8" s="47" t="s">
        <v>0</v>
      </c>
      <c r="EY148" s="180" t="str">
        <f t="shared" si="225"/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8" s="47" t="s">
        <v>0</v>
      </c>
    </row>
    <row r="149" spans="1:156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6" t="str">
        <f t="shared" si="226"/>
        <v>ok</v>
      </c>
      <c r="P149" s="47"/>
      <c r="Q149" s="52" t="str">
        <f t="shared" si="227"/>
        <v>M45</v>
      </c>
      <c r="R149" s="73">
        <f>IF(Q149="","",IF(COUNTIF(Q$12:Q148,Q149)=0,R148+1,R148))</f>
        <v>8</v>
      </c>
      <c r="S149" s="73">
        <f t="shared" si="228"/>
        <v>106</v>
      </c>
      <c r="T149" s="73">
        <f t="shared" si="191"/>
        <v>17</v>
      </c>
      <c r="U149" s="66" t="str">
        <f t="shared" si="192"/>
        <v>M45</v>
      </c>
      <c r="V149" s="47" t="s">
        <v>0</v>
      </c>
      <c r="W149" s="222" t="str">
        <f t="shared" si="193"/>
        <v>M45</v>
      </c>
      <c r="X149" s="223">
        <f t="shared" si="194"/>
        <v>30</v>
      </c>
      <c r="Y149" s="47" t="s">
        <v>0</v>
      </c>
      <c r="Z149" s="52" t="str">
        <f t="shared" si="229"/>
        <v>CRO</v>
      </c>
      <c r="AA149" s="73">
        <f t="shared" si="195"/>
        <v>1</v>
      </c>
      <c r="AB149" s="31" t="str">
        <f t="shared" si="230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231"/>
        <v/>
      </c>
      <c r="AH149" s="47" t="s">
        <v>0</v>
      </c>
      <c r="AI149" s="143" t="str">
        <f t="shared" si="232"/>
        <v>CRO</v>
      </c>
      <c r="AJ149" s="47"/>
      <c r="AK149" s="52" t="str">
        <f t="shared" si="233"/>
        <v>Boris</v>
      </c>
      <c r="AL149" s="31" t="str">
        <f t="shared" si="234"/>
        <v>Mazić</v>
      </c>
      <c r="AM149" s="73">
        <f t="shared" si="235"/>
        <v>1428</v>
      </c>
      <c r="AN149" s="73" t="str">
        <f t="shared" si="236"/>
        <v/>
      </c>
      <c r="AO149" s="31" t="str">
        <f t="shared" si="196"/>
        <v>Boris</v>
      </c>
      <c r="AP149" s="66" t="str">
        <f t="shared" si="197"/>
        <v>Mazić</v>
      </c>
      <c r="AQ149" s="47" t="s">
        <v>0</v>
      </c>
      <c r="AR149" s="82" t="str">
        <f t="shared" si="237"/>
        <v/>
      </c>
      <c r="AS149" s="47" t="s">
        <v>0</v>
      </c>
      <c r="AT149" s="19" t="str">
        <f t="shared" si="238"/>
        <v/>
      </c>
      <c r="AU149" s="47" t="s">
        <v>0</v>
      </c>
      <c r="AV149" s="103"/>
      <c r="AW149" s="105"/>
      <c r="AX149" s="47" t="s">
        <v>0</v>
      </c>
      <c r="AY149" s="259" t="str">
        <f t="shared" ref="AY149:AY212" si="261">IF(AND(AV149="",AW149&lt;&gt;""),"FALI IME",IF(AND(AV149&lt;&gt;"",AW149=""),"FALI PREZIME",IF(OR(AM149="",AND(AM149="NEMA",AN149="NEMA"),AV149&amp;AW149=""),"","GREŠKA")))</f>
        <v/>
      </c>
      <c r="AZ149" s="47" t="s">
        <v>0</v>
      </c>
      <c r="BA149" s="52" t="str">
        <f t="shared" si="198"/>
        <v/>
      </c>
      <c r="BB149" s="73" t="str">
        <f>IF(AV149&amp;AW149="","",MAX(BB$12:BB148)+1)</f>
        <v/>
      </c>
      <c r="BC149" s="271" t="str">
        <f t="shared" si="199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>IF(O149="","",IF(BC149="",AO149,IF(BC149="NEMA",AV149,INDEX(regNatjecatelj_ime,MATCH(BC149,regNatjecatelj_id,0)))))</f>
        <v>Boris</v>
      </c>
      <c r="BG149" s="31" t="str">
        <f>IF(O149="","",IF(BC149="",AP149,IF(BC149="NEMA",AW149,INDEX(regNatjecatelj_prezime,MATCH(BC149,regNatjecatelj_id,0)))))</f>
        <v>Mazić</v>
      </c>
      <c r="BH149" s="73" t="str">
        <f t="shared" si="239"/>
        <v/>
      </c>
      <c r="BI149" s="53">
        <f t="shared" si="240"/>
        <v>1428</v>
      </c>
      <c r="BJ149" s="47" t="s">
        <v>0</v>
      </c>
      <c r="BK149" s="52" t="str">
        <f t="shared" si="200"/>
        <v>Vihor</v>
      </c>
      <c r="BL149" s="31" t="str">
        <f t="shared" si="201"/>
        <v>OK Vihor</v>
      </c>
      <c r="BM149" s="73" t="str">
        <f t="shared" si="202"/>
        <v/>
      </c>
      <c r="BN149" s="31" t="str" cm="1">
        <f t="array" ref="BN149">IF(BM149="",""&amp;BL149,IF(BM149="NEMA",BL149,INDEX(regKlub_naziv,MATCH(INDEX(regKlub_alias_klubId,BM149),regKlub_id,0))))</f>
        <v>OK Vihor</v>
      </c>
      <c r="BO149" s="31" t="str" cm="1">
        <f t="array" ref="BO149">IFERROR(""&amp;INDEX(regNatjecatelj_klub,DX149),"")</f>
        <v>OK Vihor</v>
      </c>
      <c r="BP149" s="88" t="str">
        <f t="shared" si="241"/>
        <v/>
      </c>
      <c r="BQ149" s="66" t="str">
        <f t="shared" si="242"/>
        <v>OK Vihor</v>
      </c>
      <c r="BR149" s="47" t="s">
        <v>0</v>
      </c>
      <c r="BS149" s="52" t="str">
        <f>IF(X149&lt;&gt;"NEMA","",IF(IFERROR(MATCH(W149,W$12:W148,0),0)&lt;&gt;0,"",W149))</f>
        <v/>
      </c>
      <c r="BT149" s="73" t="str">
        <f t="shared" si="243"/>
        <v/>
      </c>
      <c r="BU149" s="31" t="str">
        <f>IF(OR(BT149="",BT149&lt;&gt;"NEMA"),"",MAX(BU$12:BU148)+1)</f>
        <v/>
      </c>
      <c r="BV149" s="66" t="str">
        <f t="shared" si="244"/>
        <v/>
      </c>
      <c r="BW149" s="47" t="s">
        <v>0</v>
      </c>
      <c r="BX149" s="19" t="str">
        <f t="shared" si="245"/>
        <v/>
      </c>
      <c r="BY149" s="47" t="s">
        <v>0</v>
      </c>
      <c r="BZ149" s="82" t="str">
        <f>IF(BM149&lt;&gt;"NEMA","",IF(IFERROR(MATCH(BL149,BL$12:BL148,0),0)&lt;&gt;0,"",BL149))</f>
        <v/>
      </c>
      <c r="CA149" s="47" t="s">
        <v>0</v>
      </c>
      <c r="CB149" s="125"/>
      <c r="CC149" s="47" t="s">
        <v>0</v>
      </c>
      <c r="CD149" s="58" t="str">
        <f t="shared" si="246"/>
        <v/>
      </c>
      <c r="CE149" s="31" t="str">
        <f t="shared" si="247"/>
        <v/>
      </c>
      <c r="CF149" s="31" t="str">
        <f>IF(CE149="","",MAX(CF$12:CF148)+1)</f>
        <v/>
      </c>
      <c r="CG149" s="31" t="str">
        <f t="shared" si="203"/>
        <v/>
      </c>
      <c r="CH149" s="31" t="str">
        <f t="shared" si="248"/>
        <v/>
      </c>
      <c r="CI149" s="31" t="str">
        <f>IF(CB149="","",MAX(CI$12:CI148)+1)</f>
        <v/>
      </c>
      <c r="CJ149" s="31" t="str">
        <f t="shared" si="249"/>
        <v/>
      </c>
      <c r="CK149" s="66" t="str">
        <f t="shared" si="250"/>
        <v/>
      </c>
      <c r="CL149" s="47" t="s">
        <v>0</v>
      </c>
      <c r="CM149" s="73" t="str">
        <f t="shared" si="204"/>
        <v/>
      </c>
      <c r="CN149" s="47"/>
      <c r="CO149" s="19" t="str">
        <f t="shared" si="251"/>
        <v/>
      </c>
      <c r="CP149" s="47" t="s">
        <v>0</v>
      </c>
      <c r="CQ149" s="143" t="str">
        <f t="shared" si="252"/>
        <v>OK Vihor</v>
      </c>
      <c r="CR149" s="47" t="s">
        <v>0</v>
      </c>
      <c r="CS149" s="58" t="str">
        <f t="shared" si="188"/>
        <v>79:58</v>
      </c>
      <c r="CT149" s="73" t="str">
        <f t="shared" si="189"/>
        <v>0</v>
      </c>
      <c r="CU149" s="229" t="str">
        <f t="shared" si="205"/>
        <v/>
      </c>
      <c r="CV149" s="230">
        <f t="shared" si="190"/>
        <v>4798</v>
      </c>
      <c r="CW149" s="163">
        <f t="shared" si="206"/>
        <v>1</v>
      </c>
      <c r="CX149" s="47" t="s">
        <v>0</v>
      </c>
      <c r="CY149" s="222" t="str">
        <f t="shared" si="253"/>
        <v xml:space="preserve">
</v>
      </c>
      <c r="CZ149" s="223">
        <f t="shared" si="254"/>
        <v>6</v>
      </c>
      <c r="DA149" s="47" t="s">
        <v>0</v>
      </c>
      <c r="DB149" s="47"/>
      <c r="DC149" s="47"/>
      <c r="DD149" s="47"/>
      <c r="DE149" s="47" t="s">
        <v>0</v>
      </c>
      <c r="DF149" s="53" t="str">
        <f t="shared" ref="DF149:DF212" si="262">IF(BD149="","",IF(DH149="O",1,""))</f>
        <v/>
      </c>
      <c r="DG149" t="s">
        <v>0</v>
      </c>
      <c r="DH149" s="128" t="str">
        <f t="shared" ref="DH149:DH212" si="263">IF(Q149="","",LEFT(INDEX(regKategorija_oznaka,MATCH(S149,regKategorija_id,0)),1))</f>
        <v>M</v>
      </c>
      <c r="DI149" t="s">
        <v>0</v>
      </c>
      <c r="DJ149" s="52" t="str">
        <f t="shared" ref="DJ149:DJ212" si="264">IF(BD149="","",IF(M149&lt;&gt;"CRO","","INSERT INTO osoba (id,reg_broj,oib,spol_id,dat_rodjenja) VALUES ("&amp;BD149&amp;",(SELECT max(os.reg_broj)+1 FROM osoba AS os),Null,'"&amp;DH149&amp;"',Null); INSERT INTO osoba_log (id,reg_broj,oib,spol_id,dat_rodjenja,dnevnik_id) SELECT id,reg_broj,oib,spol_id,dat_rodjenja,"&amp;data_dnevnik_id&amp;" FROM osoba WHERE id = "&amp;BD149&amp;";"))</f>
        <v/>
      </c>
      <c r="DK149" s="66" t="str">
        <f t="shared" ref="DK149:DK212" si="265">IF(BD149="","","INSERT INTO imeprezime (id,osoba_id,rbr,ime,prezime,klub_id,identitet_id,sintaksa_id,info,aktivno,dnevnik_id) VALUES ("&amp;BD149&amp;","&amp;IF(DJ149="","Null",BD149)&amp;",1,'"&amp;IF(AV149&lt;&gt;"",AV149,AK149)&amp;"','"&amp;IF(AW149&lt;&gt;"",AW149,AL149)&amp;"',(SELECT id FROM klub WHERE naziv = '"&amp;CQ149&amp;"'),Null,1,'',1,"&amp;data_dnevnik_id&amp;");")</f>
        <v/>
      </c>
      <c r="DL149" t="s">
        <v>0</v>
      </c>
      <c r="DM149" s="19" t="str">
        <f t="shared" ref="DM149:DM212" si="266">IF(DJ149="",DK149,DJ149&amp;" "&amp;DK149)</f>
        <v/>
      </c>
      <c r="DN149" s="47" t="s">
        <v>0</v>
      </c>
      <c r="DO149" s="19" t="str">
        <f t="shared" ref="DO149:DO212" si="267">IF(BA149="","","INSERT INTO imeprezime_alias(id,alias,imeprezime_id) VALUES ("&amp;BB149&amp;",'"&amp;BA149&amp;"',"&amp;IF(BC149="NEMA",BD149,BC149)&amp;");")</f>
        <v/>
      </c>
      <c r="DP149" s="47" t="s">
        <v>0</v>
      </c>
      <c r="DQ149" s="52" t="str">
        <f t="shared" si="207"/>
        <v>Boris – Mazić – OK Vihor – M45</v>
      </c>
      <c r="DR149" s="53">
        <f t="shared" si="208"/>
        <v>797</v>
      </c>
      <c r="DS149" s="47" t="s">
        <v>0</v>
      </c>
      <c r="DT149" s="52" t="str">
        <f t="shared" si="209"/>
        <v>Boris – Mazić – OK Vihor</v>
      </c>
      <c r="DU149" s="53">
        <f t="shared" si="210"/>
        <v>797</v>
      </c>
      <c r="DV149" s="47" t="s">
        <v>0</v>
      </c>
      <c r="DW149" s="52" t="str">
        <f t="shared" si="211"/>
        <v>Boris – Mazić</v>
      </c>
      <c r="DX149" s="53">
        <f t="shared" si="212"/>
        <v>797</v>
      </c>
      <c r="DY149" s="47" t="s">
        <v>0</v>
      </c>
      <c r="DZ149" s="58">
        <f t="shared" si="255"/>
        <v>797</v>
      </c>
      <c r="EA149" s="53" cm="1">
        <f t="array" ref="EA149">IF(DZ149&lt;&gt;"",INDEX(regNatjecatelj_id,DZ149,0),IF(BD149&lt;&gt;"",BD149,""))</f>
        <v>1428</v>
      </c>
      <c r="EB149" s="47" t="s">
        <v>0</v>
      </c>
      <c r="EC149" s="58" t="str">
        <f t="shared" si="213"/>
        <v>imepre</v>
      </c>
      <c r="ED149" s="73" t="str">
        <f t="shared" si="214"/>
        <v>klu</v>
      </c>
      <c r="EE149" s="73" t="str">
        <f t="shared" si="215"/>
        <v>kat</v>
      </c>
      <c r="EF149" s="73" t="str">
        <f t="shared" si="216"/>
        <v/>
      </c>
      <c r="EG149" s="66" t="str">
        <f t="shared" si="217"/>
        <v>imepre-klu-kat</v>
      </c>
      <c r="EH149" s="47" t="s">
        <v>0</v>
      </c>
      <c r="EI149" s="58">
        <f>IF(AL149="","",MAX(EI$12:EI148)+1)</f>
        <v>316</v>
      </c>
      <c r="EJ149" s="73">
        <f t="shared" si="218"/>
        <v>30</v>
      </c>
      <c r="EK149" s="73">
        <f t="shared" si="256"/>
        <v>1428</v>
      </c>
      <c r="EL149" s="73">
        <f t="shared" si="219"/>
        <v>4798</v>
      </c>
      <c r="EM149" s="73">
        <f t="shared" si="220"/>
        <v>1</v>
      </c>
      <c r="EN149" s="73">
        <f t="shared" si="257"/>
        <v>1</v>
      </c>
      <c r="EO149" s="73">
        <f t="shared" si="258"/>
        <v>1</v>
      </c>
      <c r="EP149" s="73" t="str">
        <f t="shared" si="221"/>
        <v>0</v>
      </c>
      <c r="EQ149" s="73" t="str">
        <f t="shared" si="222"/>
        <v/>
      </c>
      <c r="ER149" s="73" t="str">
        <f t="shared" si="223"/>
        <v/>
      </c>
      <c r="ES149" s="53" t="str">
        <f t="shared" si="224"/>
        <v/>
      </c>
      <c r="ET149" s="47" t="s">
        <v>0</v>
      </c>
      <c r="EU149" s="19" t="str">
        <f t="shared" si="259"/>
        <v>INSERT INTO rezultat(id,stazakategorija_id,imeprezime_id,vrijeme_sec,status_id,registracija,uparivanje_id,originalstatus_id,imeprezimealias_id,klubalias_id,kategorijaalias_id) VALUES (316,30,1428,4798,1,1,1,0,Null,Null,Null);</v>
      </c>
      <c r="EV149" s="47" t="s">
        <v>0</v>
      </c>
      <c r="EW149" s="19" t="str">
        <f t="shared" si="260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9" s="47" t="s">
        <v>0</v>
      </c>
      <c r="EY149" s="180" t="str">
        <f t="shared" si="225"/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49" s="47" t="s">
        <v>0</v>
      </c>
    </row>
    <row r="150" spans="1:156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6" t="str">
        <f t="shared" si="226"/>
        <v>ok</v>
      </c>
      <c r="P150" s="47"/>
      <c r="Q150" s="52" t="str">
        <f t="shared" si="227"/>
        <v>M45</v>
      </c>
      <c r="R150" s="73">
        <f>IF(Q150="","",IF(COUNTIF(Q$12:Q149,Q150)=0,R149+1,R149))</f>
        <v>8</v>
      </c>
      <c r="S150" s="73">
        <f t="shared" si="228"/>
        <v>106</v>
      </c>
      <c r="T150" s="73">
        <f t="shared" si="191"/>
        <v>17</v>
      </c>
      <c r="U150" s="66" t="str">
        <f t="shared" si="192"/>
        <v>M45</v>
      </c>
      <c r="V150" s="47" t="s">
        <v>0</v>
      </c>
      <c r="W150" s="222" t="str">
        <f t="shared" si="193"/>
        <v>M45</v>
      </c>
      <c r="X150" s="223">
        <f t="shared" si="194"/>
        <v>30</v>
      </c>
      <c r="Y150" s="47" t="s">
        <v>0</v>
      </c>
      <c r="Z150" s="52" t="str">
        <f t="shared" si="229"/>
        <v>CRO</v>
      </c>
      <c r="AA150" s="73">
        <f t="shared" si="195"/>
        <v>1</v>
      </c>
      <c r="AB150" s="31" t="str">
        <f t="shared" si="230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231"/>
        <v/>
      </c>
      <c r="AH150" s="47" t="s">
        <v>0</v>
      </c>
      <c r="AI150" s="143" t="str">
        <f t="shared" si="232"/>
        <v>CRO</v>
      </c>
      <c r="AJ150" s="47"/>
      <c r="AK150" s="52" t="str">
        <f t="shared" si="233"/>
        <v>Dinko</v>
      </c>
      <c r="AL150" s="31" t="str">
        <f t="shared" si="234"/>
        <v>Ćetković</v>
      </c>
      <c r="AM150" s="73">
        <f t="shared" si="235"/>
        <v>1916</v>
      </c>
      <c r="AN150" s="73" t="str">
        <f t="shared" si="236"/>
        <v/>
      </c>
      <c r="AO150" s="31" t="str">
        <f t="shared" si="196"/>
        <v>Dinko</v>
      </c>
      <c r="AP150" s="66" t="str">
        <f t="shared" si="197"/>
        <v>Ćetković</v>
      </c>
      <c r="AQ150" s="47" t="s">
        <v>0</v>
      </c>
      <c r="AR150" s="82" t="str">
        <f t="shared" si="237"/>
        <v/>
      </c>
      <c r="AS150" s="47" t="s">
        <v>0</v>
      </c>
      <c r="AT150" s="19" t="str">
        <f t="shared" si="238"/>
        <v/>
      </c>
      <c r="AU150" s="47" t="s">
        <v>0</v>
      </c>
      <c r="AV150" s="103"/>
      <c r="AW150" s="105"/>
      <c r="AX150" s="47" t="s">
        <v>0</v>
      </c>
      <c r="AY150" s="259" t="str">
        <f t="shared" si="261"/>
        <v/>
      </c>
      <c r="AZ150" s="47" t="s">
        <v>0</v>
      </c>
      <c r="BA150" s="52" t="str">
        <f t="shared" si="198"/>
        <v/>
      </c>
      <c r="BB150" s="73" t="str">
        <f>IF(AV150&amp;AW150="","",MAX(BB$12:BB149)+1)</f>
        <v/>
      </c>
      <c r="BC150" s="271" t="str">
        <f t="shared" si="199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>IF(O150="","",IF(BC150="",AO150,IF(BC150="NEMA",AV150,INDEX(regNatjecatelj_ime,MATCH(BC150,regNatjecatelj_id,0)))))</f>
        <v>Dinko</v>
      </c>
      <c r="BG150" s="31" t="str">
        <f>IF(O150="","",IF(BC150="",AP150,IF(BC150="NEMA",AW150,INDEX(regNatjecatelj_prezime,MATCH(BC150,regNatjecatelj_id,0)))))</f>
        <v>Ćetković</v>
      </c>
      <c r="BH150" s="73" t="str">
        <f t="shared" si="239"/>
        <v/>
      </c>
      <c r="BI150" s="53">
        <f t="shared" si="240"/>
        <v>1916</v>
      </c>
      <c r="BJ150" s="47" t="s">
        <v>0</v>
      </c>
      <c r="BK150" s="52" t="str">
        <f t="shared" si="200"/>
        <v>Vihor</v>
      </c>
      <c r="BL150" s="31" t="str">
        <f t="shared" si="201"/>
        <v>OK Vihor</v>
      </c>
      <c r="BM150" s="73" t="str">
        <f t="shared" si="202"/>
        <v/>
      </c>
      <c r="BN150" s="31" t="str" cm="1">
        <f t="array" ref="BN150">IF(BM150="",""&amp;BL150,IF(BM150="NEMA",BL150,INDEX(regKlub_naziv,MATCH(INDEX(regKlub_alias_klubId,BM150),regKlub_id,0))))</f>
        <v>OK Vihor</v>
      </c>
      <c r="BO150" s="31" t="str" cm="1">
        <f t="array" ref="BO150">IFERROR(""&amp;INDEX(regNatjecatelj_klub,DX150),"")</f>
        <v>OK Vihor</v>
      </c>
      <c r="BP150" s="88" t="str">
        <f t="shared" si="241"/>
        <v/>
      </c>
      <c r="BQ150" s="66" t="str">
        <f t="shared" si="242"/>
        <v>OK Vihor</v>
      </c>
      <c r="BR150" s="47" t="s">
        <v>0</v>
      </c>
      <c r="BS150" s="52" t="str">
        <f>IF(X150&lt;&gt;"NEMA","",IF(IFERROR(MATCH(W150,W$12:W149,0),0)&lt;&gt;0,"",W150))</f>
        <v/>
      </c>
      <c r="BT150" s="73" t="str">
        <f t="shared" si="243"/>
        <v/>
      </c>
      <c r="BU150" s="31" t="str">
        <f>IF(OR(BT150="",BT150&lt;&gt;"NEMA"),"",MAX(BU$12:BU149)+1)</f>
        <v/>
      </c>
      <c r="BV150" s="66" t="str">
        <f t="shared" si="244"/>
        <v/>
      </c>
      <c r="BW150" s="47" t="s">
        <v>0</v>
      </c>
      <c r="BX150" s="19" t="str">
        <f t="shared" si="245"/>
        <v/>
      </c>
      <c r="BY150" s="47" t="s">
        <v>0</v>
      </c>
      <c r="BZ150" s="82" t="str">
        <f>IF(BM150&lt;&gt;"NEMA","",IF(IFERROR(MATCH(BL150,BL$12:BL149,0),0)&lt;&gt;0,"",BL150))</f>
        <v/>
      </c>
      <c r="CA150" s="47" t="s">
        <v>0</v>
      </c>
      <c r="CB150" s="125"/>
      <c r="CC150" s="47" t="s">
        <v>0</v>
      </c>
      <c r="CD150" s="58" t="str">
        <f t="shared" si="246"/>
        <v/>
      </c>
      <c r="CE150" s="31" t="str">
        <f t="shared" si="247"/>
        <v/>
      </c>
      <c r="CF150" s="31" t="str">
        <f>IF(CE150="","",MAX(CF$12:CF149)+1)</f>
        <v/>
      </c>
      <c r="CG150" s="31" t="str">
        <f t="shared" si="203"/>
        <v/>
      </c>
      <c r="CH150" s="31" t="str">
        <f t="shared" si="248"/>
        <v/>
      </c>
      <c r="CI150" s="31" t="str">
        <f>IF(CB150="","",MAX(CI$12:CI149)+1)</f>
        <v/>
      </c>
      <c r="CJ150" s="31" t="str">
        <f t="shared" si="249"/>
        <v/>
      </c>
      <c r="CK150" s="66" t="str">
        <f t="shared" si="250"/>
        <v/>
      </c>
      <c r="CL150" s="47" t="s">
        <v>0</v>
      </c>
      <c r="CM150" s="73" t="str">
        <f t="shared" si="204"/>
        <v/>
      </c>
      <c r="CN150" s="47"/>
      <c r="CO150" s="19" t="str">
        <f t="shared" si="251"/>
        <v/>
      </c>
      <c r="CP150" s="47" t="s">
        <v>0</v>
      </c>
      <c r="CQ150" s="143" t="str">
        <f t="shared" si="252"/>
        <v>OK Vihor</v>
      </c>
      <c r="CR150" s="47" t="s">
        <v>0</v>
      </c>
      <c r="CS150" s="58" t="str">
        <f t="shared" si="188"/>
        <v>97:15</v>
      </c>
      <c r="CT150" s="73" t="str">
        <f t="shared" si="189"/>
        <v>0</v>
      </c>
      <c r="CU150" s="229" t="str">
        <f t="shared" si="205"/>
        <v/>
      </c>
      <c r="CV150" s="230">
        <f t="shared" si="190"/>
        <v>5835</v>
      </c>
      <c r="CW150" s="163">
        <f t="shared" si="206"/>
        <v>1</v>
      </c>
      <c r="CX150" s="47" t="s">
        <v>0</v>
      </c>
      <c r="CY150" s="222" t="str">
        <f t="shared" si="253"/>
        <v xml:space="preserve">
</v>
      </c>
      <c r="CZ150" s="223">
        <f t="shared" si="254"/>
        <v>6</v>
      </c>
      <c r="DA150" s="47" t="s">
        <v>0</v>
      </c>
      <c r="DB150" s="47"/>
      <c r="DC150" s="47"/>
      <c r="DD150" s="47"/>
      <c r="DE150" s="47" t="s">
        <v>0</v>
      </c>
      <c r="DF150" s="53" t="str">
        <f t="shared" si="262"/>
        <v/>
      </c>
      <c r="DG150" t="s">
        <v>0</v>
      </c>
      <c r="DH150" s="128" t="str">
        <f t="shared" si="263"/>
        <v>M</v>
      </c>
      <c r="DI150" t="s">
        <v>0</v>
      </c>
      <c r="DJ150" s="52" t="str">
        <f t="shared" si="264"/>
        <v/>
      </c>
      <c r="DK150" s="66" t="str">
        <f t="shared" si="265"/>
        <v/>
      </c>
      <c r="DL150" t="s">
        <v>0</v>
      </c>
      <c r="DM150" s="19" t="str">
        <f t="shared" si="266"/>
        <v/>
      </c>
      <c r="DN150" s="47" t="s">
        <v>0</v>
      </c>
      <c r="DO150" s="19" t="str">
        <f t="shared" si="267"/>
        <v/>
      </c>
      <c r="DP150" s="47" t="s">
        <v>0</v>
      </c>
      <c r="DQ150" s="52" t="str">
        <f t="shared" si="207"/>
        <v>Dinko – Ćetković – OK Vihor – M45</v>
      </c>
      <c r="DR150" s="53">
        <f t="shared" si="208"/>
        <v>646</v>
      </c>
      <c r="DS150" s="47" t="s">
        <v>0</v>
      </c>
      <c r="DT150" s="52" t="str">
        <f t="shared" si="209"/>
        <v>Dinko – Ćetković – OK Vihor</v>
      </c>
      <c r="DU150" s="53">
        <f t="shared" si="210"/>
        <v>646</v>
      </c>
      <c r="DV150" s="47" t="s">
        <v>0</v>
      </c>
      <c r="DW150" s="52" t="str">
        <f t="shared" si="211"/>
        <v>Dinko – Ćetković</v>
      </c>
      <c r="DX150" s="53">
        <f t="shared" si="212"/>
        <v>646</v>
      </c>
      <c r="DY150" s="47" t="s">
        <v>0</v>
      </c>
      <c r="DZ150" s="58">
        <f t="shared" si="255"/>
        <v>646</v>
      </c>
      <c r="EA150" s="53" cm="1">
        <f t="array" ref="EA150">IF(DZ150&lt;&gt;"",INDEX(regNatjecatelj_id,DZ150,0),IF(BD150&lt;&gt;"",BD150,""))</f>
        <v>1916</v>
      </c>
      <c r="EB150" s="47" t="s">
        <v>0</v>
      </c>
      <c r="EC150" s="58" t="str">
        <f t="shared" si="213"/>
        <v>imepre</v>
      </c>
      <c r="ED150" s="73" t="str">
        <f t="shared" si="214"/>
        <v>klu</v>
      </c>
      <c r="EE150" s="73" t="str">
        <f t="shared" si="215"/>
        <v>kat</v>
      </c>
      <c r="EF150" s="73" t="str">
        <f t="shared" si="216"/>
        <v/>
      </c>
      <c r="EG150" s="66" t="str">
        <f t="shared" si="217"/>
        <v>imepre-klu-kat</v>
      </c>
      <c r="EH150" s="47" t="s">
        <v>0</v>
      </c>
      <c r="EI150" s="58">
        <f>IF(AL150="","",MAX(EI$12:EI149)+1)</f>
        <v>317</v>
      </c>
      <c r="EJ150" s="73">
        <f t="shared" si="218"/>
        <v>30</v>
      </c>
      <c r="EK150" s="73">
        <f t="shared" si="256"/>
        <v>1916</v>
      </c>
      <c r="EL150" s="73">
        <f t="shared" si="219"/>
        <v>5835</v>
      </c>
      <c r="EM150" s="73">
        <f t="shared" si="220"/>
        <v>1</v>
      </c>
      <c r="EN150" s="73">
        <f t="shared" si="257"/>
        <v>1</v>
      </c>
      <c r="EO150" s="73">
        <f t="shared" si="258"/>
        <v>1</v>
      </c>
      <c r="EP150" s="73" t="str">
        <f t="shared" si="221"/>
        <v>0</v>
      </c>
      <c r="EQ150" s="73" t="str">
        <f t="shared" si="222"/>
        <v/>
      </c>
      <c r="ER150" s="73" t="str">
        <f t="shared" si="223"/>
        <v/>
      </c>
      <c r="ES150" s="53" t="str">
        <f t="shared" si="224"/>
        <v/>
      </c>
      <c r="ET150" s="47" t="s">
        <v>0</v>
      </c>
      <c r="EU150" s="19" t="str">
        <f t="shared" si="259"/>
        <v>INSERT INTO rezultat(id,stazakategorija_id,imeprezime_id,vrijeme_sec,status_id,registracija,uparivanje_id,originalstatus_id,imeprezimealias_id,klubalias_id,kategorijaalias_id) VALUES (317,30,1916,5835,1,1,1,0,Null,Null,Null);</v>
      </c>
      <c r="EV150" s="47" t="s">
        <v>0</v>
      </c>
      <c r="EW150" s="19" t="str">
        <f t="shared" si="260"/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0" s="47" t="s">
        <v>0</v>
      </c>
      <c r="EY150" s="180" t="str">
        <f t="shared" si="225"/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50" s="47" t="s">
        <v>0</v>
      </c>
    </row>
    <row r="151" spans="1:156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6" t="str">
        <f t="shared" si="226"/>
        <v>ok</v>
      </c>
      <c r="P151" s="47"/>
      <c r="Q151" s="52" t="str">
        <f t="shared" si="227"/>
        <v>M45</v>
      </c>
      <c r="R151" s="73">
        <f>IF(Q151="","",IF(COUNTIF(Q$12:Q150,Q151)=0,R150+1,R150))</f>
        <v>8</v>
      </c>
      <c r="S151" s="73">
        <f t="shared" si="228"/>
        <v>106</v>
      </c>
      <c r="T151" s="73">
        <f t="shared" si="191"/>
        <v>17</v>
      </c>
      <c r="U151" s="66" t="str">
        <f t="shared" si="192"/>
        <v>M45</v>
      </c>
      <c r="V151" s="47" t="s">
        <v>0</v>
      </c>
      <c r="W151" s="222" t="str">
        <f t="shared" si="193"/>
        <v>M45</v>
      </c>
      <c r="X151" s="223">
        <f t="shared" si="194"/>
        <v>30</v>
      </c>
      <c r="Y151" s="47" t="s">
        <v>0</v>
      </c>
      <c r="Z151" s="52" t="str">
        <f t="shared" si="229"/>
        <v>CRO</v>
      </c>
      <c r="AA151" s="73">
        <f t="shared" si="195"/>
        <v>1</v>
      </c>
      <c r="AB151" s="31" t="str">
        <f t="shared" si="230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231"/>
        <v/>
      </c>
      <c r="AH151" s="47" t="s">
        <v>0</v>
      </c>
      <c r="AI151" s="143" t="str">
        <f t="shared" si="232"/>
        <v>CRO</v>
      </c>
      <c r="AJ151" s="47"/>
      <c r="AK151" s="52" t="str">
        <f t="shared" si="233"/>
        <v>Hrvoje</v>
      </c>
      <c r="AL151" s="31" t="str">
        <f t="shared" si="234"/>
        <v>Jelinić</v>
      </c>
      <c r="AM151" s="73">
        <f t="shared" si="235"/>
        <v>1576</v>
      </c>
      <c r="AN151" s="73" t="str">
        <f t="shared" si="236"/>
        <v/>
      </c>
      <c r="AO151" s="31" t="str">
        <f t="shared" si="196"/>
        <v>Hrvoje</v>
      </c>
      <c r="AP151" s="66" t="str">
        <f t="shared" si="197"/>
        <v>Jelinić</v>
      </c>
      <c r="AQ151" s="47" t="s">
        <v>0</v>
      </c>
      <c r="AR151" s="82" t="str">
        <f t="shared" si="237"/>
        <v/>
      </c>
      <c r="AS151" s="47" t="s">
        <v>0</v>
      </c>
      <c r="AT151" s="19" t="str">
        <f t="shared" si="238"/>
        <v/>
      </c>
      <c r="AU151" s="47" t="s">
        <v>0</v>
      </c>
      <c r="AV151" s="103"/>
      <c r="AW151" s="105"/>
      <c r="AX151" s="47" t="s">
        <v>0</v>
      </c>
      <c r="AY151" s="259" t="str">
        <f t="shared" si="261"/>
        <v/>
      </c>
      <c r="AZ151" s="47" t="s">
        <v>0</v>
      </c>
      <c r="BA151" s="52" t="str">
        <f t="shared" si="198"/>
        <v/>
      </c>
      <c r="BB151" s="73" t="str">
        <f>IF(AV151&amp;AW151="","",MAX(BB$12:BB150)+1)</f>
        <v/>
      </c>
      <c r="BC151" s="271" t="str">
        <f t="shared" si="199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>IF(O151="","",IF(BC151="",AO151,IF(BC151="NEMA",AV151,INDEX(regNatjecatelj_ime,MATCH(BC151,regNatjecatelj_id,0)))))</f>
        <v>Hrvoje</v>
      </c>
      <c r="BG151" s="31" t="str">
        <f>IF(O151="","",IF(BC151="",AP151,IF(BC151="NEMA",AW151,INDEX(regNatjecatelj_prezime,MATCH(BC151,regNatjecatelj_id,0)))))</f>
        <v>Jelinić</v>
      </c>
      <c r="BH151" s="73" t="str">
        <f t="shared" si="239"/>
        <v/>
      </c>
      <c r="BI151" s="53">
        <f t="shared" si="240"/>
        <v>1576</v>
      </c>
      <c r="BJ151" s="47" t="s">
        <v>0</v>
      </c>
      <c r="BK151" s="52" t="str">
        <f t="shared" si="200"/>
        <v>JAP</v>
      </c>
      <c r="BL151" s="31" t="str">
        <f t="shared" si="201"/>
        <v>OK Japetic</v>
      </c>
      <c r="BM151" s="73">
        <f t="shared" si="202"/>
        <v>1</v>
      </c>
      <c r="BN151" s="31" t="str" cm="1">
        <f t="array" ref="BN151">IF(BM151="",""&amp;BL151,IF(BM151="NEMA",BL151,INDEX(regKlub_naziv,MATCH(INDEX(regKlub_alias_klubId,BM151),regKlub_id,0))))</f>
        <v>OK Japetić</v>
      </c>
      <c r="BO151" s="31" t="str" cm="1">
        <f t="array" ref="BO151">IFERROR(""&amp;INDEX(regNatjecatelj_klub,DX151),"")</f>
        <v>OK Japetić</v>
      </c>
      <c r="BP151" s="88" t="str">
        <f t="shared" si="241"/>
        <v/>
      </c>
      <c r="BQ151" s="66" t="str">
        <f t="shared" si="242"/>
        <v>OK Japetić</v>
      </c>
      <c r="BR151" s="47" t="s">
        <v>0</v>
      </c>
      <c r="BS151" s="52" t="str">
        <f>IF(X151&lt;&gt;"NEMA","",IF(IFERROR(MATCH(W151,W$12:W150,0),0)&lt;&gt;0,"",W151))</f>
        <v/>
      </c>
      <c r="BT151" s="73" t="str">
        <f t="shared" si="243"/>
        <v/>
      </c>
      <c r="BU151" s="31" t="str">
        <f>IF(OR(BT151="",BT151&lt;&gt;"NEMA"),"",MAX(BU$12:BU150)+1)</f>
        <v/>
      </c>
      <c r="BV151" s="66" t="str">
        <f t="shared" si="244"/>
        <v/>
      </c>
      <c r="BW151" s="47" t="s">
        <v>0</v>
      </c>
      <c r="BX151" s="19" t="str">
        <f t="shared" si="245"/>
        <v/>
      </c>
      <c r="BY151" s="47" t="s">
        <v>0</v>
      </c>
      <c r="BZ151" s="82" t="str">
        <f>IF(BM151&lt;&gt;"NEMA","",IF(IFERROR(MATCH(BL151,BL$12:BL150,0),0)&lt;&gt;0,"",BL151))</f>
        <v/>
      </c>
      <c r="CA151" s="47" t="s">
        <v>0</v>
      </c>
      <c r="CB151" s="125"/>
      <c r="CC151" s="47" t="s">
        <v>0</v>
      </c>
      <c r="CD151" s="58" t="str">
        <f t="shared" si="246"/>
        <v/>
      </c>
      <c r="CE151" s="31" t="str">
        <f t="shared" si="247"/>
        <v/>
      </c>
      <c r="CF151" s="31" t="str">
        <f>IF(CE151="","",MAX(CF$12:CF150)+1)</f>
        <v/>
      </c>
      <c r="CG151" s="31" t="str">
        <f t="shared" si="203"/>
        <v/>
      </c>
      <c r="CH151" s="31" t="str">
        <f t="shared" si="248"/>
        <v/>
      </c>
      <c r="CI151" s="31" t="str">
        <f>IF(CB151="","",MAX(CI$12:CI150)+1)</f>
        <v/>
      </c>
      <c r="CJ151" s="31" t="str">
        <f t="shared" si="249"/>
        <v/>
      </c>
      <c r="CK151" s="66" t="str">
        <f t="shared" si="250"/>
        <v/>
      </c>
      <c r="CL151" s="47" t="s">
        <v>0</v>
      </c>
      <c r="CM151" s="73" t="str">
        <f t="shared" si="204"/>
        <v/>
      </c>
      <c r="CN151" s="47"/>
      <c r="CO151" s="19" t="str">
        <f t="shared" si="251"/>
        <v/>
      </c>
      <c r="CP151" s="47" t="s">
        <v>0</v>
      </c>
      <c r="CQ151" s="143" t="str">
        <f t="shared" si="252"/>
        <v>OK Japetić</v>
      </c>
      <c r="CR151" s="47" t="s">
        <v>0</v>
      </c>
      <c r="CS151" s="58" t="str">
        <f t="shared" si="188"/>
        <v/>
      </c>
      <c r="CT151" s="73" t="str">
        <f t="shared" si="189"/>
        <v>1</v>
      </c>
      <c r="CU151" s="229" t="str">
        <f t="shared" si="205"/>
        <v/>
      </c>
      <c r="CV151" s="230" t="str">
        <f t="shared" si="190"/>
        <v/>
      </c>
      <c r="CW151" s="163">
        <f t="shared" si="206"/>
        <v>6</v>
      </c>
      <c r="CX151" s="47" t="s">
        <v>0</v>
      </c>
      <c r="CY151" s="222" t="str">
        <f t="shared" si="253"/>
        <v xml:space="preserve">
</v>
      </c>
      <c r="CZ151" s="223" t="e">
        <f t="shared" si="254"/>
        <v>#N/A</v>
      </c>
      <c r="DA151" s="47" t="s">
        <v>0</v>
      </c>
      <c r="DB151" s="47"/>
      <c r="DC151" s="47"/>
      <c r="DD151" s="47"/>
      <c r="DE151" s="47" t="s">
        <v>0</v>
      </c>
      <c r="DF151" s="53" t="str">
        <f t="shared" si="262"/>
        <v/>
      </c>
      <c r="DG151" t="s">
        <v>0</v>
      </c>
      <c r="DH151" s="128" t="str">
        <f t="shared" si="263"/>
        <v>M</v>
      </c>
      <c r="DI151" t="s">
        <v>0</v>
      </c>
      <c r="DJ151" s="52" t="str">
        <f t="shared" si="264"/>
        <v/>
      </c>
      <c r="DK151" s="66" t="str">
        <f t="shared" si="265"/>
        <v/>
      </c>
      <c r="DL151" t="s">
        <v>0</v>
      </c>
      <c r="DM151" s="19" t="str">
        <f t="shared" si="266"/>
        <v/>
      </c>
      <c r="DN151" s="47" t="s">
        <v>0</v>
      </c>
      <c r="DO151" s="19" t="str">
        <f t="shared" si="267"/>
        <v/>
      </c>
      <c r="DP151" s="47" t="s">
        <v>0</v>
      </c>
      <c r="DQ151" s="52" t="str">
        <f t="shared" si="207"/>
        <v>Hrvoje – Jelinić – OK Japetić – M45</v>
      </c>
      <c r="DR151" s="53">
        <f t="shared" si="208"/>
        <v>96</v>
      </c>
      <c r="DS151" s="47" t="s">
        <v>0</v>
      </c>
      <c r="DT151" s="52" t="str">
        <f t="shared" si="209"/>
        <v>Hrvoje – Jelinić – OK Japetić</v>
      </c>
      <c r="DU151" s="53">
        <f t="shared" si="210"/>
        <v>96</v>
      </c>
      <c r="DV151" s="47" t="s">
        <v>0</v>
      </c>
      <c r="DW151" s="52" t="str">
        <f t="shared" si="211"/>
        <v>Hrvoje – Jelinić</v>
      </c>
      <c r="DX151" s="53">
        <f t="shared" si="212"/>
        <v>96</v>
      </c>
      <c r="DY151" s="47" t="s">
        <v>0</v>
      </c>
      <c r="DZ151" s="58">
        <f t="shared" si="255"/>
        <v>96</v>
      </c>
      <c r="EA151" s="53" cm="1">
        <f t="array" ref="EA151">IF(DZ151&lt;&gt;"",INDEX(regNatjecatelj_id,DZ151,0),IF(BD151&lt;&gt;"",BD151,""))</f>
        <v>1576</v>
      </c>
      <c r="EB151" s="47" t="s">
        <v>0</v>
      </c>
      <c r="EC151" s="58" t="str">
        <f t="shared" si="213"/>
        <v>imepre</v>
      </c>
      <c r="ED151" s="73" t="str">
        <f t="shared" si="214"/>
        <v>klu(ali)</v>
      </c>
      <c r="EE151" s="73" t="str">
        <f t="shared" si="215"/>
        <v>kat</v>
      </c>
      <c r="EF151" s="73" t="str">
        <f t="shared" si="216"/>
        <v/>
      </c>
      <c r="EG151" s="66" t="str">
        <f t="shared" si="217"/>
        <v>imepre-klu(ali)-kat</v>
      </c>
      <c r="EH151" s="47" t="s">
        <v>0</v>
      </c>
      <c r="EI151" s="58">
        <f>IF(AL151="","",MAX(EI$12:EI150)+1)</f>
        <v>318</v>
      </c>
      <c r="EJ151" s="73">
        <f t="shared" si="218"/>
        <v>30</v>
      </c>
      <c r="EK151" s="73">
        <f t="shared" si="256"/>
        <v>1576</v>
      </c>
      <c r="EL151" s="73" t="str">
        <f t="shared" si="219"/>
        <v/>
      </c>
      <c r="EM151" s="73">
        <f t="shared" si="220"/>
        <v>6</v>
      </c>
      <c r="EN151" s="73">
        <f t="shared" si="257"/>
        <v>1</v>
      </c>
      <c r="EO151" s="73">
        <f t="shared" si="258"/>
        <v>3</v>
      </c>
      <c r="EP151" s="73" t="str">
        <f t="shared" si="221"/>
        <v>1</v>
      </c>
      <c r="EQ151" s="73" t="str">
        <f t="shared" si="222"/>
        <v/>
      </c>
      <c r="ER151" s="73">
        <f t="shared" si="223"/>
        <v>1</v>
      </c>
      <c r="ES151" s="53" t="str">
        <f t="shared" si="224"/>
        <v/>
      </c>
      <c r="ET151" s="47" t="s">
        <v>0</v>
      </c>
      <c r="EU151" s="19" t="str">
        <f t="shared" si="259"/>
        <v>INSERT INTO rezultat(id,stazakategorija_id,imeprezime_id,vrijeme_sec,status_id,registracija,uparivanje_id,originalstatus_id,imeprezimealias_id,klubalias_id,kategorijaalias_id) VALUES (318,30,1576,Null,6,1,3,1,Null,1,Null);</v>
      </c>
      <c r="EV151" s="47" t="s">
        <v>0</v>
      </c>
      <c r="EW151" s="19" t="str">
        <f t="shared" si="260"/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1" s="47" t="s">
        <v>0</v>
      </c>
      <c r="EY151" s="180" t="str">
        <f t="shared" si="225"/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51" s="47" t="s">
        <v>0</v>
      </c>
    </row>
    <row r="152" spans="1:156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6" t="str">
        <f t="shared" si="226"/>
        <v>ok</v>
      </c>
      <c r="P152" s="47"/>
      <c r="Q152" s="52" t="str">
        <f t="shared" si="227"/>
        <v>M45</v>
      </c>
      <c r="R152" s="73">
        <f>IF(Q152="","",IF(COUNTIF(Q$12:Q151,Q152)=0,R151+1,R151))</f>
        <v>8</v>
      </c>
      <c r="S152" s="73">
        <f t="shared" si="228"/>
        <v>106</v>
      </c>
      <c r="T152" s="73">
        <f t="shared" si="191"/>
        <v>17</v>
      </c>
      <c r="U152" s="66" t="str">
        <f t="shared" si="192"/>
        <v>M45</v>
      </c>
      <c r="V152" s="47" t="s">
        <v>0</v>
      </c>
      <c r="W152" s="222" t="str">
        <f t="shared" si="193"/>
        <v>M45</v>
      </c>
      <c r="X152" s="223">
        <f t="shared" si="194"/>
        <v>30</v>
      </c>
      <c r="Y152" s="47" t="s">
        <v>0</v>
      </c>
      <c r="Z152" s="52" t="str">
        <f t="shared" si="229"/>
        <v>CRO</v>
      </c>
      <c r="AA152" s="73">
        <f t="shared" si="195"/>
        <v>1</v>
      </c>
      <c r="AB152" s="31" t="str">
        <f t="shared" si="230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231"/>
        <v/>
      </c>
      <c r="AH152" s="47" t="s">
        <v>0</v>
      </c>
      <c r="AI152" s="143" t="str">
        <f t="shared" si="232"/>
        <v>CRO</v>
      </c>
      <c r="AJ152" s="47"/>
      <c r="AK152" s="52" t="str">
        <f t="shared" si="233"/>
        <v>Zdravko</v>
      </c>
      <c r="AL152" s="31" t="str">
        <f t="shared" si="234"/>
        <v>Šaflin</v>
      </c>
      <c r="AM152" s="73">
        <f t="shared" si="235"/>
        <v>1505</v>
      </c>
      <c r="AN152" s="73" t="str">
        <f t="shared" si="236"/>
        <v/>
      </c>
      <c r="AO152" s="31" t="str">
        <f t="shared" si="196"/>
        <v>Zdravko</v>
      </c>
      <c r="AP152" s="66" t="str">
        <f t="shared" si="197"/>
        <v>Šaflin</v>
      </c>
      <c r="AQ152" s="47" t="s">
        <v>0</v>
      </c>
      <c r="AR152" s="82" t="str">
        <f t="shared" si="237"/>
        <v/>
      </c>
      <c r="AS152" s="47" t="s">
        <v>0</v>
      </c>
      <c r="AT152" s="19" t="str">
        <f t="shared" si="238"/>
        <v/>
      </c>
      <c r="AU152" s="47" t="s">
        <v>0</v>
      </c>
      <c r="AV152" s="103"/>
      <c r="AW152" s="105"/>
      <c r="AX152" s="47" t="s">
        <v>0</v>
      </c>
      <c r="AY152" s="259" t="str">
        <f t="shared" si="261"/>
        <v/>
      </c>
      <c r="AZ152" s="47" t="s">
        <v>0</v>
      </c>
      <c r="BA152" s="52" t="str">
        <f t="shared" si="198"/>
        <v/>
      </c>
      <c r="BB152" s="73" t="str">
        <f>IF(AV152&amp;AW152="","",MAX(BB$12:BB151)+1)</f>
        <v/>
      </c>
      <c r="BC152" s="271" t="str">
        <f t="shared" si="199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>IF(O152="","",IF(BC152="",AO152,IF(BC152="NEMA",AV152,INDEX(regNatjecatelj_ime,MATCH(BC152,regNatjecatelj_id,0)))))</f>
        <v>Zdravko</v>
      </c>
      <c r="BG152" s="31" t="str">
        <f>IF(O152="","",IF(BC152="",AP152,IF(BC152="NEMA",AW152,INDEX(regNatjecatelj_prezime,MATCH(BC152,regNatjecatelj_id,0)))))</f>
        <v>Šaflin</v>
      </c>
      <c r="BH152" s="73" t="str">
        <f t="shared" si="239"/>
        <v/>
      </c>
      <c r="BI152" s="53">
        <f t="shared" si="240"/>
        <v>1505</v>
      </c>
      <c r="BJ152" s="47" t="s">
        <v>0</v>
      </c>
      <c r="BK152" s="52" t="str">
        <f t="shared" si="200"/>
        <v>OK Jelen</v>
      </c>
      <c r="BL152" s="31" t="str">
        <f t="shared" si="201"/>
        <v>OK Jelen</v>
      </c>
      <c r="BM152" s="73" t="str">
        <f t="shared" si="202"/>
        <v/>
      </c>
      <c r="BN152" s="31" t="str" cm="1">
        <f t="array" ref="BN152">IF(BM152="",""&amp;BL152,IF(BM152="NEMA",BL152,INDEX(regKlub_naziv,MATCH(INDEX(regKlub_alias_klubId,BM152),regKlub_id,0))))</f>
        <v>OK Jelen</v>
      </c>
      <c r="BO152" s="31" t="str" cm="1">
        <f t="array" ref="BO152">IFERROR(""&amp;INDEX(regNatjecatelj_klub,DX152),"")</f>
        <v>OK Jelen</v>
      </c>
      <c r="BP152" s="88" t="str">
        <f t="shared" si="241"/>
        <v/>
      </c>
      <c r="BQ152" s="66" t="str">
        <f t="shared" si="242"/>
        <v>OK Jelen</v>
      </c>
      <c r="BR152" s="47" t="s">
        <v>0</v>
      </c>
      <c r="BS152" s="52" t="str">
        <f>IF(X152&lt;&gt;"NEMA","",IF(IFERROR(MATCH(W152,W$12:W151,0),0)&lt;&gt;0,"",W152))</f>
        <v/>
      </c>
      <c r="BT152" s="73" t="str">
        <f t="shared" si="243"/>
        <v/>
      </c>
      <c r="BU152" s="31" t="str">
        <f>IF(OR(BT152="",BT152&lt;&gt;"NEMA"),"",MAX(BU$12:BU151)+1)</f>
        <v/>
      </c>
      <c r="BV152" s="66" t="str">
        <f t="shared" si="244"/>
        <v/>
      </c>
      <c r="BW152" s="47" t="s">
        <v>0</v>
      </c>
      <c r="BX152" s="19" t="str">
        <f t="shared" si="245"/>
        <v/>
      </c>
      <c r="BY152" s="47" t="s">
        <v>0</v>
      </c>
      <c r="BZ152" s="82" t="str">
        <f>IF(BM152&lt;&gt;"NEMA","",IF(IFERROR(MATCH(BL152,BL$12:BL151,0),0)&lt;&gt;0,"",BL152))</f>
        <v/>
      </c>
      <c r="CA152" s="47" t="s">
        <v>0</v>
      </c>
      <c r="CB152" s="125"/>
      <c r="CC152" s="47" t="s">
        <v>0</v>
      </c>
      <c r="CD152" s="58" t="str">
        <f t="shared" si="246"/>
        <v/>
      </c>
      <c r="CE152" s="31" t="str">
        <f t="shared" si="247"/>
        <v/>
      </c>
      <c r="CF152" s="31" t="str">
        <f>IF(CE152="","",MAX(CF$12:CF151)+1)</f>
        <v/>
      </c>
      <c r="CG152" s="31" t="str">
        <f t="shared" si="203"/>
        <v/>
      </c>
      <c r="CH152" s="31" t="str">
        <f t="shared" si="248"/>
        <v/>
      </c>
      <c r="CI152" s="31" t="str">
        <f>IF(CB152="","",MAX(CI$12:CI151)+1)</f>
        <v/>
      </c>
      <c r="CJ152" s="31" t="str">
        <f t="shared" si="249"/>
        <v/>
      </c>
      <c r="CK152" s="66" t="str">
        <f t="shared" si="250"/>
        <v/>
      </c>
      <c r="CL152" s="47" t="s">
        <v>0</v>
      </c>
      <c r="CM152" s="73" t="str">
        <f t="shared" si="204"/>
        <v/>
      </c>
      <c r="CN152" s="47"/>
      <c r="CO152" s="19" t="str">
        <f t="shared" si="251"/>
        <v/>
      </c>
      <c r="CP152" s="47" t="s">
        <v>0</v>
      </c>
      <c r="CQ152" s="143" t="str">
        <f t="shared" si="252"/>
        <v>OK Jelen</v>
      </c>
      <c r="CR152" s="47" t="s">
        <v>0</v>
      </c>
      <c r="CS152" s="58" t="str">
        <f t="shared" si="188"/>
        <v/>
      </c>
      <c r="CT152" s="73" t="str">
        <f t="shared" si="189"/>
        <v>1</v>
      </c>
      <c r="CU152" s="229" t="str">
        <f t="shared" si="205"/>
        <v/>
      </c>
      <c r="CV152" s="230" t="str">
        <f t="shared" si="190"/>
        <v/>
      </c>
      <c r="CW152" s="163">
        <f t="shared" si="206"/>
        <v>6</v>
      </c>
      <c r="CX152" s="47" t="s">
        <v>0</v>
      </c>
      <c r="CY152" s="222" t="str">
        <f t="shared" si="253"/>
        <v xml:space="preserve">
</v>
      </c>
      <c r="CZ152" s="223" t="e">
        <f t="shared" si="254"/>
        <v>#N/A</v>
      </c>
      <c r="DA152" s="47" t="s">
        <v>0</v>
      </c>
      <c r="DB152" s="47"/>
      <c r="DC152" s="47"/>
      <c r="DD152" s="47"/>
      <c r="DE152" s="47" t="s">
        <v>0</v>
      </c>
      <c r="DF152" s="53" t="str">
        <f t="shared" si="262"/>
        <v/>
      </c>
      <c r="DG152" t="s">
        <v>0</v>
      </c>
      <c r="DH152" s="128" t="str">
        <f t="shared" si="263"/>
        <v>M</v>
      </c>
      <c r="DI152" t="s">
        <v>0</v>
      </c>
      <c r="DJ152" s="52" t="str">
        <f t="shared" si="264"/>
        <v/>
      </c>
      <c r="DK152" s="66" t="str">
        <f t="shared" si="265"/>
        <v/>
      </c>
      <c r="DL152" t="s">
        <v>0</v>
      </c>
      <c r="DM152" s="19" t="str">
        <f t="shared" si="266"/>
        <v/>
      </c>
      <c r="DN152" s="47" t="s">
        <v>0</v>
      </c>
      <c r="DO152" s="19" t="str">
        <f t="shared" si="267"/>
        <v/>
      </c>
      <c r="DP152" s="47" t="s">
        <v>0</v>
      </c>
      <c r="DQ152" s="52" t="str">
        <f t="shared" si="207"/>
        <v>Zdravko – Šaflin – OK Jelen – M45</v>
      </c>
      <c r="DR152" s="53">
        <f t="shared" si="208"/>
        <v>186</v>
      </c>
      <c r="DS152" s="47" t="s">
        <v>0</v>
      </c>
      <c r="DT152" s="52" t="str">
        <f t="shared" si="209"/>
        <v>Zdravko – Šaflin – OK Jelen</v>
      </c>
      <c r="DU152" s="53">
        <f t="shared" si="210"/>
        <v>186</v>
      </c>
      <c r="DV152" s="47" t="s">
        <v>0</v>
      </c>
      <c r="DW152" s="52" t="str">
        <f t="shared" si="211"/>
        <v>Zdravko – Šaflin</v>
      </c>
      <c r="DX152" s="53">
        <f t="shared" si="212"/>
        <v>186</v>
      </c>
      <c r="DY152" s="47" t="s">
        <v>0</v>
      </c>
      <c r="DZ152" s="58">
        <f t="shared" si="255"/>
        <v>186</v>
      </c>
      <c r="EA152" s="53" cm="1">
        <f t="array" ref="EA152">IF(DZ152&lt;&gt;"",INDEX(regNatjecatelj_id,DZ152,0),IF(BD152&lt;&gt;"",BD152,""))</f>
        <v>1505</v>
      </c>
      <c r="EB152" s="47" t="s">
        <v>0</v>
      </c>
      <c r="EC152" s="58" t="str">
        <f t="shared" si="213"/>
        <v>imepre</v>
      </c>
      <c r="ED152" s="73" t="str">
        <f t="shared" si="214"/>
        <v>klu</v>
      </c>
      <c r="EE152" s="73" t="str">
        <f t="shared" si="215"/>
        <v>kat</v>
      </c>
      <c r="EF152" s="73" t="str">
        <f t="shared" si="216"/>
        <v/>
      </c>
      <c r="EG152" s="66" t="str">
        <f t="shared" si="217"/>
        <v>imepre-klu-kat</v>
      </c>
      <c r="EH152" s="47" t="s">
        <v>0</v>
      </c>
      <c r="EI152" s="58">
        <f>IF(AL152="","",MAX(EI$12:EI151)+1)</f>
        <v>319</v>
      </c>
      <c r="EJ152" s="73">
        <f t="shared" si="218"/>
        <v>30</v>
      </c>
      <c r="EK152" s="73">
        <f t="shared" si="256"/>
        <v>1505</v>
      </c>
      <c r="EL152" s="73" t="str">
        <f t="shared" si="219"/>
        <v/>
      </c>
      <c r="EM152" s="73">
        <f t="shared" si="220"/>
        <v>6</v>
      </c>
      <c r="EN152" s="73">
        <f t="shared" si="257"/>
        <v>1</v>
      </c>
      <c r="EO152" s="73">
        <f t="shared" si="258"/>
        <v>1</v>
      </c>
      <c r="EP152" s="73" t="str">
        <f t="shared" si="221"/>
        <v>1</v>
      </c>
      <c r="EQ152" s="73" t="str">
        <f t="shared" si="222"/>
        <v/>
      </c>
      <c r="ER152" s="73" t="str">
        <f t="shared" si="223"/>
        <v/>
      </c>
      <c r="ES152" s="53" t="str">
        <f t="shared" si="224"/>
        <v/>
      </c>
      <c r="ET152" s="47" t="s">
        <v>0</v>
      </c>
      <c r="EU152" s="19" t="str">
        <f t="shared" si="259"/>
        <v>INSERT INTO rezultat(id,stazakategorija_id,imeprezime_id,vrijeme_sec,status_id,registracija,uparivanje_id,originalstatus_id,imeprezimealias_id,klubalias_id,kategorijaalias_id) VALUES (319,30,1505,Null,6,1,1,1,Null,Null,Null);</v>
      </c>
      <c r="EV152" s="47" t="s">
        <v>0</v>
      </c>
      <c r="EW152" s="19" t="str">
        <f t="shared" si="260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2" s="47" t="s">
        <v>0</v>
      </c>
      <c r="EY152" s="180" t="str">
        <f t="shared" si="225"/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52" s="47" t="s">
        <v>0</v>
      </c>
    </row>
    <row r="153" spans="1:156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6" t="str">
        <f t="shared" si="226"/>
        <v>ok</v>
      </c>
      <c r="P153" s="47"/>
      <c r="Q153" s="52" t="str">
        <f t="shared" si="227"/>
        <v>M45</v>
      </c>
      <c r="R153" s="73">
        <f>IF(Q153="","",IF(COUNTIF(Q$12:Q152,Q153)=0,R152+1,R152))</f>
        <v>8</v>
      </c>
      <c r="S153" s="73">
        <f t="shared" si="228"/>
        <v>106</v>
      </c>
      <c r="T153" s="73">
        <f t="shared" si="191"/>
        <v>17</v>
      </c>
      <c r="U153" s="66" t="str">
        <f t="shared" si="192"/>
        <v>M45</v>
      </c>
      <c r="V153" s="47" t="s">
        <v>0</v>
      </c>
      <c r="W153" s="222" t="str">
        <f t="shared" si="193"/>
        <v>M45</v>
      </c>
      <c r="X153" s="223">
        <f t="shared" si="194"/>
        <v>30</v>
      </c>
      <c r="Y153" s="47" t="s">
        <v>0</v>
      </c>
      <c r="Z153" s="52" t="str">
        <f t="shared" si="229"/>
        <v>CRO</v>
      </c>
      <c r="AA153" s="73">
        <f t="shared" si="195"/>
        <v>1</v>
      </c>
      <c r="AB153" s="31" t="str">
        <f t="shared" si="230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231"/>
        <v/>
      </c>
      <c r="AH153" s="47" t="s">
        <v>0</v>
      </c>
      <c r="AI153" s="143" t="str">
        <f t="shared" si="232"/>
        <v>CRO</v>
      </c>
      <c r="AJ153" s="47"/>
      <c r="AK153" s="52" t="str">
        <f t="shared" si="233"/>
        <v>Vlatko</v>
      </c>
      <c r="AL153" s="31" t="str">
        <f t="shared" si="234"/>
        <v>Tounec</v>
      </c>
      <c r="AM153" s="73">
        <f t="shared" si="235"/>
        <v>1072</v>
      </c>
      <c r="AN153" s="73" t="str">
        <f t="shared" si="236"/>
        <v/>
      </c>
      <c r="AO153" s="31" t="str">
        <f t="shared" si="196"/>
        <v>Vlatko</v>
      </c>
      <c r="AP153" s="66" t="str">
        <f t="shared" si="197"/>
        <v>Tounec</v>
      </c>
      <c r="AQ153" s="47" t="s">
        <v>0</v>
      </c>
      <c r="AR153" s="82" t="str">
        <f t="shared" si="237"/>
        <v/>
      </c>
      <c r="AS153" s="47" t="s">
        <v>0</v>
      </c>
      <c r="AT153" s="19" t="str">
        <f t="shared" si="238"/>
        <v/>
      </c>
      <c r="AU153" s="47" t="s">
        <v>0</v>
      </c>
      <c r="AV153" s="103"/>
      <c r="AW153" s="105"/>
      <c r="AX153" s="47" t="s">
        <v>0</v>
      </c>
      <c r="AY153" s="259" t="str">
        <f t="shared" si="261"/>
        <v/>
      </c>
      <c r="AZ153" s="47" t="s">
        <v>0</v>
      </c>
      <c r="BA153" s="52" t="str">
        <f t="shared" si="198"/>
        <v/>
      </c>
      <c r="BB153" s="73" t="str">
        <f>IF(AV153&amp;AW153="","",MAX(BB$12:BB152)+1)</f>
        <v/>
      </c>
      <c r="BC153" s="271" t="str">
        <f t="shared" si="199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>IF(O153="","",IF(BC153="",AO153,IF(BC153="NEMA",AV153,INDEX(regNatjecatelj_ime,MATCH(BC153,regNatjecatelj_id,0)))))</f>
        <v>Vlatko</v>
      </c>
      <c r="BG153" s="31" t="str">
        <f>IF(O153="","",IF(BC153="",AP153,IF(BC153="NEMA",AW153,INDEX(regNatjecatelj_prezime,MATCH(BC153,regNatjecatelj_id,0)))))</f>
        <v>Tounec</v>
      </c>
      <c r="BH153" s="73" t="str">
        <f t="shared" si="239"/>
        <v/>
      </c>
      <c r="BI153" s="53">
        <f t="shared" si="240"/>
        <v>1072</v>
      </c>
      <c r="BJ153" s="47" t="s">
        <v>0</v>
      </c>
      <c r="BK153" s="52" t="str">
        <f t="shared" si="200"/>
        <v>KAP</v>
      </c>
      <c r="BL153" s="31" t="str">
        <f t="shared" si="201"/>
        <v>OK Kapela</v>
      </c>
      <c r="BM153" s="73" t="str">
        <f t="shared" si="202"/>
        <v/>
      </c>
      <c r="BN153" s="31" t="str" cm="1">
        <f t="array" ref="BN153">IF(BM153="",""&amp;BL153,IF(BM153="NEMA",BL153,INDEX(regKlub_naziv,MATCH(INDEX(regKlub_alias_klubId,BM153),regKlub_id,0))))</f>
        <v>OK Kapela</v>
      </c>
      <c r="BO153" s="31" t="str" cm="1">
        <f t="array" ref="BO153">IFERROR(""&amp;INDEX(regNatjecatelj_klub,DX153),"")</f>
        <v>OK Kapela</v>
      </c>
      <c r="BP153" s="88" t="str">
        <f t="shared" si="241"/>
        <v/>
      </c>
      <c r="BQ153" s="66" t="str">
        <f t="shared" si="242"/>
        <v>OK Kapela</v>
      </c>
      <c r="BR153" s="47" t="s">
        <v>0</v>
      </c>
      <c r="BS153" s="52" t="str">
        <f>IF(X153&lt;&gt;"NEMA","",IF(IFERROR(MATCH(W153,W$12:W152,0),0)&lt;&gt;0,"",W153))</f>
        <v/>
      </c>
      <c r="BT153" s="73" t="str">
        <f t="shared" si="243"/>
        <v/>
      </c>
      <c r="BU153" s="31" t="str">
        <f>IF(OR(BT153="",BT153&lt;&gt;"NEMA"),"",MAX(BU$12:BU152)+1)</f>
        <v/>
      </c>
      <c r="BV153" s="66" t="str">
        <f t="shared" si="244"/>
        <v/>
      </c>
      <c r="BW153" s="47" t="s">
        <v>0</v>
      </c>
      <c r="BX153" s="19" t="str">
        <f t="shared" si="245"/>
        <v/>
      </c>
      <c r="BY153" s="47" t="s">
        <v>0</v>
      </c>
      <c r="BZ153" s="82" t="str">
        <f>IF(BM153&lt;&gt;"NEMA","",IF(IFERROR(MATCH(BL153,BL$12:BL152,0),0)&lt;&gt;0,"",BL153))</f>
        <v/>
      </c>
      <c r="CA153" s="47" t="s">
        <v>0</v>
      </c>
      <c r="CB153" s="125"/>
      <c r="CC153" s="47" t="s">
        <v>0</v>
      </c>
      <c r="CD153" s="58" t="str">
        <f t="shared" si="246"/>
        <v/>
      </c>
      <c r="CE153" s="31" t="str">
        <f t="shared" si="247"/>
        <v/>
      </c>
      <c r="CF153" s="31" t="str">
        <f>IF(CE153="","",MAX(CF$12:CF152)+1)</f>
        <v/>
      </c>
      <c r="CG153" s="31" t="str">
        <f t="shared" si="203"/>
        <v/>
      </c>
      <c r="CH153" s="31" t="str">
        <f t="shared" si="248"/>
        <v/>
      </c>
      <c r="CI153" s="31" t="str">
        <f>IF(CB153="","",MAX(CI$12:CI152)+1)</f>
        <v/>
      </c>
      <c r="CJ153" s="31" t="str">
        <f t="shared" si="249"/>
        <v/>
      </c>
      <c r="CK153" s="66" t="str">
        <f t="shared" si="250"/>
        <v/>
      </c>
      <c r="CL153" s="47" t="s">
        <v>0</v>
      </c>
      <c r="CM153" s="73" t="str">
        <f t="shared" si="204"/>
        <v/>
      </c>
      <c r="CN153" s="47"/>
      <c r="CO153" s="19" t="str">
        <f t="shared" si="251"/>
        <v/>
      </c>
      <c r="CP153" s="47" t="s">
        <v>0</v>
      </c>
      <c r="CQ153" s="143" t="str">
        <f t="shared" si="252"/>
        <v>OK Kapela</v>
      </c>
      <c r="CR153" s="47" t="s">
        <v>0</v>
      </c>
      <c r="CS153" s="58" t="str">
        <f t="shared" si="188"/>
        <v/>
      </c>
      <c r="CT153" s="73" t="str">
        <f t="shared" si="189"/>
        <v>1</v>
      </c>
      <c r="CU153" s="229" t="str">
        <f t="shared" si="205"/>
        <v/>
      </c>
      <c r="CV153" s="230" t="str">
        <f t="shared" si="190"/>
        <v/>
      </c>
      <c r="CW153" s="163">
        <f t="shared" si="206"/>
        <v>6</v>
      </c>
      <c r="CX153" s="47" t="s">
        <v>0</v>
      </c>
      <c r="CY153" s="222" t="str">
        <f t="shared" si="253"/>
        <v xml:space="preserve">
</v>
      </c>
      <c r="CZ153" s="223" t="e">
        <f t="shared" si="254"/>
        <v>#N/A</v>
      </c>
      <c r="DA153" s="47" t="s">
        <v>0</v>
      </c>
      <c r="DB153" s="47"/>
      <c r="DC153" s="47"/>
      <c r="DD153" s="47"/>
      <c r="DE153" s="47" t="s">
        <v>0</v>
      </c>
      <c r="DF153" s="53" t="str">
        <f t="shared" si="262"/>
        <v/>
      </c>
      <c r="DG153" t="s">
        <v>0</v>
      </c>
      <c r="DH153" s="128" t="str">
        <f t="shared" si="263"/>
        <v>M</v>
      </c>
      <c r="DI153" t="s">
        <v>0</v>
      </c>
      <c r="DJ153" s="52" t="str">
        <f t="shared" si="264"/>
        <v/>
      </c>
      <c r="DK153" s="66" t="str">
        <f t="shared" si="265"/>
        <v/>
      </c>
      <c r="DL153" t="s">
        <v>0</v>
      </c>
      <c r="DM153" s="19" t="str">
        <f t="shared" si="266"/>
        <v/>
      </c>
      <c r="DN153" s="47" t="s">
        <v>0</v>
      </c>
      <c r="DO153" s="19" t="str">
        <f t="shared" si="267"/>
        <v/>
      </c>
      <c r="DP153" s="47" t="s">
        <v>0</v>
      </c>
      <c r="DQ153" s="52" t="str">
        <f t="shared" si="207"/>
        <v>Vlatko – Tounec – OK Kapela – M45</v>
      </c>
      <c r="DR153" s="53">
        <f t="shared" si="208"/>
        <v>320</v>
      </c>
      <c r="DS153" s="47" t="s">
        <v>0</v>
      </c>
      <c r="DT153" s="52" t="str">
        <f t="shared" si="209"/>
        <v>Vlatko – Tounec – OK Kapela</v>
      </c>
      <c r="DU153" s="53">
        <f t="shared" si="210"/>
        <v>320</v>
      </c>
      <c r="DV153" s="47" t="s">
        <v>0</v>
      </c>
      <c r="DW153" s="52" t="str">
        <f t="shared" si="211"/>
        <v>Vlatko – Tounec</v>
      </c>
      <c r="DX153" s="53">
        <f t="shared" si="212"/>
        <v>320</v>
      </c>
      <c r="DY153" s="47" t="s">
        <v>0</v>
      </c>
      <c r="DZ153" s="58">
        <f t="shared" si="255"/>
        <v>320</v>
      </c>
      <c r="EA153" s="53" cm="1">
        <f t="array" ref="EA153">IF(DZ153&lt;&gt;"",INDEX(regNatjecatelj_id,DZ153,0),IF(BD153&lt;&gt;"",BD153,""))</f>
        <v>1072</v>
      </c>
      <c r="EB153" s="47" t="s">
        <v>0</v>
      </c>
      <c r="EC153" s="58" t="str">
        <f t="shared" si="213"/>
        <v>imepre</v>
      </c>
      <c r="ED153" s="73" t="str">
        <f t="shared" si="214"/>
        <v>klu</v>
      </c>
      <c r="EE153" s="73" t="str">
        <f t="shared" si="215"/>
        <v>kat</v>
      </c>
      <c r="EF153" s="73" t="str">
        <f t="shared" si="216"/>
        <v/>
      </c>
      <c r="EG153" s="66" t="str">
        <f t="shared" si="217"/>
        <v>imepre-klu-kat</v>
      </c>
      <c r="EH153" s="47" t="s">
        <v>0</v>
      </c>
      <c r="EI153" s="58">
        <f>IF(AL153="","",MAX(EI$12:EI152)+1)</f>
        <v>320</v>
      </c>
      <c r="EJ153" s="73">
        <f t="shared" si="218"/>
        <v>30</v>
      </c>
      <c r="EK153" s="73">
        <f t="shared" si="256"/>
        <v>1072</v>
      </c>
      <c r="EL153" s="73" t="str">
        <f t="shared" si="219"/>
        <v/>
      </c>
      <c r="EM153" s="73">
        <f t="shared" si="220"/>
        <v>6</v>
      </c>
      <c r="EN153" s="73">
        <f t="shared" si="257"/>
        <v>1</v>
      </c>
      <c r="EO153" s="73">
        <f t="shared" si="258"/>
        <v>1</v>
      </c>
      <c r="EP153" s="73" t="str">
        <f t="shared" si="221"/>
        <v>1</v>
      </c>
      <c r="EQ153" s="73" t="str">
        <f t="shared" si="222"/>
        <v/>
      </c>
      <c r="ER153" s="73" t="str">
        <f t="shared" si="223"/>
        <v/>
      </c>
      <c r="ES153" s="53" t="str">
        <f t="shared" si="224"/>
        <v/>
      </c>
      <c r="ET153" s="47" t="s">
        <v>0</v>
      </c>
      <c r="EU153" s="19" t="str">
        <f t="shared" si="259"/>
        <v>INSERT INTO rezultat(id,stazakategorija_id,imeprezime_id,vrijeme_sec,status_id,registracija,uparivanje_id,originalstatus_id,imeprezimealias_id,klubalias_id,kategorijaalias_id) VALUES (320,30,1072,Null,6,1,1,1,Null,Null,Null);</v>
      </c>
      <c r="EV153" s="47" t="s">
        <v>0</v>
      </c>
      <c r="EW153" s="19" t="str">
        <f t="shared" si="260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3" s="47" t="s">
        <v>0</v>
      </c>
      <c r="EY153" s="180" t="str">
        <f t="shared" si="225"/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53" s="47" t="s">
        <v>0</v>
      </c>
    </row>
    <row r="154" spans="1:156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6" t="str">
        <f t="shared" si="226"/>
        <v/>
      </c>
      <c r="P154" s="47"/>
      <c r="Q154" s="52" t="str">
        <f t="shared" si="227"/>
        <v>M45</v>
      </c>
      <c r="R154" s="73">
        <f>IF(Q154="","",IF(COUNTIF(Q$12:Q153,Q154)=0,R153+1,R153))</f>
        <v>8</v>
      </c>
      <c r="S154" s="73">
        <f t="shared" si="228"/>
        <v>106</v>
      </c>
      <c r="T154" s="73">
        <f t="shared" si="191"/>
        <v>17</v>
      </c>
      <c r="U154" s="66" t="str">
        <f t="shared" si="192"/>
        <v>M45</v>
      </c>
      <c r="V154" s="47" t="s">
        <v>0</v>
      </c>
      <c r="W154" s="222" t="str">
        <f t="shared" si="193"/>
        <v/>
      </c>
      <c r="X154" s="223" t="str">
        <f t="shared" si="194"/>
        <v/>
      </c>
      <c r="Y154" s="47" t="s">
        <v>0</v>
      </c>
      <c r="Z154" s="52" t="str">
        <f t="shared" si="229"/>
        <v/>
      </c>
      <c r="AA154" s="73" t="str">
        <f t="shared" si="195"/>
        <v/>
      </c>
      <c r="AB154" s="31" t="str">
        <f t="shared" si="230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231"/>
        <v/>
      </c>
      <c r="AH154" s="47" t="s">
        <v>0</v>
      </c>
      <c r="AI154" s="143" t="str">
        <f t="shared" si="232"/>
        <v/>
      </c>
      <c r="AJ154" s="47"/>
      <c r="AK154" s="52" t="str">
        <f t="shared" si="233"/>
        <v/>
      </c>
      <c r="AL154" s="31" t="str">
        <f t="shared" si="234"/>
        <v/>
      </c>
      <c r="AM154" s="73" t="str">
        <f t="shared" si="235"/>
        <v/>
      </c>
      <c r="AN154" s="73" t="str">
        <f t="shared" si="236"/>
        <v/>
      </c>
      <c r="AO154" s="31" t="str">
        <f t="shared" si="196"/>
        <v/>
      </c>
      <c r="AP154" s="66" t="str">
        <f t="shared" si="197"/>
        <v/>
      </c>
      <c r="AQ154" s="47" t="s">
        <v>0</v>
      </c>
      <c r="AR154" s="82" t="str">
        <f t="shared" si="237"/>
        <v/>
      </c>
      <c r="AS154" s="47" t="s">
        <v>0</v>
      </c>
      <c r="AT154" s="19" t="str">
        <f t="shared" si="238"/>
        <v/>
      </c>
      <c r="AU154" s="47" t="s">
        <v>0</v>
      </c>
      <c r="AV154" s="103"/>
      <c r="AW154" s="105"/>
      <c r="AX154" s="47" t="s">
        <v>0</v>
      </c>
      <c r="AY154" s="259" t="str">
        <f t="shared" si="261"/>
        <v/>
      </c>
      <c r="AZ154" s="47" t="s">
        <v>0</v>
      </c>
      <c r="BA154" s="52" t="str">
        <f t="shared" si="198"/>
        <v/>
      </c>
      <c r="BB154" s="73" t="str">
        <f>IF(AV154&amp;AW154="","",MAX(BB$12:BB153)+1)</f>
        <v/>
      </c>
      <c r="BC154" s="271" t="str">
        <f t="shared" si="199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>IF(O154="","",IF(BC154="",AO154,IF(BC154="NEMA",AV154,INDEX(regNatjecatelj_ime,MATCH(BC154,regNatjecatelj_id,0)))))</f>
        <v/>
      </c>
      <c r="BG154" s="31" t="str">
        <f>IF(O154="","",IF(BC154="",AP154,IF(BC154="NEMA",AW154,INDEX(regNatjecatelj_prezime,MATCH(BC154,regNatjecatelj_id,0)))))</f>
        <v/>
      </c>
      <c r="BH154" s="73" t="str">
        <f t="shared" si="239"/>
        <v/>
      </c>
      <c r="BI154" s="53" t="str">
        <f t="shared" si="240"/>
        <v/>
      </c>
      <c r="BJ154" s="47" t="s">
        <v>0</v>
      </c>
      <c r="BK154" s="52" t="str">
        <f t="shared" si="200"/>
        <v/>
      </c>
      <c r="BL154" s="31" t="str">
        <f t="shared" si="201"/>
        <v/>
      </c>
      <c r="BM154" s="73" t="str">
        <f t="shared" si="202"/>
        <v/>
      </c>
      <c r="BN154" s="31" t="str" cm="1">
        <f t="array" ref="BN154">IF(BM154="",""&amp;BL154,IF(BM154="NEMA",BL154,INDEX(regKlub_naziv,MATCH(INDEX(regKlub_alias_klubId,BM154),regKlub_id,0))))</f>
        <v/>
      </c>
      <c r="BO154" s="31" t="str" cm="1">
        <f t="array" ref="BO154">IFERROR(""&amp;INDEX(regNatjecatelj_klub,DX154),"")</f>
        <v/>
      </c>
      <c r="BP154" s="88" t="str">
        <f t="shared" si="241"/>
        <v/>
      </c>
      <c r="BQ154" s="66" t="str">
        <f t="shared" si="242"/>
        <v/>
      </c>
      <c r="BR154" s="47" t="s">
        <v>0</v>
      </c>
      <c r="BS154" s="52" t="str">
        <f>IF(X154&lt;&gt;"NEMA","",IF(IFERROR(MATCH(W154,W$12:W153,0),0)&lt;&gt;0,"",W154))</f>
        <v/>
      </c>
      <c r="BT154" s="73" t="str">
        <f t="shared" si="243"/>
        <v/>
      </c>
      <c r="BU154" s="31" t="str">
        <f>IF(OR(BT154="",BT154&lt;&gt;"NEMA"),"",MAX(BU$12:BU153)+1)</f>
        <v/>
      </c>
      <c r="BV154" s="66" t="str">
        <f t="shared" si="244"/>
        <v/>
      </c>
      <c r="BW154" s="47" t="s">
        <v>0</v>
      </c>
      <c r="BX154" s="19" t="str">
        <f t="shared" si="245"/>
        <v/>
      </c>
      <c r="BY154" s="47" t="s">
        <v>0</v>
      </c>
      <c r="BZ154" s="82" t="str">
        <f>IF(BM154&lt;&gt;"NEMA","",IF(IFERROR(MATCH(BL154,BL$12:BL153,0),0)&lt;&gt;0,"",BL154))</f>
        <v/>
      </c>
      <c r="CA154" s="47" t="s">
        <v>0</v>
      </c>
      <c r="CB154" s="125"/>
      <c r="CC154" s="47" t="s">
        <v>0</v>
      </c>
      <c r="CD154" s="58" t="str">
        <f t="shared" si="246"/>
        <v/>
      </c>
      <c r="CE154" s="31" t="str">
        <f t="shared" si="247"/>
        <v/>
      </c>
      <c r="CF154" s="31" t="str">
        <f>IF(CE154="","",MAX(CF$12:CF153)+1)</f>
        <v/>
      </c>
      <c r="CG154" s="31" t="str">
        <f t="shared" si="203"/>
        <v/>
      </c>
      <c r="CH154" s="31" t="str">
        <f t="shared" si="248"/>
        <v/>
      </c>
      <c r="CI154" s="31" t="str">
        <f>IF(CB154="","",MAX(CI$12:CI153)+1)</f>
        <v/>
      </c>
      <c r="CJ154" s="31" t="str">
        <f t="shared" si="249"/>
        <v/>
      </c>
      <c r="CK154" s="66" t="str">
        <f t="shared" si="250"/>
        <v/>
      </c>
      <c r="CL154" s="47" t="s">
        <v>0</v>
      </c>
      <c r="CM154" s="73" t="str">
        <f t="shared" si="204"/>
        <v/>
      </c>
      <c r="CN154" s="47"/>
      <c r="CO154" s="19" t="str">
        <f t="shared" si="251"/>
        <v/>
      </c>
      <c r="CP154" s="47" t="s">
        <v>0</v>
      </c>
      <c r="CQ154" s="143" t="str">
        <f t="shared" si="252"/>
        <v/>
      </c>
      <c r="CR154" s="47" t="s">
        <v>0</v>
      </c>
      <c r="CS154" s="58" t="str">
        <f t="shared" si="188"/>
        <v/>
      </c>
      <c r="CT154" s="73" t="str">
        <f t="shared" si="189"/>
        <v>0</v>
      </c>
      <c r="CU154" s="229" t="str">
        <f t="shared" si="205"/>
        <v/>
      </c>
      <c r="CV154" s="230" t="str">
        <f t="shared" si="190"/>
        <v/>
      </c>
      <c r="CW154" s="163" t="str">
        <f t="shared" si="206"/>
        <v/>
      </c>
      <c r="CX154" s="47" t="s">
        <v>0</v>
      </c>
      <c r="CY154" s="222" t="str">
        <f t="shared" si="253"/>
        <v xml:space="preserve">
</v>
      </c>
      <c r="CZ154" s="223" t="str">
        <f t="shared" si="254"/>
        <v/>
      </c>
      <c r="DA154" s="47" t="s">
        <v>0</v>
      </c>
      <c r="DB154" s="47"/>
      <c r="DC154" s="47"/>
      <c r="DD154" s="47"/>
      <c r="DE154" s="47" t="s">
        <v>0</v>
      </c>
      <c r="DF154" s="53" t="str">
        <f t="shared" si="262"/>
        <v/>
      </c>
      <c r="DG154" t="s">
        <v>0</v>
      </c>
      <c r="DH154" s="128" t="str">
        <f t="shared" si="263"/>
        <v>M</v>
      </c>
      <c r="DI154" t="s">
        <v>0</v>
      </c>
      <c r="DJ154" s="52" t="str">
        <f t="shared" si="264"/>
        <v/>
      </c>
      <c r="DK154" s="66" t="str">
        <f t="shared" si="265"/>
        <v/>
      </c>
      <c r="DL154" t="s">
        <v>0</v>
      </c>
      <c r="DM154" s="19" t="str">
        <f t="shared" si="266"/>
        <v/>
      </c>
      <c r="DN154" s="47" t="s">
        <v>0</v>
      </c>
      <c r="DO154" s="19" t="str">
        <f t="shared" si="267"/>
        <v/>
      </c>
      <c r="DP154" s="47" t="s">
        <v>0</v>
      </c>
      <c r="DQ154" s="52" t="str">
        <f t="shared" si="207"/>
        <v/>
      </c>
      <c r="DR154" s="53" t="str">
        <f t="shared" si="208"/>
        <v/>
      </c>
      <c r="DS154" s="47" t="s">
        <v>0</v>
      </c>
      <c r="DT154" s="52" t="str">
        <f t="shared" si="209"/>
        <v/>
      </c>
      <c r="DU154" s="53" t="str">
        <f t="shared" si="210"/>
        <v/>
      </c>
      <c r="DV154" s="47" t="s">
        <v>0</v>
      </c>
      <c r="DW154" s="52" t="str">
        <f t="shared" si="211"/>
        <v/>
      </c>
      <c r="DX154" s="53" t="str">
        <f t="shared" si="212"/>
        <v/>
      </c>
      <c r="DY154" s="47" t="s">
        <v>0</v>
      </c>
      <c r="DZ154" s="58" t="str">
        <f t="shared" si="255"/>
        <v/>
      </c>
      <c r="EA154" s="53" t="str" cm="1">
        <f t="array" ref="EA154">IF(DZ154&lt;&gt;"",INDEX(regNatjecatelj_id,DZ154,0),IF(BD154&lt;&gt;"",BD154,""))</f>
        <v/>
      </c>
      <c r="EB154" s="47" t="s">
        <v>0</v>
      </c>
      <c r="EC154" s="58" t="str">
        <f t="shared" si="213"/>
        <v/>
      </c>
      <c r="ED154" s="73" t="str">
        <f t="shared" si="214"/>
        <v/>
      </c>
      <c r="EE154" s="73" t="str">
        <f t="shared" si="215"/>
        <v/>
      </c>
      <c r="EF154" s="73" t="str">
        <f t="shared" si="216"/>
        <v/>
      </c>
      <c r="EG154" s="66" t="str">
        <f t="shared" si="217"/>
        <v/>
      </c>
      <c r="EH154" s="47" t="s">
        <v>0</v>
      </c>
      <c r="EI154" s="58" t="str">
        <f>IF(AL154="","",MAX(EI$12:EI153)+1)</f>
        <v/>
      </c>
      <c r="EJ154" s="73" t="str">
        <f t="shared" si="218"/>
        <v/>
      </c>
      <c r="EK154" s="73" t="str">
        <f t="shared" si="256"/>
        <v/>
      </c>
      <c r="EL154" s="73" t="str">
        <f t="shared" si="219"/>
        <v/>
      </c>
      <c r="EM154" s="73" t="str">
        <f t="shared" si="220"/>
        <v/>
      </c>
      <c r="EN154" s="73" t="str">
        <f t="shared" si="257"/>
        <v/>
      </c>
      <c r="EO154" s="73" t="str">
        <f t="shared" si="258"/>
        <v/>
      </c>
      <c r="EP154" s="73" t="str">
        <f t="shared" si="221"/>
        <v/>
      </c>
      <c r="EQ154" s="73" t="str">
        <f t="shared" si="222"/>
        <v/>
      </c>
      <c r="ER154" s="73" t="str">
        <f t="shared" si="223"/>
        <v/>
      </c>
      <c r="ES154" s="53" t="str">
        <f t="shared" si="224"/>
        <v/>
      </c>
      <c r="ET154" s="47" t="s">
        <v>0</v>
      </c>
      <c r="EU154" s="19" t="str">
        <f t="shared" si="259"/>
        <v/>
      </c>
      <c r="EV154" s="47" t="s">
        <v>0</v>
      </c>
      <c r="EW154" s="19" t="str">
        <f t="shared" si="260"/>
        <v/>
      </c>
      <c r="EX154" s="47" t="s">
        <v>0</v>
      </c>
      <c r="EY154" s="180" t="str">
        <f t="shared" si="225"/>
        <v/>
      </c>
      <c r="EZ154" s="47" t="s">
        <v>0</v>
      </c>
    </row>
    <row r="155" spans="1:156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6" t="str">
        <f t="shared" si="226"/>
        <v>ok</v>
      </c>
      <c r="P155" s="47"/>
      <c r="Q155" s="52" t="str">
        <f t="shared" si="227"/>
        <v>M45</v>
      </c>
      <c r="R155" s="73">
        <f>IF(Q155="","",IF(COUNTIF(Q$12:Q154,Q155)=0,R154+1,R154))</f>
        <v>8</v>
      </c>
      <c r="S155" s="73">
        <f t="shared" si="228"/>
        <v>106</v>
      </c>
      <c r="T155" s="73">
        <f t="shared" si="191"/>
        <v>17</v>
      </c>
      <c r="U155" s="66" t="str">
        <f t="shared" si="192"/>
        <v>M45</v>
      </c>
      <c r="V155" s="47" t="s">
        <v>0</v>
      </c>
      <c r="W155" s="222" t="str">
        <f t="shared" si="193"/>
        <v>M45</v>
      </c>
      <c r="X155" s="223">
        <f t="shared" si="194"/>
        <v>30</v>
      </c>
      <c r="Y155" s="47" t="s">
        <v>0</v>
      </c>
      <c r="Z155" s="52" t="str">
        <f t="shared" si="229"/>
        <v>CRO</v>
      </c>
      <c r="AA155" s="73">
        <f t="shared" si="195"/>
        <v>1</v>
      </c>
      <c r="AB155" s="31" t="str">
        <f t="shared" si="230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231"/>
        <v/>
      </c>
      <c r="AH155" s="47" t="s">
        <v>0</v>
      </c>
      <c r="AI155" s="143" t="str">
        <f t="shared" si="232"/>
        <v>CRO</v>
      </c>
      <c r="AJ155" s="47"/>
      <c r="AK155" s="52" t="str">
        <f t="shared" si="233"/>
        <v>Robert</v>
      </c>
      <c r="AL155" s="31" t="str">
        <f t="shared" si="234"/>
        <v>Kaniški</v>
      </c>
      <c r="AM155" s="73">
        <f t="shared" si="235"/>
        <v>1475</v>
      </c>
      <c r="AN155" s="73" t="str">
        <f t="shared" si="236"/>
        <v/>
      </c>
      <c r="AO155" s="31" t="str">
        <f t="shared" si="196"/>
        <v>Robert</v>
      </c>
      <c r="AP155" s="66" t="str">
        <f t="shared" si="197"/>
        <v>Kaniški</v>
      </c>
      <c r="AQ155" s="47" t="s">
        <v>0</v>
      </c>
      <c r="AR155" s="82" t="str">
        <f t="shared" si="237"/>
        <v/>
      </c>
      <c r="AS155" s="47" t="s">
        <v>0</v>
      </c>
      <c r="AT155" s="19" t="str">
        <f t="shared" si="238"/>
        <v/>
      </c>
      <c r="AU155" s="47" t="s">
        <v>0</v>
      </c>
      <c r="AV155" s="103"/>
      <c r="AW155" s="105"/>
      <c r="AX155" s="47" t="s">
        <v>0</v>
      </c>
      <c r="AY155" s="259" t="str">
        <f t="shared" si="261"/>
        <v/>
      </c>
      <c r="AZ155" s="47" t="s">
        <v>0</v>
      </c>
      <c r="BA155" s="52" t="str">
        <f t="shared" si="198"/>
        <v/>
      </c>
      <c r="BB155" s="73" t="str">
        <f>IF(AV155&amp;AW155="","",MAX(BB$12:BB154)+1)</f>
        <v/>
      </c>
      <c r="BC155" s="271" t="str">
        <f t="shared" si="199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>IF(O155="","",IF(BC155="",AO155,IF(BC155="NEMA",AV155,INDEX(regNatjecatelj_ime,MATCH(BC155,regNatjecatelj_id,0)))))</f>
        <v>Robert</v>
      </c>
      <c r="BG155" s="31" t="str">
        <f>IF(O155="","",IF(BC155="",AP155,IF(BC155="NEMA",AW155,INDEX(regNatjecatelj_prezime,MATCH(BC155,regNatjecatelj_id,0)))))</f>
        <v>Kaniški</v>
      </c>
      <c r="BH155" s="73" t="str">
        <f t="shared" si="239"/>
        <v/>
      </c>
      <c r="BI155" s="53">
        <f t="shared" si="240"/>
        <v>1475</v>
      </c>
      <c r="BJ155" s="47" t="s">
        <v>0</v>
      </c>
      <c r="BK155" s="52" t="str">
        <f t="shared" si="200"/>
        <v>Maksimir</v>
      </c>
      <c r="BL155" s="31" t="str">
        <f t="shared" si="201"/>
        <v>OK Maksimir</v>
      </c>
      <c r="BM155" s="73" t="str">
        <f t="shared" si="202"/>
        <v/>
      </c>
      <c r="BN155" s="31" t="str" cm="1">
        <f t="array" ref="BN155">IF(BM155="",""&amp;BL155,IF(BM155="NEMA",BL155,INDEX(regKlub_naziv,MATCH(INDEX(regKlub_alias_klubId,BM155),regKlub_id,0))))</f>
        <v>OK Maksimir</v>
      </c>
      <c r="BO155" s="31" t="str" cm="1">
        <f t="array" ref="BO155">IFERROR(""&amp;INDEX(regNatjecatelj_klub,DX155),"")</f>
        <v>OK Maksimir</v>
      </c>
      <c r="BP155" s="88" t="str">
        <f t="shared" si="241"/>
        <v/>
      </c>
      <c r="BQ155" s="66" t="str">
        <f t="shared" si="242"/>
        <v>OK Maksimir</v>
      </c>
      <c r="BR155" s="47" t="s">
        <v>0</v>
      </c>
      <c r="BS155" s="52" t="str">
        <f>IF(X155&lt;&gt;"NEMA","",IF(IFERROR(MATCH(W155,W$12:W154,0),0)&lt;&gt;0,"",W155))</f>
        <v/>
      </c>
      <c r="BT155" s="73" t="str">
        <f t="shared" si="243"/>
        <v/>
      </c>
      <c r="BU155" s="31" t="str">
        <f>IF(OR(BT155="",BT155&lt;&gt;"NEMA"),"",MAX(BU$12:BU154)+1)</f>
        <v/>
      </c>
      <c r="BV155" s="66" t="str">
        <f t="shared" si="244"/>
        <v/>
      </c>
      <c r="BW155" s="47" t="s">
        <v>0</v>
      </c>
      <c r="BX155" s="19" t="str">
        <f t="shared" si="245"/>
        <v/>
      </c>
      <c r="BY155" s="47" t="s">
        <v>0</v>
      </c>
      <c r="BZ155" s="82" t="str">
        <f>IF(BM155&lt;&gt;"NEMA","",IF(IFERROR(MATCH(BL155,BL$12:BL154,0),0)&lt;&gt;0,"",BL155))</f>
        <v/>
      </c>
      <c r="CA155" s="47" t="s">
        <v>0</v>
      </c>
      <c r="CB155" s="125"/>
      <c r="CC155" s="47" t="s">
        <v>0</v>
      </c>
      <c r="CD155" s="58" t="str">
        <f t="shared" si="246"/>
        <v/>
      </c>
      <c r="CE155" s="31" t="str">
        <f t="shared" si="247"/>
        <v/>
      </c>
      <c r="CF155" s="31" t="str">
        <f>IF(CE155="","",MAX(CF$12:CF154)+1)</f>
        <v/>
      </c>
      <c r="CG155" s="31" t="str">
        <f t="shared" si="203"/>
        <v/>
      </c>
      <c r="CH155" s="31" t="str">
        <f t="shared" si="248"/>
        <v/>
      </c>
      <c r="CI155" s="31" t="str">
        <f>IF(CB155="","",MAX(CI$12:CI154)+1)</f>
        <v/>
      </c>
      <c r="CJ155" s="31" t="str">
        <f t="shared" si="249"/>
        <v/>
      </c>
      <c r="CK155" s="66" t="str">
        <f t="shared" si="250"/>
        <v/>
      </c>
      <c r="CL155" s="47" t="s">
        <v>0</v>
      </c>
      <c r="CM155" s="73" t="str">
        <f t="shared" si="204"/>
        <v/>
      </c>
      <c r="CN155" s="47"/>
      <c r="CO155" s="19" t="str">
        <f t="shared" si="251"/>
        <v/>
      </c>
      <c r="CP155" s="47" t="s">
        <v>0</v>
      </c>
      <c r="CQ155" s="143" t="str">
        <f t="shared" si="252"/>
        <v>OK Maksimir</v>
      </c>
      <c r="CR155" s="47" t="s">
        <v>0</v>
      </c>
      <c r="CS155" s="58" t="str">
        <f t="shared" si="188"/>
        <v/>
      </c>
      <c r="CT155" s="73" t="str">
        <f t="shared" si="189"/>
        <v>2</v>
      </c>
      <c r="CU155" s="229" t="str">
        <f t="shared" si="205"/>
        <v/>
      </c>
      <c r="CV155" s="230" t="str">
        <f t="shared" si="190"/>
        <v/>
      </c>
      <c r="CW155" s="163">
        <f t="shared" si="206"/>
        <v>4</v>
      </c>
      <c r="CX155" s="47" t="s">
        <v>0</v>
      </c>
      <c r="CY155" s="222" t="str">
        <f t="shared" si="253"/>
        <v xml:space="preserve">
</v>
      </c>
      <c r="CZ155" s="223">
        <f t="shared" si="254"/>
        <v>5</v>
      </c>
      <c r="DA155" s="47" t="s">
        <v>0</v>
      </c>
      <c r="DB155" s="47"/>
      <c r="DC155" s="47"/>
      <c r="DD155" s="47"/>
      <c r="DE155" s="47" t="s">
        <v>0</v>
      </c>
      <c r="DF155" s="53" t="str">
        <f t="shared" si="262"/>
        <v/>
      </c>
      <c r="DG155" t="s">
        <v>0</v>
      </c>
      <c r="DH155" s="128" t="str">
        <f t="shared" si="263"/>
        <v>M</v>
      </c>
      <c r="DI155" t="s">
        <v>0</v>
      </c>
      <c r="DJ155" s="52" t="str">
        <f t="shared" si="264"/>
        <v/>
      </c>
      <c r="DK155" s="66" t="str">
        <f t="shared" si="265"/>
        <v/>
      </c>
      <c r="DL155" t="s">
        <v>0</v>
      </c>
      <c r="DM155" s="19" t="str">
        <f t="shared" si="266"/>
        <v/>
      </c>
      <c r="DN155" s="47" t="s">
        <v>0</v>
      </c>
      <c r="DO155" s="19" t="str">
        <f t="shared" si="267"/>
        <v/>
      </c>
      <c r="DP155" s="47" t="s">
        <v>0</v>
      </c>
      <c r="DQ155" s="52" t="str">
        <f t="shared" si="207"/>
        <v>Robert – Kaniški – OK Maksimir – M45</v>
      </c>
      <c r="DR155" s="53">
        <f t="shared" si="208"/>
        <v>358</v>
      </c>
      <c r="DS155" s="47" t="s">
        <v>0</v>
      </c>
      <c r="DT155" s="52" t="str">
        <f t="shared" si="209"/>
        <v>Robert – Kaniški – OK Maksimir</v>
      </c>
      <c r="DU155" s="53">
        <f t="shared" si="210"/>
        <v>358</v>
      </c>
      <c r="DV155" s="47" t="s">
        <v>0</v>
      </c>
      <c r="DW155" s="52" t="str">
        <f t="shared" si="211"/>
        <v>Robert – Kaniški</v>
      </c>
      <c r="DX155" s="53">
        <f t="shared" si="212"/>
        <v>358</v>
      </c>
      <c r="DY155" s="47" t="s">
        <v>0</v>
      </c>
      <c r="DZ155" s="58">
        <f t="shared" si="255"/>
        <v>358</v>
      </c>
      <c r="EA155" s="53" cm="1">
        <f t="array" ref="EA155">IF(DZ155&lt;&gt;"",INDEX(regNatjecatelj_id,DZ155,0),IF(BD155&lt;&gt;"",BD155,""))</f>
        <v>1475</v>
      </c>
      <c r="EB155" s="47" t="s">
        <v>0</v>
      </c>
      <c r="EC155" s="58" t="str">
        <f t="shared" si="213"/>
        <v>imepre</v>
      </c>
      <c r="ED155" s="73" t="str">
        <f t="shared" si="214"/>
        <v>klu</v>
      </c>
      <c r="EE155" s="73" t="str">
        <f t="shared" si="215"/>
        <v>kat</v>
      </c>
      <c r="EF155" s="73" t="str">
        <f t="shared" si="216"/>
        <v/>
      </c>
      <c r="EG155" s="66" t="str">
        <f t="shared" si="217"/>
        <v>imepre-klu-kat</v>
      </c>
      <c r="EH155" s="47" t="s">
        <v>0</v>
      </c>
      <c r="EI155" s="58">
        <f>IF(AL155="","",MAX(EI$12:EI154)+1)</f>
        <v>321</v>
      </c>
      <c r="EJ155" s="73">
        <f t="shared" si="218"/>
        <v>30</v>
      </c>
      <c r="EK155" s="73">
        <f t="shared" si="256"/>
        <v>1475</v>
      </c>
      <c r="EL155" s="73" t="str">
        <f t="shared" si="219"/>
        <v/>
      </c>
      <c r="EM155" s="73">
        <f t="shared" si="220"/>
        <v>4</v>
      </c>
      <c r="EN155" s="73">
        <f t="shared" si="257"/>
        <v>1</v>
      </c>
      <c r="EO155" s="73">
        <f t="shared" si="258"/>
        <v>1</v>
      </c>
      <c r="EP155" s="73" t="str">
        <f t="shared" si="221"/>
        <v>2</v>
      </c>
      <c r="EQ155" s="73" t="str">
        <f t="shared" si="222"/>
        <v/>
      </c>
      <c r="ER155" s="73" t="str">
        <f t="shared" si="223"/>
        <v/>
      </c>
      <c r="ES155" s="53" t="str">
        <f t="shared" si="224"/>
        <v/>
      </c>
      <c r="ET155" s="47" t="s">
        <v>0</v>
      </c>
      <c r="EU155" s="19" t="str">
        <f t="shared" si="259"/>
        <v>INSERT INTO rezultat(id,stazakategorija_id,imeprezime_id,vrijeme_sec,status_id,registracija,uparivanje_id,originalstatus_id,imeprezimealias_id,klubalias_id,kategorijaalias_id) VALUES (321,30,1475,Null,4,1,1,2,Null,Null,Null);</v>
      </c>
      <c r="EV155" s="47" t="s">
        <v>0</v>
      </c>
      <c r="EW155" s="19" t="str">
        <f t="shared" si="260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5" s="47" t="s">
        <v>0</v>
      </c>
      <c r="EY155" s="180" t="str">
        <f t="shared" si="225"/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Z155" s="47" t="s">
        <v>0</v>
      </c>
    </row>
    <row r="156" spans="1:156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6" t="str">
        <f t="shared" si="226"/>
        <v/>
      </c>
      <c r="P156" s="47"/>
      <c r="Q156" s="52" t="str">
        <f t="shared" si="227"/>
        <v>M45</v>
      </c>
      <c r="R156" s="73">
        <f>IF(Q156="","",IF(COUNTIF(Q$12:Q155,Q156)=0,R155+1,R155))</f>
        <v>8</v>
      </c>
      <c r="S156" s="73">
        <f t="shared" si="228"/>
        <v>106</v>
      </c>
      <c r="T156" s="73">
        <f t="shared" si="191"/>
        <v>17</v>
      </c>
      <c r="U156" s="66" t="str">
        <f t="shared" si="192"/>
        <v>M45</v>
      </c>
      <c r="V156" s="47" t="s">
        <v>0</v>
      </c>
      <c r="W156" s="222" t="str">
        <f t="shared" si="193"/>
        <v/>
      </c>
      <c r="X156" s="223" t="str">
        <f t="shared" si="194"/>
        <v/>
      </c>
      <c r="Y156" s="47" t="s">
        <v>0</v>
      </c>
      <c r="Z156" s="52" t="str">
        <f t="shared" si="229"/>
        <v/>
      </c>
      <c r="AA156" s="73" t="str">
        <f t="shared" si="195"/>
        <v/>
      </c>
      <c r="AB156" s="31" t="str">
        <f t="shared" si="230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231"/>
        <v/>
      </c>
      <c r="AH156" s="47" t="s">
        <v>0</v>
      </c>
      <c r="AI156" s="143" t="str">
        <f t="shared" si="232"/>
        <v/>
      </c>
      <c r="AJ156" s="47"/>
      <c r="AK156" s="52" t="str">
        <f t="shared" si="233"/>
        <v/>
      </c>
      <c r="AL156" s="31" t="str">
        <f t="shared" si="234"/>
        <v/>
      </c>
      <c r="AM156" s="73" t="str">
        <f t="shared" si="235"/>
        <v/>
      </c>
      <c r="AN156" s="73" t="str">
        <f t="shared" si="236"/>
        <v/>
      </c>
      <c r="AO156" s="31" t="str">
        <f t="shared" si="196"/>
        <v/>
      </c>
      <c r="AP156" s="66" t="str">
        <f t="shared" si="197"/>
        <v/>
      </c>
      <c r="AQ156" s="47" t="s">
        <v>0</v>
      </c>
      <c r="AR156" s="82" t="str">
        <f t="shared" si="237"/>
        <v/>
      </c>
      <c r="AS156" s="47" t="s">
        <v>0</v>
      </c>
      <c r="AT156" s="19" t="str">
        <f t="shared" si="238"/>
        <v/>
      </c>
      <c r="AU156" s="47" t="s">
        <v>0</v>
      </c>
      <c r="AV156" s="103"/>
      <c r="AW156" s="105"/>
      <c r="AX156" s="47" t="s">
        <v>0</v>
      </c>
      <c r="AY156" s="259" t="str">
        <f t="shared" si="261"/>
        <v/>
      </c>
      <c r="AZ156" s="47" t="s">
        <v>0</v>
      </c>
      <c r="BA156" s="52" t="str">
        <f t="shared" si="198"/>
        <v/>
      </c>
      <c r="BB156" s="73" t="str">
        <f>IF(AV156&amp;AW156="","",MAX(BB$12:BB155)+1)</f>
        <v/>
      </c>
      <c r="BC156" s="271" t="str">
        <f t="shared" si="199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>IF(O156="","",IF(BC156="",AO156,IF(BC156="NEMA",AV156,INDEX(regNatjecatelj_ime,MATCH(BC156,regNatjecatelj_id,0)))))</f>
        <v/>
      </c>
      <c r="BG156" s="31" t="str">
        <f>IF(O156="","",IF(BC156="",AP156,IF(BC156="NEMA",AW156,INDEX(regNatjecatelj_prezime,MATCH(BC156,regNatjecatelj_id,0)))))</f>
        <v/>
      </c>
      <c r="BH156" s="73" t="str">
        <f t="shared" si="239"/>
        <v/>
      </c>
      <c r="BI156" s="53" t="str">
        <f t="shared" si="240"/>
        <v/>
      </c>
      <c r="BJ156" s="47" t="s">
        <v>0</v>
      </c>
      <c r="BK156" s="52" t="str">
        <f t="shared" si="200"/>
        <v/>
      </c>
      <c r="BL156" s="31" t="str">
        <f t="shared" si="201"/>
        <v/>
      </c>
      <c r="BM156" s="73" t="str">
        <f t="shared" si="202"/>
        <v/>
      </c>
      <c r="BN156" s="31" t="str" cm="1">
        <f t="array" ref="BN156">IF(BM156="",""&amp;BL156,IF(BM156="NEMA",BL156,INDEX(regKlub_naziv,MATCH(INDEX(regKlub_alias_klubId,BM156),regKlub_id,0))))</f>
        <v/>
      </c>
      <c r="BO156" s="31" t="str" cm="1">
        <f t="array" ref="BO156">IFERROR(""&amp;INDEX(regNatjecatelj_klub,DX156),"")</f>
        <v/>
      </c>
      <c r="BP156" s="88" t="str">
        <f t="shared" si="241"/>
        <v/>
      </c>
      <c r="BQ156" s="66" t="str">
        <f t="shared" si="242"/>
        <v/>
      </c>
      <c r="BR156" s="47" t="s">
        <v>0</v>
      </c>
      <c r="BS156" s="52" t="str">
        <f>IF(X156&lt;&gt;"NEMA","",IF(IFERROR(MATCH(W156,W$12:W155,0),0)&lt;&gt;0,"",W156))</f>
        <v/>
      </c>
      <c r="BT156" s="73" t="str">
        <f t="shared" si="243"/>
        <v/>
      </c>
      <c r="BU156" s="31" t="str">
        <f>IF(OR(BT156="",BT156&lt;&gt;"NEMA"),"",MAX(BU$12:BU155)+1)</f>
        <v/>
      </c>
      <c r="BV156" s="66" t="str">
        <f t="shared" si="244"/>
        <v/>
      </c>
      <c r="BW156" s="47" t="s">
        <v>0</v>
      </c>
      <c r="BX156" s="19" t="str">
        <f t="shared" si="245"/>
        <v/>
      </c>
      <c r="BY156" s="47" t="s">
        <v>0</v>
      </c>
      <c r="BZ156" s="82" t="str">
        <f>IF(BM156&lt;&gt;"NEMA","",IF(IFERROR(MATCH(BL156,BL$12:BL155,0),0)&lt;&gt;0,"",BL156))</f>
        <v/>
      </c>
      <c r="CA156" s="47" t="s">
        <v>0</v>
      </c>
      <c r="CB156" s="125"/>
      <c r="CC156" s="47" t="s">
        <v>0</v>
      </c>
      <c r="CD156" s="58" t="str">
        <f t="shared" si="246"/>
        <v/>
      </c>
      <c r="CE156" s="31" t="str">
        <f t="shared" si="247"/>
        <v/>
      </c>
      <c r="CF156" s="31" t="str">
        <f>IF(CE156="","",MAX(CF$12:CF155)+1)</f>
        <v/>
      </c>
      <c r="CG156" s="31" t="str">
        <f t="shared" si="203"/>
        <v/>
      </c>
      <c r="CH156" s="31" t="str">
        <f t="shared" si="248"/>
        <v/>
      </c>
      <c r="CI156" s="31" t="str">
        <f>IF(CB156="","",MAX(CI$12:CI155)+1)</f>
        <v/>
      </c>
      <c r="CJ156" s="31" t="str">
        <f t="shared" si="249"/>
        <v/>
      </c>
      <c r="CK156" s="66" t="str">
        <f t="shared" si="250"/>
        <v/>
      </c>
      <c r="CL156" s="47" t="s">
        <v>0</v>
      </c>
      <c r="CM156" s="73" t="str">
        <f t="shared" si="204"/>
        <v/>
      </c>
      <c r="CN156" s="47"/>
      <c r="CO156" s="19" t="str">
        <f t="shared" si="251"/>
        <v/>
      </c>
      <c r="CP156" s="47" t="s">
        <v>0</v>
      </c>
      <c r="CQ156" s="143" t="str">
        <f t="shared" si="252"/>
        <v/>
      </c>
      <c r="CR156" s="47" t="s">
        <v>0</v>
      </c>
      <c r="CS156" s="58" t="str">
        <f t="shared" si="188"/>
        <v/>
      </c>
      <c r="CT156" s="73" t="str">
        <f t="shared" si="189"/>
        <v>0</v>
      </c>
      <c r="CU156" s="229" t="str">
        <f t="shared" si="205"/>
        <v/>
      </c>
      <c r="CV156" s="230" t="str">
        <f t="shared" si="190"/>
        <v/>
      </c>
      <c r="CW156" s="163" t="str">
        <f t="shared" si="206"/>
        <v/>
      </c>
      <c r="CX156" s="47" t="s">
        <v>0</v>
      </c>
      <c r="CY156" s="222" t="str">
        <f t="shared" si="253"/>
        <v xml:space="preserve">
</v>
      </c>
      <c r="CZ156" s="223" t="str">
        <f t="shared" si="254"/>
        <v/>
      </c>
      <c r="DA156" s="47" t="s">
        <v>0</v>
      </c>
      <c r="DB156" s="47"/>
      <c r="DC156" s="47"/>
      <c r="DD156" s="47"/>
      <c r="DE156" s="47" t="s">
        <v>0</v>
      </c>
      <c r="DF156" s="53" t="str">
        <f t="shared" si="262"/>
        <v/>
      </c>
      <c r="DG156" t="s">
        <v>0</v>
      </c>
      <c r="DH156" s="128" t="str">
        <f t="shared" si="263"/>
        <v>M</v>
      </c>
      <c r="DI156" t="s">
        <v>0</v>
      </c>
      <c r="DJ156" s="52" t="str">
        <f t="shared" si="264"/>
        <v/>
      </c>
      <c r="DK156" s="66" t="str">
        <f t="shared" si="265"/>
        <v/>
      </c>
      <c r="DL156" t="s">
        <v>0</v>
      </c>
      <c r="DM156" s="19" t="str">
        <f t="shared" si="266"/>
        <v/>
      </c>
      <c r="DN156" s="47" t="s">
        <v>0</v>
      </c>
      <c r="DO156" s="19" t="str">
        <f t="shared" si="267"/>
        <v/>
      </c>
      <c r="DP156" s="47" t="s">
        <v>0</v>
      </c>
      <c r="DQ156" s="52" t="str">
        <f t="shared" si="207"/>
        <v/>
      </c>
      <c r="DR156" s="53" t="str">
        <f t="shared" si="208"/>
        <v/>
      </c>
      <c r="DS156" s="47" t="s">
        <v>0</v>
      </c>
      <c r="DT156" s="52" t="str">
        <f t="shared" si="209"/>
        <v/>
      </c>
      <c r="DU156" s="53" t="str">
        <f t="shared" si="210"/>
        <v/>
      </c>
      <c r="DV156" s="47" t="s">
        <v>0</v>
      </c>
      <c r="DW156" s="52" t="str">
        <f t="shared" si="211"/>
        <v/>
      </c>
      <c r="DX156" s="53" t="str">
        <f t="shared" si="212"/>
        <v/>
      </c>
      <c r="DY156" s="47" t="s">
        <v>0</v>
      </c>
      <c r="DZ156" s="58" t="str">
        <f t="shared" si="255"/>
        <v/>
      </c>
      <c r="EA156" s="53" t="str" cm="1">
        <f t="array" ref="EA156">IF(DZ156&lt;&gt;"",INDEX(regNatjecatelj_id,DZ156,0),IF(BD156&lt;&gt;"",BD156,""))</f>
        <v/>
      </c>
      <c r="EB156" s="47" t="s">
        <v>0</v>
      </c>
      <c r="EC156" s="58" t="str">
        <f t="shared" si="213"/>
        <v/>
      </c>
      <c r="ED156" s="73" t="str">
        <f t="shared" si="214"/>
        <v/>
      </c>
      <c r="EE156" s="73" t="str">
        <f t="shared" si="215"/>
        <v/>
      </c>
      <c r="EF156" s="73" t="str">
        <f t="shared" si="216"/>
        <v/>
      </c>
      <c r="EG156" s="66" t="str">
        <f t="shared" si="217"/>
        <v/>
      </c>
      <c r="EH156" s="47" t="s">
        <v>0</v>
      </c>
      <c r="EI156" s="58" t="str">
        <f>IF(AL156="","",MAX(EI$12:EI155)+1)</f>
        <v/>
      </c>
      <c r="EJ156" s="73" t="str">
        <f t="shared" si="218"/>
        <v/>
      </c>
      <c r="EK156" s="73" t="str">
        <f t="shared" si="256"/>
        <v/>
      </c>
      <c r="EL156" s="73" t="str">
        <f t="shared" si="219"/>
        <v/>
      </c>
      <c r="EM156" s="73" t="str">
        <f t="shared" si="220"/>
        <v/>
      </c>
      <c r="EN156" s="73" t="str">
        <f t="shared" si="257"/>
        <v/>
      </c>
      <c r="EO156" s="73" t="str">
        <f t="shared" si="258"/>
        <v/>
      </c>
      <c r="EP156" s="73" t="str">
        <f t="shared" si="221"/>
        <v/>
      </c>
      <c r="EQ156" s="73" t="str">
        <f t="shared" si="222"/>
        <v/>
      </c>
      <c r="ER156" s="73" t="str">
        <f t="shared" si="223"/>
        <v/>
      </c>
      <c r="ES156" s="53" t="str">
        <f t="shared" si="224"/>
        <v/>
      </c>
      <c r="ET156" s="47" t="s">
        <v>0</v>
      </c>
      <c r="EU156" s="19" t="str">
        <f t="shared" si="259"/>
        <v/>
      </c>
      <c r="EV156" s="47" t="s">
        <v>0</v>
      </c>
      <c r="EW156" s="19" t="str">
        <f t="shared" si="260"/>
        <v/>
      </c>
      <c r="EX156" s="47" t="s">
        <v>0</v>
      </c>
      <c r="EY156" s="180" t="str">
        <f t="shared" si="225"/>
        <v/>
      </c>
      <c r="EZ156" s="47" t="s">
        <v>0</v>
      </c>
    </row>
    <row r="157" spans="1:156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6" t="str">
        <f t="shared" si="226"/>
        <v>ok</v>
      </c>
      <c r="P157" s="47"/>
      <c r="Q157" s="52" t="str">
        <f t="shared" si="227"/>
        <v>M55</v>
      </c>
      <c r="R157" s="73">
        <f>IF(Q157="","",IF(COUNTIF(Q$12:Q156,Q157)=0,R156+1,R156))</f>
        <v>9</v>
      </c>
      <c r="S157" s="73">
        <f t="shared" si="228"/>
        <v>105</v>
      </c>
      <c r="T157" s="73">
        <f t="shared" si="191"/>
        <v>16</v>
      </c>
      <c r="U157" s="66" t="str">
        <f t="shared" si="192"/>
        <v>M55</v>
      </c>
      <c r="V157" s="47" t="s">
        <v>0</v>
      </c>
      <c r="W157" s="222" t="str">
        <f t="shared" si="193"/>
        <v>M55</v>
      </c>
      <c r="X157" s="223">
        <f t="shared" si="194"/>
        <v>31</v>
      </c>
      <c r="Y157" s="47" t="s">
        <v>0</v>
      </c>
      <c r="Z157" s="52" t="str">
        <f t="shared" si="229"/>
        <v>CRO</v>
      </c>
      <c r="AA157" s="73">
        <f t="shared" si="195"/>
        <v>1</v>
      </c>
      <c r="AB157" s="31" t="str">
        <f t="shared" si="230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231"/>
        <v/>
      </c>
      <c r="AH157" s="47" t="s">
        <v>0</v>
      </c>
      <c r="AI157" s="143" t="str">
        <f t="shared" si="232"/>
        <v>CRO</v>
      </c>
      <c r="AJ157" s="47"/>
      <c r="AK157" s="52" t="str">
        <f t="shared" si="233"/>
        <v>Dario</v>
      </c>
      <c r="AL157" s="31" t="str">
        <f t="shared" si="234"/>
        <v>Štambuk</v>
      </c>
      <c r="AM157" s="73">
        <f t="shared" si="235"/>
        <v>1563</v>
      </c>
      <c r="AN157" s="73" t="str">
        <f t="shared" si="236"/>
        <v/>
      </c>
      <c r="AO157" s="31" t="str">
        <f t="shared" si="196"/>
        <v>Dario</v>
      </c>
      <c r="AP157" s="66" t="str">
        <f t="shared" si="197"/>
        <v>Štambuk</v>
      </c>
      <c r="AQ157" s="47" t="s">
        <v>0</v>
      </c>
      <c r="AR157" s="82" t="str">
        <f t="shared" si="237"/>
        <v/>
      </c>
      <c r="AS157" s="47" t="s">
        <v>0</v>
      </c>
      <c r="AT157" s="19" t="str">
        <f t="shared" si="238"/>
        <v/>
      </c>
      <c r="AU157" s="47" t="s">
        <v>0</v>
      </c>
      <c r="AV157" s="103"/>
      <c r="AW157" s="105"/>
      <c r="AX157" s="47" t="s">
        <v>0</v>
      </c>
      <c r="AY157" s="259" t="str">
        <f t="shared" si="261"/>
        <v/>
      </c>
      <c r="AZ157" s="47" t="s">
        <v>0</v>
      </c>
      <c r="BA157" s="52" t="str">
        <f t="shared" si="198"/>
        <v/>
      </c>
      <c r="BB157" s="73" t="str">
        <f>IF(AV157&amp;AW157="","",MAX(BB$12:BB156)+1)</f>
        <v/>
      </c>
      <c r="BC157" s="271" t="str">
        <f t="shared" si="199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>IF(O157="","",IF(BC157="",AO157,IF(BC157="NEMA",AV157,INDEX(regNatjecatelj_ime,MATCH(BC157,regNatjecatelj_id,0)))))</f>
        <v>Dario</v>
      </c>
      <c r="BG157" s="31" t="str">
        <f>IF(O157="","",IF(BC157="",AP157,IF(BC157="NEMA",AW157,INDEX(regNatjecatelj_prezime,MATCH(BC157,regNatjecatelj_id,0)))))</f>
        <v>Štambuk</v>
      </c>
      <c r="BH157" s="73" t="str">
        <f t="shared" si="239"/>
        <v/>
      </c>
      <c r="BI157" s="53">
        <f t="shared" si="240"/>
        <v>1563</v>
      </c>
      <c r="BJ157" s="47" t="s">
        <v>0</v>
      </c>
      <c r="BK157" s="52" t="str">
        <f t="shared" si="200"/>
        <v>OK MERZ CRO</v>
      </c>
      <c r="BL157" s="31" t="str">
        <f t="shared" si="201"/>
        <v>OK Ivan Merz</v>
      </c>
      <c r="BM157" s="73" t="str">
        <f t="shared" si="202"/>
        <v/>
      </c>
      <c r="BN157" s="31" t="str" cm="1">
        <f t="array" ref="BN157">IF(BM157="",""&amp;BL157,IF(BM157="NEMA",BL157,INDEX(regKlub_naziv,MATCH(INDEX(regKlub_alias_klubId,BM157),regKlub_id,0))))</f>
        <v>OK Ivan Merz</v>
      </c>
      <c r="BO157" s="31" t="str" cm="1">
        <f t="array" ref="BO157">IFERROR(""&amp;INDEX(regNatjecatelj_klub,DX157),"")</f>
        <v>OK Ivan Merz</v>
      </c>
      <c r="BP157" s="88" t="str">
        <f t="shared" si="241"/>
        <v/>
      </c>
      <c r="BQ157" s="66" t="str">
        <f t="shared" si="242"/>
        <v>OK Ivan Merz</v>
      </c>
      <c r="BR157" s="47" t="s">
        <v>0</v>
      </c>
      <c r="BS157" s="52" t="str">
        <f>IF(X157&lt;&gt;"NEMA","",IF(IFERROR(MATCH(W157,W$12:W156,0),0)&lt;&gt;0,"",W157))</f>
        <v/>
      </c>
      <c r="BT157" s="73" t="str">
        <f t="shared" si="243"/>
        <v/>
      </c>
      <c r="BU157" s="31" t="str">
        <f>IF(OR(BT157="",BT157&lt;&gt;"NEMA"),"",MAX(BU$12:BU156)+1)</f>
        <v/>
      </c>
      <c r="BV157" s="66" t="str">
        <f t="shared" si="244"/>
        <v/>
      </c>
      <c r="BW157" s="47" t="s">
        <v>0</v>
      </c>
      <c r="BX157" s="19" t="str">
        <f t="shared" si="245"/>
        <v/>
      </c>
      <c r="BY157" s="47" t="s">
        <v>0</v>
      </c>
      <c r="BZ157" s="82" t="str">
        <f>IF(BM157&lt;&gt;"NEMA","",IF(IFERROR(MATCH(BL157,BL$12:BL156,0),0)&lt;&gt;0,"",BL157))</f>
        <v/>
      </c>
      <c r="CA157" s="47" t="s">
        <v>0</v>
      </c>
      <c r="CB157" s="125"/>
      <c r="CC157" s="47" t="s">
        <v>0</v>
      </c>
      <c r="CD157" s="58" t="str">
        <f t="shared" si="246"/>
        <v/>
      </c>
      <c r="CE157" s="31" t="str">
        <f t="shared" si="247"/>
        <v/>
      </c>
      <c r="CF157" s="31" t="str">
        <f>IF(CE157="","",MAX(CF$12:CF156)+1)</f>
        <v/>
      </c>
      <c r="CG157" s="31" t="str">
        <f t="shared" si="203"/>
        <v/>
      </c>
      <c r="CH157" s="31" t="str">
        <f t="shared" si="248"/>
        <v/>
      </c>
      <c r="CI157" s="31" t="str">
        <f>IF(CB157="","",MAX(CI$12:CI156)+1)</f>
        <v/>
      </c>
      <c r="CJ157" s="31" t="str">
        <f t="shared" si="249"/>
        <v/>
      </c>
      <c r="CK157" s="66" t="str">
        <f t="shared" si="250"/>
        <v/>
      </c>
      <c r="CL157" s="47" t="s">
        <v>0</v>
      </c>
      <c r="CM157" s="73" t="str">
        <f t="shared" si="204"/>
        <v/>
      </c>
      <c r="CN157" s="47"/>
      <c r="CO157" s="19" t="str">
        <f t="shared" si="251"/>
        <v/>
      </c>
      <c r="CP157" s="47" t="s">
        <v>0</v>
      </c>
      <c r="CQ157" s="143" t="str">
        <f t="shared" si="252"/>
        <v>OK Ivan Merz</v>
      </c>
      <c r="CR157" s="47" t="s">
        <v>0</v>
      </c>
      <c r="CS157" s="58" t="str">
        <f t="shared" si="188"/>
        <v>32:40</v>
      </c>
      <c r="CT157" s="73" t="str">
        <f t="shared" si="189"/>
        <v>0</v>
      </c>
      <c r="CU157" s="229" t="str">
        <f t="shared" si="205"/>
        <v/>
      </c>
      <c r="CV157" s="230">
        <f t="shared" si="190"/>
        <v>1960</v>
      </c>
      <c r="CW157" s="163">
        <f t="shared" si="206"/>
        <v>1</v>
      </c>
      <c r="CX157" s="47" t="s">
        <v>0</v>
      </c>
      <c r="CY157" s="222" t="str">
        <f t="shared" si="253"/>
        <v xml:space="preserve">
</v>
      </c>
      <c r="CZ157" s="223">
        <f t="shared" si="254"/>
        <v>6</v>
      </c>
      <c r="DA157" s="47" t="s">
        <v>0</v>
      </c>
      <c r="DB157" s="47"/>
      <c r="DC157" s="47"/>
      <c r="DD157" s="47"/>
      <c r="DE157" s="47" t="s">
        <v>0</v>
      </c>
      <c r="DF157" s="53" t="str">
        <f t="shared" si="262"/>
        <v/>
      </c>
      <c r="DG157" t="s">
        <v>0</v>
      </c>
      <c r="DH157" s="128" t="str">
        <f t="shared" si="263"/>
        <v>M</v>
      </c>
      <c r="DI157" t="s">
        <v>0</v>
      </c>
      <c r="DJ157" s="52" t="str">
        <f t="shared" si="264"/>
        <v/>
      </c>
      <c r="DK157" s="66" t="str">
        <f t="shared" si="265"/>
        <v/>
      </c>
      <c r="DL157" t="s">
        <v>0</v>
      </c>
      <c r="DM157" s="19" t="str">
        <f t="shared" si="266"/>
        <v/>
      </c>
      <c r="DN157" s="47" t="s">
        <v>0</v>
      </c>
      <c r="DO157" s="19" t="str">
        <f t="shared" si="267"/>
        <v/>
      </c>
      <c r="DP157" s="47" t="s">
        <v>0</v>
      </c>
      <c r="DQ157" s="52" t="str">
        <f t="shared" si="207"/>
        <v>Dario – Štambuk – OK Ivan Merz – M55</v>
      </c>
      <c r="DR157" s="53">
        <f t="shared" si="208"/>
        <v>67</v>
      </c>
      <c r="DS157" s="47" t="s">
        <v>0</v>
      </c>
      <c r="DT157" s="52" t="str">
        <f t="shared" si="209"/>
        <v>Dario – Štambuk – OK Ivan Merz</v>
      </c>
      <c r="DU157" s="53">
        <f t="shared" si="210"/>
        <v>67</v>
      </c>
      <c r="DV157" s="47" t="s">
        <v>0</v>
      </c>
      <c r="DW157" s="52" t="str">
        <f t="shared" si="211"/>
        <v>Dario – Štambuk</v>
      </c>
      <c r="DX157" s="53">
        <f t="shared" si="212"/>
        <v>67</v>
      </c>
      <c r="DY157" s="47" t="s">
        <v>0</v>
      </c>
      <c r="DZ157" s="58">
        <f t="shared" si="255"/>
        <v>67</v>
      </c>
      <c r="EA157" s="53" cm="1">
        <f t="array" ref="EA157">IF(DZ157&lt;&gt;"",INDEX(regNatjecatelj_id,DZ157,0),IF(BD157&lt;&gt;"",BD157,""))</f>
        <v>1563</v>
      </c>
      <c r="EB157" s="47" t="s">
        <v>0</v>
      </c>
      <c r="EC157" s="58" t="str">
        <f t="shared" si="213"/>
        <v>imepre</v>
      </c>
      <c r="ED157" s="73" t="str">
        <f t="shared" si="214"/>
        <v>klu</v>
      </c>
      <c r="EE157" s="73" t="str">
        <f t="shared" si="215"/>
        <v>kat</v>
      </c>
      <c r="EF157" s="73" t="str">
        <f t="shared" si="216"/>
        <v/>
      </c>
      <c r="EG157" s="66" t="str">
        <f t="shared" si="217"/>
        <v>imepre-klu-kat</v>
      </c>
      <c r="EH157" s="47" t="s">
        <v>0</v>
      </c>
      <c r="EI157" s="58">
        <f>IF(AL157="","",MAX(EI$12:EI156)+1)</f>
        <v>322</v>
      </c>
      <c r="EJ157" s="73">
        <f t="shared" si="218"/>
        <v>31</v>
      </c>
      <c r="EK157" s="73">
        <f t="shared" si="256"/>
        <v>1563</v>
      </c>
      <c r="EL157" s="73">
        <f t="shared" si="219"/>
        <v>1960</v>
      </c>
      <c r="EM157" s="73">
        <f t="shared" si="220"/>
        <v>1</v>
      </c>
      <c r="EN157" s="73">
        <f t="shared" si="257"/>
        <v>1</v>
      </c>
      <c r="EO157" s="73">
        <f t="shared" si="258"/>
        <v>1</v>
      </c>
      <c r="EP157" s="73" t="str">
        <f t="shared" si="221"/>
        <v>0</v>
      </c>
      <c r="EQ157" s="73" t="str">
        <f t="shared" si="222"/>
        <v/>
      </c>
      <c r="ER157" s="73" t="str">
        <f t="shared" si="223"/>
        <v/>
      </c>
      <c r="ES157" s="53" t="str">
        <f t="shared" si="224"/>
        <v/>
      </c>
      <c r="ET157" s="47" t="s">
        <v>0</v>
      </c>
      <c r="EU157" s="19" t="str">
        <f t="shared" si="259"/>
        <v>INSERT INTO rezultat(id,stazakategorija_id,imeprezime_id,vrijeme_sec,status_id,registracija,uparivanje_id,originalstatus_id,imeprezimealias_id,klubalias_id,kategorijaalias_id) VALUES (322,31,1563,1960,1,1,1,0,Null,Null,Null);</v>
      </c>
      <c r="EV157" s="47" t="s">
        <v>0</v>
      </c>
      <c r="EW157" s="19" t="str">
        <f t="shared" si="260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7" s="47" t="s">
        <v>0</v>
      </c>
      <c r="EY157" s="180" t="str">
        <f t="shared" si="225"/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57" s="47" t="s">
        <v>0</v>
      </c>
    </row>
    <row r="158" spans="1:156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6" t="str">
        <f t="shared" si="226"/>
        <v>ok</v>
      </c>
      <c r="P158" s="47"/>
      <c r="Q158" s="52" t="str">
        <f t="shared" si="227"/>
        <v>M55</v>
      </c>
      <c r="R158" s="73">
        <f>IF(Q158="","",IF(COUNTIF(Q$12:Q157,Q158)=0,R157+1,R157))</f>
        <v>9</v>
      </c>
      <c r="S158" s="73">
        <f t="shared" si="228"/>
        <v>105</v>
      </c>
      <c r="T158" s="73">
        <f t="shared" si="191"/>
        <v>16</v>
      </c>
      <c r="U158" s="66" t="str">
        <f t="shared" si="192"/>
        <v>M55</v>
      </c>
      <c r="V158" s="47" t="s">
        <v>0</v>
      </c>
      <c r="W158" s="222" t="str">
        <f t="shared" si="193"/>
        <v>M55</v>
      </c>
      <c r="X158" s="223">
        <f t="shared" si="194"/>
        <v>31</v>
      </c>
      <c r="Y158" s="47" t="s">
        <v>0</v>
      </c>
      <c r="Z158" s="52" t="str">
        <f t="shared" si="229"/>
        <v>CRO</v>
      </c>
      <c r="AA158" s="73">
        <f t="shared" si="195"/>
        <v>1</v>
      </c>
      <c r="AB158" s="31" t="str">
        <f t="shared" si="230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231"/>
        <v/>
      </c>
      <c r="AH158" s="47" t="s">
        <v>0</v>
      </c>
      <c r="AI158" s="143" t="str">
        <f t="shared" si="232"/>
        <v>CRO</v>
      </c>
      <c r="AJ158" s="47"/>
      <c r="AK158" s="52" t="str">
        <f t="shared" si="233"/>
        <v>Darko</v>
      </c>
      <c r="AL158" s="31" t="str">
        <f t="shared" si="234"/>
        <v>Merunka</v>
      </c>
      <c r="AM158" s="73">
        <f t="shared" si="235"/>
        <v>1562</v>
      </c>
      <c r="AN158" s="73" t="str">
        <f t="shared" si="236"/>
        <v/>
      </c>
      <c r="AO158" s="31" t="str">
        <f t="shared" si="196"/>
        <v>Darko</v>
      </c>
      <c r="AP158" s="66" t="str">
        <f t="shared" si="197"/>
        <v>Merunka</v>
      </c>
      <c r="AQ158" s="47" t="s">
        <v>0</v>
      </c>
      <c r="AR158" s="82" t="str">
        <f t="shared" si="237"/>
        <v/>
      </c>
      <c r="AS158" s="47" t="s">
        <v>0</v>
      </c>
      <c r="AT158" s="19" t="str">
        <f t="shared" si="238"/>
        <v/>
      </c>
      <c r="AU158" s="47" t="s">
        <v>0</v>
      </c>
      <c r="AV158" s="103"/>
      <c r="AW158" s="105"/>
      <c r="AX158" s="47" t="s">
        <v>0</v>
      </c>
      <c r="AY158" s="259" t="str">
        <f t="shared" si="261"/>
        <v/>
      </c>
      <c r="AZ158" s="47" t="s">
        <v>0</v>
      </c>
      <c r="BA158" s="52" t="str">
        <f t="shared" si="198"/>
        <v/>
      </c>
      <c r="BB158" s="73" t="str">
        <f>IF(AV158&amp;AW158="","",MAX(BB$12:BB157)+1)</f>
        <v/>
      </c>
      <c r="BC158" s="271" t="str">
        <f t="shared" si="199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>IF(O158="","",IF(BC158="",AO158,IF(BC158="NEMA",AV158,INDEX(regNatjecatelj_ime,MATCH(BC158,regNatjecatelj_id,0)))))</f>
        <v>Darko</v>
      </c>
      <c r="BG158" s="31" t="str">
        <f>IF(O158="","",IF(BC158="",AP158,IF(BC158="NEMA",AW158,INDEX(regNatjecatelj_prezime,MATCH(BC158,regNatjecatelj_id,0)))))</f>
        <v>Merunka</v>
      </c>
      <c r="BH158" s="73" t="str">
        <f t="shared" si="239"/>
        <v/>
      </c>
      <c r="BI158" s="53">
        <f t="shared" si="240"/>
        <v>1562</v>
      </c>
      <c r="BJ158" s="47" t="s">
        <v>0</v>
      </c>
      <c r="BK158" s="52" t="str">
        <f t="shared" si="200"/>
        <v>Maksimir</v>
      </c>
      <c r="BL158" s="31" t="str">
        <f t="shared" si="201"/>
        <v>OK Maksimir</v>
      </c>
      <c r="BM158" s="73" t="str">
        <f t="shared" si="202"/>
        <v/>
      </c>
      <c r="BN158" s="31" t="str" cm="1">
        <f t="array" ref="BN158">IF(BM158="",""&amp;BL158,IF(BM158="NEMA",BL158,INDEX(regKlub_naziv,MATCH(INDEX(regKlub_alias_klubId,BM158),regKlub_id,0))))</f>
        <v>OK Maksimir</v>
      </c>
      <c r="BO158" s="31" t="str" cm="1">
        <f t="array" ref="BO158">IFERROR(""&amp;INDEX(regNatjecatelj_klub,DX158),"")</f>
        <v>OK Maksimir</v>
      </c>
      <c r="BP158" s="88" t="str">
        <f t="shared" si="241"/>
        <v/>
      </c>
      <c r="BQ158" s="66" t="str">
        <f t="shared" si="242"/>
        <v>OK Maksimir</v>
      </c>
      <c r="BR158" s="47" t="s">
        <v>0</v>
      </c>
      <c r="BS158" s="52" t="str">
        <f>IF(X158&lt;&gt;"NEMA","",IF(IFERROR(MATCH(W158,W$12:W157,0),0)&lt;&gt;0,"",W158))</f>
        <v/>
      </c>
      <c r="BT158" s="73" t="str">
        <f t="shared" si="243"/>
        <v/>
      </c>
      <c r="BU158" s="31" t="str">
        <f>IF(OR(BT158="",BT158&lt;&gt;"NEMA"),"",MAX(BU$12:BU157)+1)</f>
        <v/>
      </c>
      <c r="BV158" s="66" t="str">
        <f t="shared" si="244"/>
        <v/>
      </c>
      <c r="BW158" s="47" t="s">
        <v>0</v>
      </c>
      <c r="BX158" s="19" t="str">
        <f t="shared" si="245"/>
        <v/>
      </c>
      <c r="BY158" s="47" t="s">
        <v>0</v>
      </c>
      <c r="BZ158" s="82" t="str">
        <f>IF(BM158&lt;&gt;"NEMA","",IF(IFERROR(MATCH(BL158,BL$12:BL157,0),0)&lt;&gt;0,"",BL158))</f>
        <v/>
      </c>
      <c r="CA158" s="47" t="s">
        <v>0</v>
      </c>
      <c r="CB158" s="125"/>
      <c r="CC158" s="47" t="s">
        <v>0</v>
      </c>
      <c r="CD158" s="58" t="str">
        <f t="shared" si="246"/>
        <v/>
      </c>
      <c r="CE158" s="31" t="str">
        <f t="shared" si="247"/>
        <v/>
      </c>
      <c r="CF158" s="31" t="str">
        <f>IF(CE158="","",MAX(CF$12:CF157)+1)</f>
        <v/>
      </c>
      <c r="CG158" s="31" t="str">
        <f t="shared" si="203"/>
        <v/>
      </c>
      <c r="CH158" s="31" t="str">
        <f t="shared" si="248"/>
        <v/>
      </c>
      <c r="CI158" s="31" t="str">
        <f>IF(CB158="","",MAX(CI$12:CI157)+1)</f>
        <v/>
      </c>
      <c r="CJ158" s="31" t="str">
        <f t="shared" si="249"/>
        <v/>
      </c>
      <c r="CK158" s="66" t="str">
        <f t="shared" si="250"/>
        <v/>
      </c>
      <c r="CL158" s="47" t="s">
        <v>0</v>
      </c>
      <c r="CM158" s="73" t="str">
        <f t="shared" si="204"/>
        <v/>
      </c>
      <c r="CN158" s="47"/>
      <c r="CO158" s="19" t="str">
        <f t="shared" si="251"/>
        <v/>
      </c>
      <c r="CP158" s="47" t="s">
        <v>0</v>
      </c>
      <c r="CQ158" s="143" t="str">
        <f t="shared" si="252"/>
        <v>OK Maksimir</v>
      </c>
      <c r="CR158" s="47" t="s">
        <v>0</v>
      </c>
      <c r="CS158" s="58" t="str">
        <f t="shared" si="188"/>
        <v>36:52</v>
      </c>
      <c r="CT158" s="73" t="str">
        <f t="shared" si="189"/>
        <v>0</v>
      </c>
      <c r="CU158" s="229" t="str">
        <f t="shared" si="205"/>
        <v/>
      </c>
      <c r="CV158" s="230">
        <f t="shared" si="190"/>
        <v>2212</v>
      </c>
      <c r="CW158" s="163">
        <f t="shared" si="206"/>
        <v>1</v>
      </c>
      <c r="CX158" s="47" t="s">
        <v>0</v>
      </c>
      <c r="CY158" s="222" t="str">
        <f t="shared" si="253"/>
        <v xml:space="preserve">
</v>
      </c>
      <c r="CZ158" s="223">
        <f t="shared" si="254"/>
        <v>6</v>
      </c>
      <c r="DA158" s="47" t="s">
        <v>0</v>
      </c>
      <c r="DB158" s="47"/>
      <c r="DC158" s="47"/>
      <c r="DD158" s="47"/>
      <c r="DE158" s="47" t="s">
        <v>0</v>
      </c>
      <c r="DF158" s="53" t="str">
        <f t="shared" si="262"/>
        <v/>
      </c>
      <c r="DG158" t="s">
        <v>0</v>
      </c>
      <c r="DH158" s="128" t="str">
        <f t="shared" si="263"/>
        <v>M</v>
      </c>
      <c r="DI158" t="s">
        <v>0</v>
      </c>
      <c r="DJ158" s="52" t="str">
        <f t="shared" si="264"/>
        <v/>
      </c>
      <c r="DK158" s="66" t="str">
        <f t="shared" si="265"/>
        <v/>
      </c>
      <c r="DL158" t="s">
        <v>0</v>
      </c>
      <c r="DM158" s="19" t="str">
        <f t="shared" si="266"/>
        <v/>
      </c>
      <c r="DN158" s="47" t="s">
        <v>0</v>
      </c>
      <c r="DO158" s="19" t="str">
        <f t="shared" si="267"/>
        <v/>
      </c>
      <c r="DP158" s="47" t="s">
        <v>0</v>
      </c>
      <c r="DQ158" s="52" t="str">
        <f t="shared" si="207"/>
        <v>Darko – Merunka – OK Maksimir – M55</v>
      </c>
      <c r="DR158" s="53">
        <f t="shared" si="208"/>
        <v>367</v>
      </c>
      <c r="DS158" s="47" t="s">
        <v>0</v>
      </c>
      <c r="DT158" s="52" t="str">
        <f t="shared" si="209"/>
        <v>Darko – Merunka – OK Maksimir</v>
      </c>
      <c r="DU158" s="53">
        <f t="shared" si="210"/>
        <v>367</v>
      </c>
      <c r="DV158" s="47" t="s">
        <v>0</v>
      </c>
      <c r="DW158" s="52" t="str">
        <f t="shared" si="211"/>
        <v>Darko – Merunka</v>
      </c>
      <c r="DX158" s="53">
        <f t="shared" si="212"/>
        <v>367</v>
      </c>
      <c r="DY158" s="47" t="s">
        <v>0</v>
      </c>
      <c r="DZ158" s="58">
        <f t="shared" si="255"/>
        <v>367</v>
      </c>
      <c r="EA158" s="53" cm="1">
        <f t="array" ref="EA158">IF(DZ158&lt;&gt;"",INDEX(regNatjecatelj_id,DZ158,0),IF(BD158&lt;&gt;"",BD158,""))</f>
        <v>1562</v>
      </c>
      <c r="EB158" s="47" t="s">
        <v>0</v>
      </c>
      <c r="EC158" s="58" t="str">
        <f t="shared" si="213"/>
        <v>imepre</v>
      </c>
      <c r="ED158" s="73" t="str">
        <f t="shared" si="214"/>
        <v>klu</v>
      </c>
      <c r="EE158" s="73" t="str">
        <f t="shared" si="215"/>
        <v>kat</v>
      </c>
      <c r="EF158" s="73" t="str">
        <f t="shared" si="216"/>
        <v/>
      </c>
      <c r="EG158" s="66" t="str">
        <f t="shared" si="217"/>
        <v>imepre-klu-kat</v>
      </c>
      <c r="EH158" s="47" t="s">
        <v>0</v>
      </c>
      <c r="EI158" s="58">
        <f>IF(AL158="","",MAX(EI$12:EI157)+1)</f>
        <v>323</v>
      </c>
      <c r="EJ158" s="73">
        <f t="shared" si="218"/>
        <v>31</v>
      </c>
      <c r="EK158" s="73">
        <f t="shared" si="256"/>
        <v>1562</v>
      </c>
      <c r="EL158" s="73">
        <f t="shared" si="219"/>
        <v>2212</v>
      </c>
      <c r="EM158" s="73">
        <f t="shared" si="220"/>
        <v>1</v>
      </c>
      <c r="EN158" s="73">
        <f t="shared" si="257"/>
        <v>1</v>
      </c>
      <c r="EO158" s="73">
        <f t="shared" si="258"/>
        <v>1</v>
      </c>
      <c r="EP158" s="73" t="str">
        <f t="shared" si="221"/>
        <v>0</v>
      </c>
      <c r="EQ158" s="73" t="str">
        <f t="shared" si="222"/>
        <v/>
      </c>
      <c r="ER158" s="73" t="str">
        <f t="shared" si="223"/>
        <v/>
      </c>
      <c r="ES158" s="53" t="str">
        <f t="shared" si="224"/>
        <v/>
      </c>
      <c r="ET158" s="47" t="s">
        <v>0</v>
      </c>
      <c r="EU158" s="19" t="str">
        <f t="shared" si="259"/>
        <v>INSERT INTO rezultat(id,stazakategorija_id,imeprezime_id,vrijeme_sec,status_id,registracija,uparivanje_id,originalstatus_id,imeprezimealias_id,klubalias_id,kategorijaalias_id) VALUES (323,31,1562,2212,1,1,1,0,Null,Null,Null);</v>
      </c>
      <c r="EV158" s="47" t="s">
        <v>0</v>
      </c>
      <c r="EW158" s="19" t="str">
        <f t="shared" si="260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8" s="47" t="s">
        <v>0</v>
      </c>
      <c r="EY158" s="180" t="str">
        <f t="shared" si="225"/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58" s="47" t="s">
        <v>0</v>
      </c>
    </row>
    <row r="159" spans="1:156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6" t="str">
        <f t="shared" si="226"/>
        <v>ok</v>
      </c>
      <c r="P159" s="47"/>
      <c r="Q159" s="52" t="str">
        <f t="shared" si="227"/>
        <v>M55</v>
      </c>
      <c r="R159" s="73">
        <f>IF(Q159="","",IF(COUNTIF(Q$12:Q158,Q159)=0,R158+1,R158))</f>
        <v>9</v>
      </c>
      <c r="S159" s="73">
        <f t="shared" si="228"/>
        <v>105</v>
      </c>
      <c r="T159" s="73">
        <f t="shared" si="191"/>
        <v>16</v>
      </c>
      <c r="U159" s="66" t="str">
        <f t="shared" si="192"/>
        <v>M55</v>
      </c>
      <c r="V159" s="47" t="s">
        <v>0</v>
      </c>
      <c r="W159" s="222" t="str">
        <f t="shared" si="193"/>
        <v>M55</v>
      </c>
      <c r="X159" s="223">
        <f t="shared" si="194"/>
        <v>31</v>
      </c>
      <c r="Y159" s="47" t="s">
        <v>0</v>
      </c>
      <c r="Z159" s="52" t="str">
        <f t="shared" si="229"/>
        <v>CRO</v>
      </c>
      <c r="AA159" s="73">
        <f t="shared" si="195"/>
        <v>1</v>
      </c>
      <c r="AB159" s="31" t="str">
        <f t="shared" si="230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231"/>
        <v/>
      </c>
      <c r="AH159" s="47" t="s">
        <v>0</v>
      </c>
      <c r="AI159" s="143" t="str">
        <f t="shared" si="232"/>
        <v>CRO</v>
      </c>
      <c r="AJ159" s="47"/>
      <c r="AK159" s="52" t="str">
        <f t="shared" si="233"/>
        <v>Petar</v>
      </c>
      <c r="AL159" s="31" t="str">
        <f t="shared" si="234"/>
        <v>Strmečki</v>
      </c>
      <c r="AM159" s="73">
        <f t="shared" si="235"/>
        <v>1257</v>
      </c>
      <c r="AN159" s="73" t="str">
        <f t="shared" si="236"/>
        <v/>
      </c>
      <c r="AO159" s="31" t="str">
        <f t="shared" si="196"/>
        <v>Petar</v>
      </c>
      <c r="AP159" s="66" t="str">
        <f t="shared" si="197"/>
        <v>Strmečki</v>
      </c>
      <c r="AQ159" s="47" t="s">
        <v>0</v>
      </c>
      <c r="AR159" s="82" t="str">
        <f t="shared" si="237"/>
        <v/>
      </c>
      <c r="AS159" s="47" t="s">
        <v>0</v>
      </c>
      <c r="AT159" s="19" t="str">
        <f t="shared" si="238"/>
        <v/>
      </c>
      <c r="AU159" s="47" t="s">
        <v>0</v>
      </c>
      <c r="AV159" s="103"/>
      <c r="AW159" s="105"/>
      <c r="AX159" s="47" t="s">
        <v>0</v>
      </c>
      <c r="AY159" s="259" t="str">
        <f t="shared" si="261"/>
        <v/>
      </c>
      <c r="AZ159" s="47" t="s">
        <v>0</v>
      </c>
      <c r="BA159" s="52" t="str">
        <f t="shared" si="198"/>
        <v/>
      </c>
      <c r="BB159" s="73" t="str">
        <f>IF(AV159&amp;AW159="","",MAX(BB$12:BB158)+1)</f>
        <v/>
      </c>
      <c r="BC159" s="271" t="str">
        <f t="shared" si="199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>IF(O159="","",IF(BC159="",AO159,IF(BC159="NEMA",AV159,INDEX(regNatjecatelj_ime,MATCH(BC159,regNatjecatelj_id,0)))))</f>
        <v>Petar</v>
      </c>
      <c r="BG159" s="31" t="str">
        <f>IF(O159="","",IF(BC159="",AP159,IF(BC159="NEMA",AW159,INDEX(regNatjecatelj_prezime,MATCH(BC159,regNatjecatelj_id,0)))))</f>
        <v>Strmečki</v>
      </c>
      <c r="BH159" s="73" t="str">
        <f t="shared" si="239"/>
        <v/>
      </c>
      <c r="BI159" s="53">
        <f t="shared" si="240"/>
        <v>1257</v>
      </c>
      <c r="BJ159" s="47" t="s">
        <v>0</v>
      </c>
      <c r="BK159" s="52" t="str">
        <f t="shared" si="200"/>
        <v>Maksimir</v>
      </c>
      <c r="BL159" s="31" t="str">
        <f t="shared" si="201"/>
        <v>OK Maksimir</v>
      </c>
      <c r="BM159" s="73" t="str">
        <f t="shared" si="202"/>
        <v/>
      </c>
      <c r="BN159" s="31" t="str" cm="1">
        <f t="array" ref="BN159">IF(BM159="",""&amp;BL159,IF(BM159="NEMA",BL159,INDEX(regKlub_naziv,MATCH(INDEX(regKlub_alias_klubId,BM159),regKlub_id,0))))</f>
        <v>OK Maksimir</v>
      </c>
      <c r="BO159" s="31" t="str" cm="1">
        <f t="array" ref="BO159">IFERROR(""&amp;INDEX(regNatjecatelj_klub,DX159),"")</f>
        <v>OK Maksimir</v>
      </c>
      <c r="BP159" s="88" t="str">
        <f t="shared" si="241"/>
        <v/>
      </c>
      <c r="BQ159" s="66" t="str">
        <f t="shared" si="242"/>
        <v>OK Maksimir</v>
      </c>
      <c r="BR159" s="47" t="s">
        <v>0</v>
      </c>
      <c r="BS159" s="52" t="str">
        <f>IF(X159&lt;&gt;"NEMA","",IF(IFERROR(MATCH(W159,W$12:W158,0),0)&lt;&gt;0,"",W159))</f>
        <v/>
      </c>
      <c r="BT159" s="73" t="str">
        <f t="shared" si="243"/>
        <v/>
      </c>
      <c r="BU159" s="31" t="str">
        <f>IF(OR(BT159="",BT159&lt;&gt;"NEMA"),"",MAX(BU$12:BU158)+1)</f>
        <v/>
      </c>
      <c r="BV159" s="66" t="str">
        <f t="shared" si="244"/>
        <v/>
      </c>
      <c r="BW159" s="47" t="s">
        <v>0</v>
      </c>
      <c r="BX159" s="19" t="str">
        <f t="shared" si="245"/>
        <v/>
      </c>
      <c r="BY159" s="47" t="s">
        <v>0</v>
      </c>
      <c r="BZ159" s="82" t="str">
        <f>IF(BM159&lt;&gt;"NEMA","",IF(IFERROR(MATCH(BL159,BL$12:BL158,0),0)&lt;&gt;0,"",BL159))</f>
        <v/>
      </c>
      <c r="CA159" s="47" t="s">
        <v>0</v>
      </c>
      <c r="CB159" s="125"/>
      <c r="CC159" s="47" t="s">
        <v>0</v>
      </c>
      <c r="CD159" s="58" t="str">
        <f t="shared" si="246"/>
        <v/>
      </c>
      <c r="CE159" s="31" t="str">
        <f t="shared" si="247"/>
        <v/>
      </c>
      <c r="CF159" s="31" t="str">
        <f>IF(CE159="","",MAX(CF$12:CF158)+1)</f>
        <v/>
      </c>
      <c r="CG159" s="31" t="str">
        <f t="shared" si="203"/>
        <v/>
      </c>
      <c r="CH159" s="31" t="str">
        <f t="shared" si="248"/>
        <v/>
      </c>
      <c r="CI159" s="31" t="str">
        <f>IF(CB159="","",MAX(CI$12:CI158)+1)</f>
        <v/>
      </c>
      <c r="CJ159" s="31" t="str">
        <f t="shared" si="249"/>
        <v/>
      </c>
      <c r="CK159" s="66" t="str">
        <f t="shared" si="250"/>
        <v/>
      </c>
      <c r="CL159" s="47" t="s">
        <v>0</v>
      </c>
      <c r="CM159" s="73" t="str">
        <f t="shared" si="204"/>
        <v/>
      </c>
      <c r="CN159" s="47"/>
      <c r="CO159" s="19" t="str">
        <f t="shared" si="251"/>
        <v/>
      </c>
      <c r="CP159" s="47" t="s">
        <v>0</v>
      </c>
      <c r="CQ159" s="143" t="str">
        <f t="shared" si="252"/>
        <v>OK Maksimir</v>
      </c>
      <c r="CR159" s="47" t="s">
        <v>0</v>
      </c>
      <c r="CS159" s="58" t="str">
        <f t="shared" si="188"/>
        <v>39:40</v>
      </c>
      <c r="CT159" s="73" t="str">
        <f t="shared" si="189"/>
        <v>0</v>
      </c>
      <c r="CU159" s="229" t="str">
        <f t="shared" si="205"/>
        <v/>
      </c>
      <c r="CV159" s="230">
        <f t="shared" si="190"/>
        <v>2380</v>
      </c>
      <c r="CW159" s="163">
        <f t="shared" si="206"/>
        <v>1</v>
      </c>
      <c r="CX159" s="47" t="s">
        <v>0</v>
      </c>
      <c r="CY159" s="222" t="str">
        <f t="shared" si="253"/>
        <v xml:space="preserve">
</v>
      </c>
      <c r="CZ159" s="223">
        <f t="shared" si="254"/>
        <v>6</v>
      </c>
      <c r="DA159" s="47" t="s">
        <v>0</v>
      </c>
      <c r="DB159" s="47"/>
      <c r="DC159" s="47"/>
      <c r="DD159" s="47"/>
      <c r="DE159" s="47" t="s">
        <v>0</v>
      </c>
      <c r="DF159" s="53" t="str">
        <f t="shared" si="262"/>
        <v/>
      </c>
      <c r="DG159" t="s">
        <v>0</v>
      </c>
      <c r="DH159" s="128" t="str">
        <f t="shared" si="263"/>
        <v>M</v>
      </c>
      <c r="DI159" t="s">
        <v>0</v>
      </c>
      <c r="DJ159" s="52" t="str">
        <f t="shared" si="264"/>
        <v/>
      </c>
      <c r="DK159" s="66" t="str">
        <f t="shared" si="265"/>
        <v/>
      </c>
      <c r="DL159" t="s">
        <v>0</v>
      </c>
      <c r="DM159" s="19" t="str">
        <f t="shared" si="266"/>
        <v/>
      </c>
      <c r="DN159" s="47" t="s">
        <v>0</v>
      </c>
      <c r="DO159" s="19" t="str">
        <f t="shared" si="267"/>
        <v/>
      </c>
      <c r="DP159" s="47" t="s">
        <v>0</v>
      </c>
      <c r="DQ159" s="52" t="str">
        <f t="shared" si="207"/>
        <v>Petar – Strmečki – OK Maksimir – M55</v>
      </c>
      <c r="DR159" s="53">
        <f t="shared" si="208"/>
        <v>383</v>
      </c>
      <c r="DS159" s="47" t="s">
        <v>0</v>
      </c>
      <c r="DT159" s="52" t="str">
        <f t="shared" si="209"/>
        <v>Petar – Strmečki – OK Maksimir</v>
      </c>
      <c r="DU159" s="53">
        <f t="shared" si="210"/>
        <v>383</v>
      </c>
      <c r="DV159" s="47" t="s">
        <v>0</v>
      </c>
      <c r="DW159" s="52" t="str">
        <f t="shared" si="211"/>
        <v>Petar – Strmečki</v>
      </c>
      <c r="DX159" s="53">
        <f t="shared" si="212"/>
        <v>383</v>
      </c>
      <c r="DY159" s="47" t="s">
        <v>0</v>
      </c>
      <c r="DZ159" s="58">
        <f t="shared" si="255"/>
        <v>383</v>
      </c>
      <c r="EA159" s="53" cm="1">
        <f t="array" ref="EA159">IF(DZ159&lt;&gt;"",INDEX(regNatjecatelj_id,DZ159,0),IF(BD159&lt;&gt;"",BD159,""))</f>
        <v>1257</v>
      </c>
      <c r="EB159" s="47" t="s">
        <v>0</v>
      </c>
      <c r="EC159" s="58" t="str">
        <f t="shared" si="213"/>
        <v>imepre</v>
      </c>
      <c r="ED159" s="73" t="str">
        <f t="shared" si="214"/>
        <v>klu</v>
      </c>
      <c r="EE159" s="73" t="str">
        <f t="shared" si="215"/>
        <v>kat</v>
      </c>
      <c r="EF159" s="73" t="str">
        <f t="shared" si="216"/>
        <v/>
      </c>
      <c r="EG159" s="66" t="str">
        <f t="shared" si="217"/>
        <v>imepre-klu-kat</v>
      </c>
      <c r="EH159" s="47" t="s">
        <v>0</v>
      </c>
      <c r="EI159" s="58">
        <f>IF(AL159="","",MAX(EI$12:EI158)+1)</f>
        <v>324</v>
      </c>
      <c r="EJ159" s="73">
        <f t="shared" si="218"/>
        <v>31</v>
      </c>
      <c r="EK159" s="73">
        <f t="shared" si="256"/>
        <v>1257</v>
      </c>
      <c r="EL159" s="73">
        <f t="shared" si="219"/>
        <v>2380</v>
      </c>
      <c r="EM159" s="73">
        <f t="shared" si="220"/>
        <v>1</v>
      </c>
      <c r="EN159" s="73">
        <f t="shared" si="257"/>
        <v>1</v>
      </c>
      <c r="EO159" s="73">
        <f t="shared" si="258"/>
        <v>1</v>
      </c>
      <c r="EP159" s="73" t="str">
        <f t="shared" si="221"/>
        <v>0</v>
      </c>
      <c r="EQ159" s="73" t="str">
        <f t="shared" si="222"/>
        <v/>
      </c>
      <c r="ER159" s="73" t="str">
        <f t="shared" si="223"/>
        <v/>
      </c>
      <c r="ES159" s="53" t="str">
        <f t="shared" si="224"/>
        <v/>
      </c>
      <c r="ET159" s="47" t="s">
        <v>0</v>
      </c>
      <c r="EU159" s="19" t="str">
        <f t="shared" si="259"/>
        <v>INSERT INTO rezultat(id,stazakategorija_id,imeprezime_id,vrijeme_sec,status_id,registracija,uparivanje_id,originalstatus_id,imeprezimealias_id,klubalias_id,kategorijaalias_id) VALUES (324,31,1257,2380,1,1,1,0,Null,Null,Null);</v>
      </c>
      <c r="EV159" s="47" t="s">
        <v>0</v>
      </c>
      <c r="EW159" s="19" t="str">
        <f t="shared" si="260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9" s="47" t="s">
        <v>0</v>
      </c>
      <c r="EY159" s="180" t="str">
        <f t="shared" si="225"/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59" s="47" t="s">
        <v>0</v>
      </c>
    </row>
    <row r="160" spans="1:156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6" t="str">
        <f t="shared" si="226"/>
        <v>ok</v>
      </c>
      <c r="P160" s="47"/>
      <c r="Q160" s="52" t="str">
        <f t="shared" si="227"/>
        <v>M55</v>
      </c>
      <c r="R160" s="73">
        <f>IF(Q160="","",IF(COUNTIF(Q$12:Q159,Q160)=0,R159+1,R159))</f>
        <v>9</v>
      </c>
      <c r="S160" s="73">
        <f t="shared" si="228"/>
        <v>105</v>
      </c>
      <c r="T160" s="73">
        <f t="shared" si="191"/>
        <v>16</v>
      </c>
      <c r="U160" s="66" t="str">
        <f t="shared" si="192"/>
        <v>M55</v>
      </c>
      <c r="V160" s="47" t="s">
        <v>0</v>
      </c>
      <c r="W160" s="222" t="str">
        <f t="shared" si="193"/>
        <v>M55</v>
      </c>
      <c r="X160" s="223">
        <f t="shared" si="194"/>
        <v>31</v>
      </c>
      <c r="Y160" s="47" t="s">
        <v>0</v>
      </c>
      <c r="Z160" s="52" t="str">
        <f t="shared" si="229"/>
        <v>CRO</v>
      </c>
      <c r="AA160" s="73">
        <f t="shared" si="195"/>
        <v>1</v>
      </c>
      <c r="AB160" s="31" t="str">
        <f t="shared" si="230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231"/>
        <v/>
      </c>
      <c r="AH160" s="47" t="s">
        <v>0</v>
      </c>
      <c r="AI160" s="143" t="str">
        <f t="shared" si="232"/>
        <v>CRO</v>
      </c>
      <c r="AJ160" s="47"/>
      <c r="AK160" s="52" t="str">
        <f t="shared" si="233"/>
        <v>Saša</v>
      </c>
      <c r="AL160" s="31" t="str">
        <f t="shared" si="234"/>
        <v>Horvat</v>
      </c>
      <c r="AM160" s="73">
        <f t="shared" si="235"/>
        <v>1109</v>
      </c>
      <c r="AN160" s="73" t="str">
        <f t="shared" si="236"/>
        <v/>
      </c>
      <c r="AO160" s="31" t="str">
        <f t="shared" si="196"/>
        <v>Saša</v>
      </c>
      <c r="AP160" s="66" t="str">
        <f t="shared" si="197"/>
        <v>Horvat</v>
      </c>
      <c r="AQ160" s="47" t="s">
        <v>0</v>
      </c>
      <c r="AR160" s="82" t="str">
        <f t="shared" si="237"/>
        <v/>
      </c>
      <c r="AS160" s="47" t="s">
        <v>0</v>
      </c>
      <c r="AT160" s="19" t="str">
        <f t="shared" si="238"/>
        <v/>
      </c>
      <c r="AU160" s="47" t="s">
        <v>0</v>
      </c>
      <c r="AV160" s="103"/>
      <c r="AW160" s="105"/>
      <c r="AX160" s="47" t="s">
        <v>0</v>
      </c>
      <c r="AY160" s="259" t="str">
        <f t="shared" si="261"/>
        <v/>
      </c>
      <c r="AZ160" s="47" t="s">
        <v>0</v>
      </c>
      <c r="BA160" s="52" t="str">
        <f t="shared" si="198"/>
        <v/>
      </c>
      <c r="BB160" s="73" t="str">
        <f>IF(AV160&amp;AW160="","",MAX(BB$12:BB159)+1)</f>
        <v/>
      </c>
      <c r="BC160" s="271" t="str">
        <f t="shared" si="199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>IF(O160="","",IF(BC160="",AO160,IF(BC160="NEMA",AV160,INDEX(regNatjecatelj_ime,MATCH(BC160,regNatjecatelj_id,0)))))</f>
        <v>Saša</v>
      </c>
      <c r="BG160" s="31" t="str">
        <f>IF(O160="","",IF(BC160="",AP160,IF(BC160="NEMA",AW160,INDEX(regNatjecatelj_prezime,MATCH(BC160,regNatjecatelj_id,0)))))</f>
        <v>Horvat</v>
      </c>
      <c r="BH160" s="73" t="str">
        <f t="shared" si="239"/>
        <v/>
      </c>
      <c r="BI160" s="53">
        <f t="shared" si="240"/>
        <v>1109</v>
      </c>
      <c r="BJ160" s="47" t="s">
        <v>0</v>
      </c>
      <c r="BK160" s="52" t="str">
        <f t="shared" si="200"/>
        <v>Maksimir</v>
      </c>
      <c r="BL160" s="31" t="str">
        <f t="shared" si="201"/>
        <v>OK Maksimir</v>
      </c>
      <c r="BM160" s="73" t="str">
        <f t="shared" si="202"/>
        <v/>
      </c>
      <c r="BN160" s="31" t="str" cm="1">
        <f t="array" ref="BN160">IF(BM160="",""&amp;BL160,IF(BM160="NEMA",BL160,INDEX(regKlub_naziv,MATCH(INDEX(regKlub_alias_klubId,BM160),regKlub_id,0))))</f>
        <v>OK Maksimir</v>
      </c>
      <c r="BO160" s="31" t="str" cm="1">
        <f t="array" ref="BO160">IFERROR(""&amp;INDEX(regNatjecatelj_klub,DX160),"")</f>
        <v>OK Maksimir</v>
      </c>
      <c r="BP160" s="88" t="str">
        <f t="shared" si="241"/>
        <v/>
      </c>
      <c r="BQ160" s="66" t="str">
        <f t="shared" si="242"/>
        <v>OK Maksimir</v>
      </c>
      <c r="BR160" s="47" t="s">
        <v>0</v>
      </c>
      <c r="BS160" s="52" t="str">
        <f>IF(X160&lt;&gt;"NEMA","",IF(IFERROR(MATCH(W160,W$12:W159,0),0)&lt;&gt;0,"",W160))</f>
        <v/>
      </c>
      <c r="BT160" s="73" t="str">
        <f t="shared" si="243"/>
        <v/>
      </c>
      <c r="BU160" s="31" t="str">
        <f>IF(OR(BT160="",BT160&lt;&gt;"NEMA"),"",MAX(BU$12:BU159)+1)</f>
        <v/>
      </c>
      <c r="BV160" s="66" t="str">
        <f t="shared" si="244"/>
        <v/>
      </c>
      <c r="BW160" s="47" t="s">
        <v>0</v>
      </c>
      <c r="BX160" s="19" t="str">
        <f t="shared" si="245"/>
        <v/>
      </c>
      <c r="BY160" s="47" t="s">
        <v>0</v>
      </c>
      <c r="BZ160" s="82" t="str">
        <f>IF(BM160&lt;&gt;"NEMA","",IF(IFERROR(MATCH(BL160,BL$12:BL159,0),0)&lt;&gt;0,"",BL160))</f>
        <v/>
      </c>
      <c r="CA160" s="47" t="s">
        <v>0</v>
      </c>
      <c r="CB160" s="125"/>
      <c r="CC160" s="47" t="s">
        <v>0</v>
      </c>
      <c r="CD160" s="58" t="str">
        <f t="shared" si="246"/>
        <v/>
      </c>
      <c r="CE160" s="31" t="str">
        <f t="shared" si="247"/>
        <v/>
      </c>
      <c r="CF160" s="31" t="str">
        <f>IF(CE160="","",MAX(CF$12:CF159)+1)</f>
        <v/>
      </c>
      <c r="CG160" s="31" t="str">
        <f t="shared" si="203"/>
        <v/>
      </c>
      <c r="CH160" s="31" t="str">
        <f t="shared" si="248"/>
        <v/>
      </c>
      <c r="CI160" s="31" t="str">
        <f>IF(CB160="","",MAX(CI$12:CI159)+1)</f>
        <v/>
      </c>
      <c r="CJ160" s="31" t="str">
        <f t="shared" si="249"/>
        <v/>
      </c>
      <c r="CK160" s="66" t="str">
        <f t="shared" si="250"/>
        <v/>
      </c>
      <c r="CL160" s="47" t="s">
        <v>0</v>
      </c>
      <c r="CM160" s="73" t="str">
        <f t="shared" si="204"/>
        <v/>
      </c>
      <c r="CN160" s="47"/>
      <c r="CO160" s="19" t="str">
        <f t="shared" si="251"/>
        <v/>
      </c>
      <c r="CP160" s="47" t="s">
        <v>0</v>
      </c>
      <c r="CQ160" s="143" t="str">
        <f t="shared" si="252"/>
        <v>OK Maksimir</v>
      </c>
      <c r="CR160" s="47" t="s">
        <v>0</v>
      </c>
      <c r="CS160" s="58" t="str">
        <f t="shared" si="188"/>
        <v>41:12</v>
      </c>
      <c r="CT160" s="73" t="str">
        <f t="shared" si="189"/>
        <v>0</v>
      </c>
      <c r="CU160" s="229" t="str">
        <f t="shared" si="205"/>
        <v/>
      </c>
      <c r="CV160" s="230">
        <f t="shared" si="190"/>
        <v>2472</v>
      </c>
      <c r="CW160" s="163">
        <f t="shared" si="206"/>
        <v>1</v>
      </c>
      <c r="CX160" s="47" t="s">
        <v>0</v>
      </c>
      <c r="CY160" s="222" t="str">
        <f t="shared" si="253"/>
        <v xml:space="preserve">
</v>
      </c>
      <c r="CZ160" s="223">
        <f t="shared" si="254"/>
        <v>6</v>
      </c>
      <c r="DA160" s="47" t="s">
        <v>0</v>
      </c>
      <c r="DB160" s="47"/>
      <c r="DC160" s="47"/>
      <c r="DD160" s="47"/>
      <c r="DE160" s="47" t="s">
        <v>0</v>
      </c>
      <c r="DF160" s="53" t="str">
        <f t="shared" si="262"/>
        <v/>
      </c>
      <c r="DG160" t="s">
        <v>0</v>
      </c>
      <c r="DH160" s="128" t="str">
        <f t="shared" si="263"/>
        <v>M</v>
      </c>
      <c r="DI160" t="s">
        <v>0</v>
      </c>
      <c r="DJ160" s="52" t="str">
        <f t="shared" si="264"/>
        <v/>
      </c>
      <c r="DK160" s="66" t="str">
        <f t="shared" si="265"/>
        <v/>
      </c>
      <c r="DL160" t="s">
        <v>0</v>
      </c>
      <c r="DM160" s="19" t="str">
        <f t="shared" si="266"/>
        <v/>
      </c>
      <c r="DN160" s="47" t="s">
        <v>0</v>
      </c>
      <c r="DO160" s="19" t="str">
        <f t="shared" si="267"/>
        <v/>
      </c>
      <c r="DP160" s="47" t="s">
        <v>0</v>
      </c>
      <c r="DQ160" s="52" t="str">
        <f t="shared" si="207"/>
        <v>Saša – Horvat – OK Maksimir – M55</v>
      </c>
      <c r="DR160" s="53">
        <f t="shared" si="208"/>
        <v>351</v>
      </c>
      <c r="DS160" s="47" t="s">
        <v>0</v>
      </c>
      <c r="DT160" s="52" t="str">
        <f t="shared" si="209"/>
        <v>Saša – Horvat – OK Maksimir</v>
      </c>
      <c r="DU160" s="53">
        <f t="shared" si="210"/>
        <v>351</v>
      </c>
      <c r="DV160" s="47" t="s">
        <v>0</v>
      </c>
      <c r="DW160" s="52" t="str">
        <f t="shared" si="211"/>
        <v>Saša – Horvat</v>
      </c>
      <c r="DX160" s="53">
        <f t="shared" si="212"/>
        <v>351</v>
      </c>
      <c r="DY160" s="47" t="s">
        <v>0</v>
      </c>
      <c r="DZ160" s="58">
        <f t="shared" si="255"/>
        <v>351</v>
      </c>
      <c r="EA160" s="53" cm="1">
        <f t="array" ref="EA160">IF(DZ160&lt;&gt;"",INDEX(regNatjecatelj_id,DZ160,0),IF(BD160&lt;&gt;"",BD160,""))</f>
        <v>1109</v>
      </c>
      <c r="EB160" s="47" t="s">
        <v>0</v>
      </c>
      <c r="EC160" s="58" t="str">
        <f t="shared" si="213"/>
        <v>imepre</v>
      </c>
      <c r="ED160" s="73" t="str">
        <f t="shared" si="214"/>
        <v>klu</v>
      </c>
      <c r="EE160" s="73" t="str">
        <f t="shared" si="215"/>
        <v>kat</v>
      </c>
      <c r="EF160" s="73" t="str">
        <f t="shared" si="216"/>
        <v/>
      </c>
      <c r="EG160" s="66" t="str">
        <f t="shared" si="217"/>
        <v>imepre-klu-kat</v>
      </c>
      <c r="EH160" s="47" t="s">
        <v>0</v>
      </c>
      <c r="EI160" s="58">
        <f>IF(AL160="","",MAX(EI$12:EI159)+1)</f>
        <v>325</v>
      </c>
      <c r="EJ160" s="73">
        <f t="shared" si="218"/>
        <v>31</v>
      </c>
      <c r="EK160" s="73">
        <f t="shared" si="256"/>
        <v>1109</v>
      </c>
      <c r="EL160" s="73">
        <f t="shared" si="219"/>
        <v>2472</v>
      </c>
      <c r="EM160" s="73">
        <f t="shared" si="220"/>
        <v>1</v>
      </c>
      <c r="EN160" s="73">
        <f t="shared" si="257"/>
        <v>1</v>
      </c>
      <c r="EO160" s="73">
        <f t="shared" si="258"/>
        <v>1</v>
      </c>
      <c r="EP160" s="73" t="str">
        <f t="shared" si="221"/>
        <v>0</v>
      </c>
      <c r="EQ160" s="73" t="str">
        <f t="shared" si="222"/>
        <v/>
      </c>
      <c r="ER160" s="73" t="str">
        <f t="shared" si="223"/>
        <v/>
      </c>
      <c r="ES160" s="53" t="str">
        <f t="shared" si="224"/>
        <v/>
      </c>
      <c r="ET160" s="47" t="s">
        <v>0</v>
      </c>
      <c r="EU160" s="19" t="str">
        <f t="shared" si="259"/>
        <v>INSERT INTO rezultat(id,stazakategorija_id,imeprezime_id,vrijeme_sec,status_id,registracija,uparivanje_id,originalstatus_id,imeprezimealias_id,klubalias_id,kategorijaalias_id) VALUES (325,31,1109,2472,1,1,1,0,Null,Null,Null);</v>
      </c>
      <c r="EV160" s="47" t="s">
        <v>0</v>
      </c>
      <c r="EW160" s="19" t="str">
        <f t="shared" si="260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0" s="47" t="s">
        <v>0</v>
      </c>
      <c r="EY160" s="180" t="str">
        <f t="shared" si="225"/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0" s="47" t="s">
        <v>0</v>
      </c>
    </row>
    <row r="161" spans="1:156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6" t="str">
        <f t="shared" si="226"/>
        <v>ok</v>
      </c>
      <c r="P161" s="47"/>
      <c r="Q161" s="52" t="str">
        <f t="shared" si="227"/>
        <v>M55</v>
      </c>
      <c r="R161" s="73">
        <f>IF(Q161="","",IF(COUNTIF(Q$12:Q160,Q161)=0,R160+1,R160))</f>
        <v>9</v>
      </c>
      <c r="S161" s="73">
        <f t="shared" si="228"/>
        <v>105</v>
      </c>
      <c r="T161" s="73">
        <f t="shared" si="191"/>
        <v>16</v>
      </c>
      <c r="U161" s="66" t="str">
        <f t="shared" si="192"/>
        <v>M55</v>
      </c>
      <c r="V161" s="47" t="s">
        <v>0</v>
      </c>
      <c r="W161" s="222" t="str">
        <f t="shared" si="193"/>
        <v>M55</v>
      </c>
      <c r="X161" s="223">
        <f t="shared" si="194"/>
        <v>31</v>
      </c>
      <c r="Y161" s="47" t="s">
        <v>0</v>
      </c>
      <c r="Z161" s="52" t="str">
        <f t="shared" si="229"/>
        <v>CRO</v>
      </c>
      <c r="AA161" s="73">
        <f t="shared" si="195"/>
        <v>1</v>
      </c>
      <c r="AB161" s="31" t="str">
        <f t="shared" si="230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231"/>
        <v/>
      </c>
      <c r="AH161" s="47" t="s">
        <v>0</v>
      </c>
      <c r="AI161" s="143" t="str">
        <f t="shared" si="232"/>
        <v>CRO</v>
      </c>
      <c r="AJ161" s="47"/>
      <c r="AK161" s="52" t="str">
        <f t="shared" si="233"/>
        <v>Karlo</v>
      </c>
      <c r="AL161" s="31" t="str">
        <f t="shared" si="234"/>
        <v>Gobec</v>
      </c>
      <c r="AM161" s="73">
        <f t="shared" si="235"/>
        <v>1494</v>
      </c>
      <c r="AN161" s="73" t="str">
        <f t="shared" si="236"/>
        <v/>
      </c>
      <c r="AO161" s="31" t="str">
        <f t="shared" si="196"/>
        <v>Karlo</v>
      </c>
      <c r="AP161" s="66" t="str">
        <f t="shared" si="197"/>
        <v>Gobec</v>
      </c>
      <c r="AQ161" s="47" t="s">
        <v>0</v>
      </c>
      <c r="AR161" s="82" t="str">
        <f t="shared" si="237"/>
        <v/>
      </c>
      <c r="AS161" s="47" t="s">
        <v>0</v>
      </c>
      <c r="AT161" s="19" t="str">
        <f t="shared" si="238"/>
        <v/>
      </c>
      <c r="AU161" s="47" t="s">
        <v>0</v>
      </c>
      <c r="AV161" s="103"/>
      <c r="AW161" s="105"/>
      <c r="AX161" s="47" t="s">
        <v>0</v>
      </c>
      <c r="AY161" s="259" t="str">
        <f t="shared" si="261"/>
        <v/>
      </c>
      <c r="AZ161" s="47" t="s">
        <v>0</v>
      </c>
      <c r="BA161" s="52" t="str">
        <f t="shared" si="198"/>
        <v/>
      </c>
      <c r="BB161" s="73" t="str">
        <f>IF(AV161&amp;AW161="","",MAX(BB$12:BB160)+1)</f>
        <v/>
      </c>
      <c r="BC161" s="271" t="str">
        <f t="shared" si="199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>IF(O161="","",IF(BC161="",AO161,IF(BC161="NEMA",AV161,INDEX(regNatjecatelj_ime,MATCH(BC161,regNatjecatelj_id,0)))))</f>
        <v>Karlo</v>
      </c>
      <c r="BG161" s="31" t="str">
        <f>IF(O161="","",IF(BC161="",AP161,IF(BC161="NEMA",AW161,INDEX(regNatjecatelj_prezime,MATCH(BC161,regNatjecatelj_id,0)))))</f>
        <v>Gobec</v>
      </c>
      <c r="BH161" s="73" t="str">
        <f t="shared" si="239"/>
        <v/>
      </c>
      <c r="BI161" s="53">
        <f t="shared" si="240"/>
        <v>1494</v>
      </c>
      <c r="BJ161" s="47" t="s">
        <v>0</v>
      </c>
      <c r="BK161" s="52" t="str">
        <f t="shared" si="200"/>
        <v>Vihor</v>
      </c>
      <c r="BL161" s="31" t="str">
        <f t="shared" si="201"/>
        <v>OK Vihor</v>
      </c>
      <c r="BM161" s="73" t="str">
        <f t="shared" si="202"/>
        <v/>
      </c>
      <c r="BN161" s="31" t="str" cm="1">
        <f t="array" ref="BN161">IF(BM161="",""&amp;BL161,IF(BM161="NEMA",BL161,INDEX(regKlub_naziv,MATCH(INDEX(regKlub_alias_klubId,BM161),regKlub_id,0))))</f>
        <v>OK Vihor</v>
      </c>
      <c r="BO161" s="31" t="str" cm="1">
        <f t="array" ref="BO161">IFERROR(""&amp;INDEX(regNatjecatelj_klub,DX161),"")</f>
        <v>OK Vihor</v>
      </c>
      <c r="BP161" s="88" t="str">
        <f t="shared" si="241"/>
        <v/>
      </c>
      <c r="BQ161" s="66" t="str">
        <f t="shared" si="242"/>
        <v>OK Vihor</v>
      </c>
      <c r="BR161" s="47" t="s">
        <v>0</v>
      </c>
      <c r="BS161" s="52" t="str">
        <f>IF(X161&lt;&gt;"NEMA","",IF(IFERROR(MATCH(W161,W$12:W160,0),0)&lt;&gt;0,"",W161))</f>
        <v/>
      </c>
      <c r="BT161" s="73" t="str">
        <f t="shared" si="243"/>
        <v/>
      </c>
      <c r="BU161" s="31" t="str">
        <f>IF(OR(BT161="",BT161&lt;&gt;"NEMA"),"",MAX(BU$12:BU160)+1)</f>
        <v/>
      </c>
      <c r="BV161" s="66" t="str">
        <f t="shared" si="244"/>
        <v/>
      </c>
      <c r="BW161" s="47" t="s">
        <v>0</v>
      </c>
      <c r="BX161" s="19" t="str">
        <f t="shared" si="245"/>
        <v/>
      </c>
      <c r="BY161" s="47" t="s">
        <v>0</v>
      </c>
      <c r="BZ161" s="82" t="str">
        <f>IF(BM161&lt;&gt;"NEMA","",IF(IFERROR(MATCH(BL161,BL$12:BL160,0),0)&lt;&gt;0,"",BL161))</f>
        <v/>
      </c>
      <c r="CA161" s="47" t="s">
        <v>0</v>
      </c>
      <c r="CB161" s="125"/>
      <c r="CC161" s="47" t="s">
        <v>0</v>
      </c>
      <c r="CD161" s="58" t="str">
        <f t="shared" si="246"/>
        <v/>
      </c>
      <c r="CE161" s="31" t="str">
        <f t="shared" si="247"/>
        <v/>
      </c>
      <c r="CF161" s="31" t="str">
        <f>IF(CE161="","",MAX(CF$12:CF160)+1)</f>
        <v/>
      </c>
      <c r="CG161" s="31" t="str">
        <f t="shared" si="203"/>
        <v/>
      </c>
      <c r="CH161" s="31" t="str">
        <f t="shared" si="248"/>
        <v/>
      </c>
      <c r="CI161" s="31" t="str">
        <f>IF(CB161="","",MAX(CI$12:CI160)+1)</f>
        <v/>
      </c>
      <c r="CJ161" s="31" t="str">
        <f t="shared" si="249"/>
        <v/>
      </c>
      <c r="CK161" s="66" t="str">
        <f t="shared" si="250"/>
        <v/>
      </c>
      <c r="CL161" s="47" t="s">
        <v>0</v>
      </c>
      <c r="CM161" s="73" t="str">
        <f t="shared" si="204"/>
        <v/>
      </c>
      <c r="CN161" s="47"/>
      <c r="CO161" s="19" t="str">
        <f t="shared" si="251"/>
        <v/>
      </c>
      <c r="CP161" s="47" t="s">
        <v>0</v>
      </c>
      <c r="CQ161" s="143" t="str">
        <f t="shared" si="252"/>
        <v>OK Vihor</v>
      </c>
      <c r="CR161" s="47" t="s">
        <v>0</v>
      </c>
      <c r="CS161" s="58" t="str">
        <f t="shared" si="188"/>
        <v>41:31</v>
      </c>
      <c r="CT161" s="73" t="str">
        <f t="shared" si="189"/>
        <v>0</v>
      </c>
      <c r="CU161" s="229" t="str">
        <f t="shared" si="205"/>
        <v/>
      </c>
      <c r="CV161" s="230">
        <f t="shared" si="190"/>
        <v>2491</v>
      </c>
      <c r="CW161" s="163">
        <f t="shared" si="206"/>
        <v>1</v>
      </c>
      <c r="CX161" s="47" t="s">
        <v>0</v>
      </c>
      <c r="CY161" s="222" t="str">
        <f t="shared" si="253"/>
        <v xml:space="preserve">
</v>
      </c>
      <c r="CZ161" s="223">
        <f t="shared" si="254"/>
        <v>6</v>
      </c>
      <c r="DA161" s="47" t="s">
        <v>0</v>
      </c>
      <c r="DB161" s="47"/>
      <c r="DC161" s="47"/>
      <c r="DD161" s="47"/>
      <c r="DE161" s="47" t="s">
        <v>0</v>
      </c>
      <c r="DF161" s="53" t="str">
        <f t="shared" si="262"/>
        <v/>
      </c>
      <c r="DG161" t="s">
        <v>0</v>
      </c>
      <c r="DH161" s="128" t="str">
        <f t="shared" si="263"/>
        <v>M</v>
      </c>
      <c r="DI161" t="s">
        <v>0</v>
      </c>
      <c r="DJ161" s="52" t="str">
        <f t="shared" si="264"/>
        <v/>
      </c>
      <c r="DK161" s="66" t="str">
        <f t="shared" si="265"/>
        <v/>
      </c>
      <c r="DL161" t="s">
        <v>0</v>
      </c>
      <c r="DM161" s="19" t="str">
        <f t="shared" si="266"/>
        <v/>
      </c>
      <c r="DN161" s="47" t="s">
        <v>0</v>
      </c>
      <c r="DO161" s="19" t="str">
        <f t="shared" si="267"/>
        <v/>
      </c>
      <c r="DP161" s="47" t="s">
        <v>0</v>
      </c>
      <c r="DQ161" s="52" t="str">
        <f t="shared" si="207"/>
        <v>Karlo – Gobec – OK Vihor – M55</v>
      </c>
      <c r="DR161" s="53">
        <f t="shared" si="208"/>
        <v>675</v>
      </c>
      <c r="DS161" s="47" t="s">
        <v>0</v>
      </c>
      <c r="DT161" s="52" t="str">
        <f t="shared" si="209"/>
        <v>Karlo – Gobec – OK Vihor</v>
      </c>
      <c r="DU161" s="53">
        <f t="shared" si="210"/>
        <v>675</v>
      </c>
      <c r="DV161" s="47" t="s">
        <v>0</v>
      </c>
      <c r="DW161" s="52" t="str">
        <f t="shared" si="211"/>
        <v>Karlo – Gobec</v>
      </c>
      <c r="DX161" s="53">
        <f t="shared" si="212"/>
        <v>675</v>
      </c>
      <c r="DY161" s="47" t="s">
        <v>0</v>
      </c>
      <c r="DZ161" s="58">
        <f t="shared" si="255"/>
        <v>675</v>
      </c>
      <c r="EA161" s="53" cm="1">
        <f t="array" ref="EA161">IF(DZ161&lt;&gt;"",INDEX(regNatjecatelj_id,DZ161,0),IF(BD161&lt;&gt;"",BD161,""))</f>
        <v>1494</v>
      </c>
      <c r="EB161" s="47" t="s">
        <v>0</v>
      </c>
      <c r="EC161" s="58" t="str">
        <f t="shared" si="213"/>
        <v>imepre</v>
      </c>
      <c r="ED161" s="73" t="str">
        <f t="shared" si="214"/>
        <v>klu</v>
      </c>
      <c r="EE161" s="73" t="str">
        <f t="shared" si="215"/>
        <v>kat</v>
      </c>
      <c r="EF161" s="73" t="str">
        <f t="shared" si="216"/>
        <v/>
      </c>
      <c r="EG161" s="66" t="str">
        <f t="shared" si="217"/>
        <v>imepre-klu-kat</v>
      </c>
      <c r="EH161" s="47" t="s">
        <v>0</v>
      </c>
      <c r="EI161" s="58">
        <f>IF(AL161="","",MAX(EI$12:EI160)+1)</f>
        <v>326</v>
      </c>
      <c r="EJ161" s="73">
        <f t="shared" si="218"/>
        <v>31</v>
      </c>
      <c r="EK161" s="73">
        <f t="shared" si="256"/>
        <v>1494</v>
      </c>
      <c r="EL161" s="73">
        <f t="shared" si="219"/>
        <v>2491</v>
      </c>
      <c r="EM161" s="73">
        <f t="shared" si="220"/>
        <v>1</v>
      </c>
      <c r="EN161" s="73">
        <f t="shared" si="257"/>
        <v>1</v>
      </c>
      <c r="EO161" s="73">
        <f t="shared" si="258"/>
        <v>1</v>
      </c>
      <c r="EP161" s="73" t="str">
        <f t="shared" si="221"/>
        <v>0</v>
      </c>
      <c r="EQ161" s="73" t="str">
        <f t="shared" si="222"/>
        <v/>
      </c>
      <c r="ER161" s="73" t="str">
        <f t="shared" si="223"/>
        <v/>
      </c>
      <c r="ES161" s="53" t="str">
        <f t="shared" si="224"/>
        <v/>
      </c>
      <c r="ET161" s="47" t="s">
        <v>0</v>
      </c>
      <c r="EU161" s="19" t="str">
        <f t="shared" si="259"/>
        <v>INSERT INTO rezultat(id,stazakategorija_id,imeprezime_id,vrijeme_sec,status_id,registracija,uparivanje_id,originalstatus_id,imeprezimealias_id,klubalias_id,kategorijaalias_id) VALUES (326,31,1494,2491,1,1,1,0,Null,Null,Null);</v>
      </c>
      <c r="EV161" s="47" t="s">
        <v>0</v>
      </c>
      <c r="EW161" s="19" t="str">
        <f t="shared" si="260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1" s="47" t="s">
        <v>0</v>
      </c>
      <c r="EY161" s="180" t="str">
        <f t="shared" si="225"/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1" s="47" t="s">
        <v>0</v>
      </c>
    </row>
    <row r="162" spans="1:156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6" t="str">
        <f t="shared" si="226"/>
        <v>ok</v>
      </c>
      <c r="P162" s="47"/>
      <c r="Q162" s="52" t="str">
        <f t="shared" si="227"/>
        <v>M55</v>
      </c>
      <c r="R162" s="73">
        <f>IF(Q162="","",IF(COUNTIF(Q$12:Q161,Q162)=0,R161+1,R161))</f>
        <v>9</v>
      </c>
      <c r="S162" s="73">
        <f t="shared" si="228"/>
        <v>105</v>
      </c>
      <c r="T162" s="73">
        <f t="shared" si="191"/>
        <v>16</v>
      </c>
      <c r="U162" s="66" t="str">
        <f t="shared" si="192"/>
        <v>M55</v>
      </c>
      <c r="V162" s="47" t="s">
        <v>0</v>
      </c>
      <c r="W162" s="222" t="str">
        <f t="shared" si="193"/>
        <v>M55</v>
      </c>
      <c r="X162" s="223">
        <f t="shared" si="194"/>
        <v>31</v>
      </c>
      <c r="Y162" s="47" t="s">
        <v>0</v>
      </c>
      <c r="Z162" s="52" t="str">
        <f t="shared" si="229"/>
        <v>CRO</v>
      </c>
      <c r="AA162" s="73">
        <f t="shared" si="195"/>
        <v>1</v>
      </c>
      <c r="AB162" s="31" t="str">
        <f t="shared" si="230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231"/>
        <v/>
      </c>
      <c r="AH162" s="47" t="s">
        <v>0</v>
      </c>
      <c r="AI162" s="143" t="str">
        <f t="shared" si="232"/>
        <v>CRO</v>
      </c>
      <c r="AJ162" s="47"/>
      <c r="AK162" s="52" t="str">
        <f t="shared" si="233"/>
        <v>Mile</v>
      </c>
      <c r="AL162" s="31" t="str">
        <f t="shared" si="234"/>
        <v>Mioković</v>
      </c>
      <c r="AM162" s="73">
        <f t="shared" si="235"/>
        <v>1430</v>
      </c>
      <c r="AN162" s="73" t="str">
        <f t="shared" si="236"/>
        <v/>
      </c>
      <c r="AO162" s="31" t="str">
        <f t="shared" si="196"/>
        <v>Mile</v>
      </c>
      <c r="AP162" s="66" t="str">
        <f t="shared" si="197"/>
        <v>Mioković</v>
      </c>
      <c r="AQ162" s="47" t="s">
        <v>0</v>
      </c>
      <c r="AR162" s="82" t="str">
        <f t="shared" si="237"/>
        <v/>
      </c>
      <c r="AS162" s="47" t="s">
        <v>0</v>
      </c>
      <c r="AT162" s="19" t="str">
        <f t="shared" si="238"/>
        <v/>
      </c>
      <c r="AU162" s="47" t="s">
        <v>0</v>
      </c>
      <c r="AV162" s="103"/>
      <c r="AW162" s="105"/>
      <c r="AX162" s="47" t="s">
        <v>0</v>
      </c>
      <c r="AY162" s="259" t="str">
        <f t="shared" si="261"/>
        <v/>
      </c>
      <c r="AZ162" s="47" t="s">
        <v>0</v>
      </c>
      <c r="BA162" s="52" t="str">
        <f t="shared" si="198"/>
        <v/>
      </c>
      <c r="BB162" s="73" t="str">
        <f>IF(AV162&amp;AW162="","",MAX(BB$12:BB161)+1)</f>
        <v/>
      </c>
      <c r="BC162" s="271" t="str">
        <f t="shared" si="199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>IF(O162="","",IF(BC162="",AO162,IF(BC162="NEMA",AV162,INDEX(regNatjecatelj_ime,MATCH(BC162,regNatjecatelj_id,0)))))</f>
        <v>Mile</v>
      </c>
      <c r="BG162" s="31" t="str">
        <f>IF(O162="","",IF(BC162="",AP162,IF(BC162="NEMA",AW162,INDEX(regNatjecatelj_prezime,MATCH(BC162,regNatjecatelj_id,0)))))</f>
        <v>Mioković</v>
      </c>
      <c r="BH162" s="73" t="str">
        <f t="shared" si="239"/>
        <v/>
      </c>
      <c r="BI162" s="53">
        <f t="shared" si="240"/>
        <v>1430</v>
      </c>
      <c r="BJ162" s="47" t="s">
        <v>0</v>
      </c>
      <c r="BK162" s="52" t="str">
        <f t="shared" si="200"/>
        <v>KAP</v>
      </c>
      <c r="BL162" s="31" t="str">
        <f t="shared" si="201"/>
        <v>OK Kapela</v>
      </c>
      <c r="BM162" s="73" t="str">
        <f t="shared" si="202"/>
        <v/>
      </c>
      <c r="BN162" s="31" t="str" cm="1">
        <f t="array" ref="BN162">IF(BM162="",""&amp;BL162,IF(BM162="NEMA",BL162,INDEX(regKlub_naziv,MATCH(INDEX(regKlub_alias_klubId,BM162),regKlub_id,0))))</f>
        <v>OK Kapela</v>
      </c>
      <c r="BO162" s="31" t="str" cm="1">
        <f t="array" ref="BO162">IFERROR(""&amp;INDEX(regNatjecatelj_klub,DX162),"")</f>
        <v>OK Kapela</v>
      </c>
      <c r="BP162" s="88" t="str">
        <f t="shared" si="241"/>
        <v/>
      </c>
      <c r="BQ162" s="66" t="str">
        <f t="shared" si="242"/>
        <v>OK Kapela</v>
      </c>
      <c r="BR162" s="47" t="s">
        <v>0</v>
      </c>
      <c r="BS162" s="52" t="str">
        <f>IF(X162&lt;&gt;"NEMA","",IF(IFERROR(MATCH(W162,W$12:W161,0),0)&lt;&gt;0,"",W162))</f>
        <v/>
      </c>
      <c r="BT162" s="73" t="str">
        <f t="shared" si="243"/>
        <v/>
      </c>
      <c r="BU162" s="31" t="str">
        <f>IF(OR(BT162="",BT162&lt;&gt;"NEMA"),"",MAX(BU$12:BU161)+1)</f>
        <v/>
      </c>
      <c r="BV162" s="66" t="str">
        <f t="shared" si="244"/>
        <v/>
      </c>
      <c r="BW162" s="47" t="s">
        <v>0</v>
      </c>
      <c r="BX162" s="19" t="str">
        <f t="shared" si="245"/>
        <v/>
      </c>
      <c r="BY162" s="47" t="s">
        <v>0</v>
      </c>
      <c r="BZ162" s="82" t="str">
        <f>IF(BM162&lt;&gt;"NEMA","",IF(IFERROR(MATCH(BL162,BL$12:BL161,0),0)&lt;&gt;0,"",BL162))</f>
        <v/>
      </c>
      <c r="CA162" s="47" t="s">
        <v>0</v>
      </c>
      <c r="CB162" s="125"/>
      <c r="CC162" s="47" t="s">
        <v>0</v>
      </c>
      <c r="CD162" s="58" t="str">
        <f t="shared" si="246"/>
        <v/>
      </c>
      <c r="CE162" s="31" t="str">
        <f t="shared" si="247"/>
        <v/>
      </c>
      <c r="CF162" s="31" t="str">
        <f>IF(CE162="","",MAX(CF$12:CF161)+1)</f>
        <v/>
      </c>
      <c r="CG162" s="31" t="str">
        <f t="shared" si="203"/>
        <v/>
      </c>
      <c r="CH162" s="31" t="str">
        <f t="shared" si="248"/>
        <v/>
      </c>
      <c r="CI162" s="31" t="str">
        <f>IF(CB162="","",MAX(CI$12:CI161)+1)</f>
        <v/>
      </c>
      <c r="CJ162" s="31" t="str">
        <f t="shared" si="249"/>
        <v/>
      </c>
      <c r="CK162" s="66" t="str">
        <f t="shared" si="250"/>
        <v/>
      </c>
      <c r="CL162" s="47" t="s">
        <v>0</v>
      </c>
      <c r="CM162" s="73" t="str">
        <f t="shared" si="204"/>
        <v/>
      </c>
      <c r="CN162" s="47"/>
      <c r="CO162" s="19" t="str">
        <f t="shared" si="251"/>
        <v/>
      </c>
      <c r="CP162" s="47" t="s">
        <v>0</v>
      </c>
      <c r="CQ162" s="143" t="str">
        <f t="shared" si="252"/>
        <v>OK Kapela</v>
      </c>
      <c r="CR162" s="47" t="s">
        <v>0</v>
      </c>
      <c r="CS162" s="58" t="str">
        <f t="shared" si="188"/>
        <v>42:22</v>
      </c>
      <c r="CT162" s="73" t="str">
        <f t="shared" si="189"/>
        <v>0</v>
      </c>
      <c r="CU162" s="229" t="str">
        <f t="shared" si="205"/>
        <v/>
      </c>
      <c r="CV162" s="230">
        <f t="shared" si="190"/>
        <v>2542</v>
      </c>
      <c r="CW162" s="163">
        <f t="shared" si="206"/>
        <v>1</v>
      </c>
      <c r="CX162" s="47" t="s">
        <v>0</v>
      </c>
      <c r="CY162" s="222" t="str">
        <f t="shared" si="253"/>
        <v xml:space="preserve">
</v>
      </c>
      <c r="CZ162" s="223">
        <f t="shared" si="254"/>
        <v>6</v>
      </c>
      <c r="DA162" s="47" t="s">
        <v>0</v>
      </c>
      <c r="DB162" s="47"/>
      <c r="DC162" s="47"/>
      <c r="DD162" s="47"/>
      <c r="DE162" s="47" t="s">
        <v>0</v>
      </c>
      <c r="DF162" s="53" t="str">
        <f t="shared" si="262"/>
        <v/>
      </c>
      <c r="DG162" t="s">
        <v>0</v>
      </c>
      <c r="DH162" s="128" t="str">
        <f t="shared" si="263"/>
        <v>M</v>
      </c>
      <c r="DI162" t="s">
        <v>0</v>
      </c>
      <c r="DJ162" s="52" t="str">
        <f t="shared" si="264"/>
        <v/>
      </c>
      <c r="DK162" s="66" t="str">
        <f t="shared" si="265"/>
        <v/>
      </c>
      <c r="DL162" t="s">
        <v>0</v>
      </c>
      <c r="DM162" s="19" t="str">
        <f t="shared" si="266"/>
        <v/>
      </c>
      <c r="DN162" s="47" t="s">
        <v>0</v>
      </c>
      <c r="DO162" s="19" t="str">
        <f t="shared" si="267"/>
        <v/>
      </c>
      <c r="DP162" s="47" t="s">
        <v>0</v>
      </c>
      <c r="DQ162" s="52" t="str">
        <f t="shared" si="207"/>
        <v>Mile – Mioković – OK Kapela – M55</v>
      </c>
      <c r="DR162" s="53">
        <f t="shared" si="208"/>
        <v>285</v>
      </c>
      <c r="DS162" s="47" t="s">
        <v>0</v>
      </c>
      <c r="DT162" s="52" t="str">
        <f t="shared" si="209"/>
        <v>Mile – Mioković – OK Kapela</v>
      </c>
      <c r="DU162" s="53">
        <f t="shared" si="210"/>
        <v>285</v>
      </c>
      <c r="DV162" s="47" t="s">
        <v>0</v>
      </c>
      <c r="DW162" s="52" t="str">
        <f t="shared" si="211"/>
        <v>Mile – Mioković</v>
      </c>
      <c r="DX162" s="53">
        <f t="shared" si="212"/>
        <v>285</v>
      </c>
      <c r="DY162" s="47" t="s">
        <v>0</v>
      </c>
      <c r="DZ162" s="58">
        <f t="shared" si="255"/>
        <v>285</v>
      </c>
      <c r="EA162" s="53" cm="1">
        <f t="array" ref="EA162">IF(DZ162&lt;&gt;"",INDEX(regNatjecatelj_id,DZ162,0),IF(BD162&lt;&gt;"",BD162,""))</f>
        <v>1430</v>
      </c>
      <c r="EB162" s="47" t="s">
        <v>0</v>
      </c>
      <c r="EC162" s="58" t="str">
        <f t="shared" si="213"/>
        <v>imepre</v>
      </c>
      <c r="ED162" s="73" t="str">
        <f t="shared" si="214"/>
        <v>klu</v>
      </c>
      <c r="EE162" s="73" t="str">
        <f t="shared" si="215"/>
        <v>kat</v>
      </c>
      <c r="EF162" s="73" t="str">
        <f t="shared" si="216"/>
        <v/>
      </c>
      <c r="EG162" s="66" t="str">
        <f t="shared" si="217"/>
        <v>imepre-klu-kat</v>
      </c>
      <c r="EH162" s="47" t="s">
        <v>0</v>
      </c>
      <c r="EI162" s="58">
        <f>IF(AL162="","",MAX(EI$12:EI161)+1)</f>
        <v>327</v>
      </c>
      <c r="EJ162" s="73">
        <f t="shared" si="218"/>
        <v>31</v>
      </c>
      <c r="EK162" s="73">
        <f t="shared" si="256"/>
        <v>1430</v>
      </c>
      <c r="EL162" s="73">
        <f t="shared" si="219"/>
        <v>2542</v>
      </c>
      <c r="EM162" s="73">
        <f t="shared" si="220"/>
        <v>1</v>
      </c>
      <c r="EN162" s="73">
        <f t="shared" si="257"/>
        <v>1</v>
      </c>
      <c r="EO162" s="73">
        <f t="shared" si="258"/>
        <v>1</v>
      </c>
      <c r="EP162" s="73" t="str">
        <f t="shared" si="221"/>
        <v>0</v>
      </c>
      <c r="EQ162" s="73" t="str">
        <f t="shared" si="222"/>
        <v/>
      </c>
      <c r="ER162" s="73" t="str">
        <f t="shared" si="223"/>
        <v/>
      </c>
      <c r="ES162" s="53" t="str">
        <f t="shared" si="224"/>
        <v/>
      </c>
      <c r="ET162" s="47" t="s">
        <v>0</v>
      </c>
      <c r="EU162" s="19" t="str">
        <f t="shared" si="259"/>
        <v>INSERT INTO rezultat(id,stazakategorija_id,imeprezime_id,vrijeme_sec,status_id,registracija,uparivanje_id,originalstatus_id,imeprezimealias_id,klubalias_id,kategorijaalias_id) VALUES (327,31,1430,2542,1,1,1,0,Null,Null,Null);</v>
      </c>
      <c r="EV162" s="47" t="s">
        <v>0</v>
      </c>
      <c r="EW162" s="19" t="str">
        <f t="shared" si="260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2" s="47" t="s">
        <v>0</v>
      </c>
      <c r="EY162" s="180" t="str">
        <f t="shared" si="225"/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2" s="47" t="s">
        <v>0</v>
      </c>
    </row>
    <row r="163" spans="1:156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6" t="str">
        <f t="shared" si="226"/>
        <v>ok</v>
      </c>
      <c r="P163" s="47"/>
      <c r="Q163" s="52" t="str">
        <f t="shared" si="227"/>
        <v>M55</v>
      </c>
      <c r="R163" s="73">
        <f>IF(Q163="","",IF(COUNTIF(Q$12:Q162,Q163)=0,R162+1,R162))</f>
        <v>9</v>
      </c>
      <c r="S163" s="73">
        <f t="shared" si="228"/>
        <v>105</v>
      </c>
      <c r="T163" s="73">
        <f t="shared" si="191"/>
        <v>16</v>
      </c>
      <c r="U163" s="66" t="str">
        <f t="shared" si="192"/>
        <v>M55</v>
      </c>
      <c r="V163" s="47" t="s">
        <v>0</v>
      </c>
      <c r="W163" s="222" t="str">
        <f t="shared" si="193"/>
        <v>M55</v>
      </c>
      <c r="X163" s="223">
        <f t="shared" si="194"/>
        <v>31</v>
      </c>
      <c r="Y163" s="47" t="s">
        <v>0</v>
      </c>
      <c r="Z163" s="52" t="str">
        <f t="shared" si="229"/>
        <v>CRO</v>
      </c>
      <c r="AA163" s="73">
        <f t="shared" si="195"/>
        <v>1</v>
      </c>
      <c r="AB163" s="31" t="str">
        <f t="shared" si="230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231"/>
        <v/>
      </c>
      <c r="AH163" s="47" t="s">
        <v>0</v>
      </c>
      <c r="AI163" s="143" t="str">
        <f t="shared" si="232"/>
        <v>CRO</v>
      </c>
      <c r="AJ163" s="47"/>
      <c r="AK163" s="52" t="str">
        <f t="shared" si="233"/>
        <v>Krešo</v>
      </c>
      <c r="AL163" s="31" t="str">
        <f t="shared" si="234"/>
        <v>Špoljar</v>
      </c>
      <c r="AM163" s="73">
        <f t="shared" si="235"/>
        <v>1358</v>
      </c>
      <c r="AN163" s="73" t="str">
        <f t="shared" si="236"/>
        <v/>
      </c>
      <c r="AO163" s="31" t="str">
        <f t="shared" si="196"/>
        <v>Krešo</v>
      </c>
      <c r="AP163" s="66" t="str">
        <f t="shared" si="197"/>
        <v>Špoljar</v>
      </c>
      <c r="AQ163" s="47" t="s">
        <v>0</v>
      </c>
      <c r="AR163" s="82" t="str">
        <f t="shared" si="237"/>
        <v/>
      </c>
      <c r="AS163" s="47" t="s">
        <v>0</v>
      </c>
      <c r="AT163" s="19" t="str">
        <f t="shared" si="238"/>
        <v/>
      </c>
      <c r="AU163" s="47" t="s">
        <v>0</v>
      </c>
      <c r="AV163" s="103"/>
      <c r="AW163" s="105"/>
      <c r="AX163" s="47" t="s">
        <v>0</v>
      </c>
      <c r="AY163" s="259" t="str">
        <f t="shared" si="261"/>
        <v/>
      </c>
      <c r="AZ163" s="47" t="s">
        <v>0</v>
      </c>
      <c r="BA163" s="52" t="str">
        <f t="shared" si="198"/>
        <v/>
      </c>
      <c r="BB163" s="73" t="str">
        <f>IF(AV163&amp;AW163="","",MAX(BB$12:BB162)+1)</f>
        <v/>
      </c>
      <c r="BC163" s="271" t="str">
        <f t="shared" si="199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>IF(O163="","",IF(BC163="",AO163,IF(BC163="NEMA",AV163,INDEX(regNatjecatelj_ime,MATCH(BC163,regNatjecatelj_id,0)))))</f>
        <v>Krešo</v>
      </c>
      <c r="BG163" s="31" t="str">
        <f>IF(O163="","",IF(BC163="",AP163,IF(BC163="NEMA",AW163,INDEX(regNatjecatelj_prezime,MATCH(BC163,regNatjecatelj_id,0)))))</f>
        <v>Špoljar</v>
      </c>
      <c r="BH163" s="73" t="str">
        <f t="shared" si="239"/>
        <v/>
      </c>
      <c r="BI163" s="53">
        <f t="shared" si="240"/>
        <v>1358</v>
      </c>
      <c r="BJ163" s="47" t="s">
        <v>0</v>
      </c>
      <c r="BK163" s="52" t="str">
        <f t="shared" si="200"/>
        <v>KAP</v>
      </c>
      <c r="BL163" s="31" t="str">
        <f t="shared" si="201"/>
        <v>OK Kapela</v>
      </c>
      <c r="BM163" s="73" t="str">
        <f t="shared" si="202"/>
        <v/>
      </c>
      <c r="BN163" s="31" t="str" cm="1">
        <f t="array" ref="BN163">IF(BM163="",""&amp;BL163,IF(BM163="NEMA",BL163,INDEX(regKlub_naziv,MATCH(INDEX(regKlub_alias_klubId,BM163),regKlub_id,0))))</f>
        <v>OK Kapela</v>
      </c>
      <c r="BO163" s="31" t="str" cm="1">
        <f t="array" ref="BO163">IFERROR(""&amp;INDEX(regNatjecatelj_klub,DX163),"")</f>
        <v>OK Kapela</v>
      </c>
      <c r="BP163" s="88" t="str">
        <f t="shared" si="241"/>
        <v/>
      </c>
      <c r="BQ163" s="66" t="str">
        <f t="shared" si="242"/>
        <v>OK Kapela</v>
      </c>
      <c r="BR163" s="47" t="s">
        <v>0</v>
      </c>
      <c r="BS163" s="52" t="str">
        <f>IF(X163&lt;&gt;"NEMA","",IF(IFERROR(MATCH(W163,W$12:W162,0),0)&lt;&gt;0,"",W163))</f>
        <v/>
      </c>
      <c r="BT163" s="73" t="str">
        <f t="shared" si="243"/>
        <v/>
      </c>
      <c r="BU163" s="31" t="str">
        <f>IF(OR(BT163="",BT163&lt;&gt;"NEMA"),"",MAX(BU$12:BU162)+1)</f>
        <v/>
      </c>
      <c r="BV163" s="66" t="str">
        <f t="shared" si="244"/>
        <v/>
      </c>
      <c r="BW163" s="47" t="s">
        <v>0</v>
      </c>
      <c r="BX163" s="19" t="str">
        <f t="shared" si="245"/>
        <v/>
      </c>
      <c r="BY163" s="47" t="s">
        <v>0</v>
      </c>
      <c r="BZ163" s="82" t="str">
        <f>IF(BM163&lt;&gt;"NEMA","",IF(IFERROR(MATCH(BL163,BL$12:BL162,0),0)&lt;&gt;0,"",BL163))</f>
        <v/>
      </c>
      <c r="CA163" s="47" t="s">
        <v>0</v>
      </c>
      <c r="CB163" s="125"/>
      <c r="CC163" s="47" t="s">
        <v>0</v>
      </c>
      <c r="CD163" s="58" t="str">
        <f t="shared" si="246"/>
        <v/>
      </c>
      <c r="CE163" s="31" t="str">
        <f t="shared" si="247"/>
        <v/>
      </c>
      <c r="CF163" s="31" t="str">
        <f>IF(CE163="","",MAX(CF$12:CF162)+1)</f>
        <v/>
      </c>
      <c r="CG163" s="31" t="str">
        <f t="shared" si="203"/>
        <v/>
      </c>
      <c r="CH163" s="31" t="str">
        <f t="shared" si="248"/>
        <v/>
      </c>
      <c r="CI163" s="31" t="str">
        <f>IF(CB163="","",MAX(CI$12:CI162)+1)</f>
        <v/>
      </c>
      <c r="CJ163" s="31" t="str">
        <f t="shared" si="249"/>
        <v/>
      </c>
      <c r="CK163" s="66" t="str">
        <f t="shared" si="250"/>
        <v/>
      </c>
      <c r="CL163" s="47" t="s">
        <v>0</v>
      </c>
      <c r="CM163" s="73" t="str">
        <f t="shared" si="204"/>
        <v/>
      </c>
      <c r="CN163" s="47"/>
      <c r="CO163" s="19" t="str">
        <f t="shared" si="251"/>
        <v/>
      </c>
      <c r="CP163" s="47" t="s">
        <v>0</v>
      </c>
      <c r="CQ163" s="143" t="str">
        <f t="shared" si="252"/>
        <v>OK Kapela</v>
      </c>
      <c r="CR163" s="47" t="s">
        <v>0</v>
      </c>
      <c r="CS163" s="58" t="str">
        <f t="shared" si="188"/>
        <v>45:13</v>
      </c>
      <c r="CT163" s="73" t="str">
        <f t="shared" si="189"/>
        <v>0</v>
      </c>
      <c r="CU163" s="229" t="str">
        <f t="shared" si="205"/>
        <v/>
      </c>
      <c r="CV163" s="230">
        <f t="shared" si="190"/>
        <v>2713</v>
      </c>
      <c r="CW163" s="163">
        <f t="shared" si="206"/>
        <v>1</v>
      </c>
      <c r="CX163" s="47" t="s">
        <v>0</v>
      </c>
      <c r="CY163" s="222" t="str">
        <f t="shared" si="253"/>
        <v xml:space="preserve">
</v>
      </c>
      <c r="CZ163" s="223">
        <f t="shared" si="254"/>
        <v>6</v>
      </c>
      <c r="DA163" s="47" t="s">
        <v>0</v>
      </c>
      <c r="DB163" s="47"/>
      <c r="DC163" s="47"/>
      <c r="DD163" s="47"/>
      <c r="DE163" s="47" t="s">
        <v>0</v>
      </c>
      <c r="DF163" s="53" t="str">
        <f t="shared" si="262"/>
        <v/>
      </c>
      <c r="DG163" t="s">
        <v>0</v>
      </c>
      <c r="DH163" s="128" t="str">
        <f t="shared" si="263"/>
        <v>M</v>
      </c>
      <c r="DI163" t="s">
        <v>0</v>
      </c>
      <c r="DJ163" s="52" t="str">
        <f t="shared" si="264"/>
        <v/>
      </c>
      <c r="DK163" s="66" t="str">
        <f t="shared" si="265"/>
        <v/>
      </c>
      <c r="DL163" t="s">
        <v>0</v>
      </c>
      <c r="DM163" s="19" t="str">
        <f t="shared" si="266"/>
        <v/>
      </c>
      <c r="DN163" s="47" t="s">
        <v>0</v>
      </c>
      <c r="DO163" s="19" t="str">
        <f t="shared" si="267"/>
        <v/>
      </c>
      <c r="DP163" s="47" t="s">
        <v>0</v>
      </c>
      <c r="DQ163" s="52" t="str">
        <f t="shared" si="207"/>
        <v>Krešo – Špoljar – OK Kapela – M55</v>
      </c>
      <c r="DR163" s="53">
        <f t="shared" si="208"/>
        <v>313</v>
      </c>
      <c r="DS163" s="47" t="s">
        <v>0</v>
      </c>
      <c r="DT163" s="52" t="str">
        <f t="shared" si="209"/>
        <v>Krešo – Špoljar – OK Kapela</v>
      </c>
      <c r="DU163" s="53">
        <f t="shared" si="210"/>
        <v>313</v>
      </c>
      <c r="DV163" s="47" t="s">
        <v>0</v>
      </c>
      <c r="DW163" s="52" t="str">
        <f t="shared" si="211"/>
        <v>Krešo – Špoljar</v>
      </c>
      <c r="DX163" s="53">
        <f t="shared" si="212"/>
        <v>313</v>
      </c>
      <c r="DY163" s="47" t="s">
        <v>0</v>
      </c>
      <c r="DZ163" s="58">
        <f t="shared" si="255"/>
        <v>313</v>
      </c>
      <c r="EA163" s="53" cm="1">
        <f t="array" ref="EA163">IF(DZ163&lt;&gt;"",INDEX(regNatjecatelj_id,DZ163,0),IF(BD163&lt;&gt;"",BD163,""))</f>
        <v>1358</v>
      </c>
      <c r="EB163" s="47" t="s">
        <v>0</v>
      </c>
      <c r="EC163" s="58" t="str">
        <f t="shared" si="213"/>
        <v>imepre</v>
      </c>
      <c r="ED163" s="73" t="str">
        <f t="shared" si="214"/>
        <v>klu</v>
      </c>
      <c r="EE163" s="73" t="str">
        <f t="shared" si="215"/>
        <v>kat</v>
      </c>
      <c r="EF163" s="73" t="str">
        <f t="shared" si="216"/>
        <v/>
      </c>
      <c r="EG163" s="66" t="str">
        <f t="shared" si="217"/>
        <v>imepre-klu-kat</v>
      </c>
      <c r="EH163" s="47" t="s">
        <v>0</v>
      </c>
      <c r="EI163" s="58">
        <f>IF(AL163="","",MAX(EI$12:EI162)+1)</f>
        <v>328</v>
      </c>
      <c r="EJ163" s="73">
        <f t="shared" si="218"/>
        <v>31</v>
      </c>
      <c r="EK163" s="73">
        <f t="shared" si="256"/>
        <v>1358</v>
      </c>
      <c r="EL163" s="73">
        <f t="shared" si="219"/>
        <v>2713</v>
      </c>
      <c r="EM163" s="73">
        <f t="shared" si="220"/>
        <v>1</v>
      </c>
      <c r="EN163" s="73">
        <f t="shared" si="257"/>
        <v>1</v>
      </c>
      <c r="EO163" s="73">
        <f t="shared" si="258"/>
        <v>1</v>
      </c>
      <c r="EP163" s="73" t="str">
        <f t="shared" si="221"/>
        <v>0</v>
      </c>
      <c r="EQ163" s="73" t="str">
        <f t="shared" si="222"/>
        <v/>
      </c>
      <c r="ER163" s="73" t="str">
        <f t="shared" si="223"/>
        <v/>
      </c>
      <c r="ES163" s="53" t="str">
        <f t="shared" si="224"/>
        <v/>
      </c>
      <c r="ET163" s="47" t="s">
        <v>0</v>
      </c>
      <c r="EU163" s="19" t="str">
        <f t="shared" si="259"/>
        <v>INSERT INTO rezultat(id,stazakategorija_id,imeprezime_id,vrijeme_sec,status_id,registracija,uparivanje_id,originalstatus_id,imeprezimealias_id,klubalias_id,kategorijaalias_id) VALUES (328,31,1358,2713,1,1,1,0,Null,Null,Null);</v>
      </c>
      <c r="EV163" s="47" t="s">
        <v>0</v>
      </c>
      <c r="EW163" s="19" t="str">
        <f t="shared" si="260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3" s="47" t="s">
        <v>0</v>
      </c>
      <c r="EY163" s="180" t="str">
        <f t="shared" si="225"/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3" s="47" t="s">
        <v>0</v>
      </c>
    </row>
    <row r="164" spans="1:156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6" t="str">
        <f t="shared" si="226"/>
        <v>ok</v>
      </c>
      <c r="P164" s="47"/>
      <c r="Q164" s="52" t="str">
        <f t="shared" si="227"/>
        <v>M55</v>
      </c>
      <c r="R164" s="73">
        <f>IF(Q164="","",IF(COUNTIF(Q$12:Q163,Q164)=0,R163+1,R163))</f>
        <v>9</v>
      </c>
      <c r="S164" s="73">
        <f t="shared" si="228"/>
        <v>105</v>
      </c>
      <c r="T164" s="73">
        <f t="shared" si="191"/>
        <v>16</v>
      </c>
      <c r="U164" s="66" t="str">
        <f t="shared" si="192"/>
        <v>M55</v>
      </c>
      <c r="V164" s="47" t="s">
        <v>0</v>
      </c>
      <c r="W164" s="222" t="str">
        <f t="shared" si="193"/>
        <v>M55</v>
      </c>
      <c r="X164" s="223">
        <f t="shared" si="194"/>
        <v>31</v>
      </c>
      <c r="Y164" s="47" t="s">
        <v>0</v>
      </c>
      <c r="Z164" s="52" t="str">
        <f t="shared" si="229"/>
        <v>CRO</v>
      </c>
      <c r="AA164" s="73">
        <f t="shared" si="195"/>
        <v>1</v>
      </c>
      <c r="AB164" s="31" t="str">
        <f t="shared" si="230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231"/>
        <v/>
      </c>
      <c r="AH164" s="47" t="s">
        <v>0</v>
      </c>
      <c r="AI164" s="143" t="str">
        <f t="shared" si="232"/>
        <v>CRO</v>
      </c>
      <c r="AJ164" s="47"/>
      <c r="AK164" s="52" t="str">
        <f t="shared" si="233"/>
        <v>Milan</v>
      </c>
      <c r="AL164" s="31" t="str">
        <f t="shared" si="234"/>
        <v>Radočaj</v>
      </c>
      <c r="AM164" s="73">
        <f t="shared" si="235"/>
        <v>1490</v>
      </c>
      <c r="AN164" s="73" t="str">
        <f t="shared" si="236"/>
        <v/>
      </c>
      <c r="AO164" s="31" t="str">
        <f t="shared" si="196"/>
        <v>Milan</v>
      </c>
      <c r="AP164" s="66" t="str">
        <f t="shared" si="197"/>
        <v>Radočaj</v>
      </c>
      <c r="AQ164" s="47" t="s">
        <v>0</v>
      </c>
      <c r="AR164" s="82" t="str">
        <f t="shared" si="237"/>
        <v/>
      </c>
      <c r="AS164" s="47" t="s">
        <v>0</v>
      </c>
      <c r="AT164" s="19" t="str">
        <f t="shared" si="238"/>
        <v/>
      </c>
      <c r="AU164" s="47" t="s">
        <v>0</v>
      </c>
      <c r="AV164" s="103"/>
      <c r="AW164" s="105"/>
      <c r="AX164" s="47" t="s">
        <v>0</v>
      </c>
      <c r="AY164" s="259" t="str">
        <f t="shared" si="261"/>
        <v/>
      </c>
      <c r="AZ164" s="47" t="s">
        <v>0</v>
      </c>
      <c r="BA164" s="52" t="str">
        <f t="shared" si="198"/>
        <v/>
      </c>
      <c r="BB164" s="73" t="str">
        <f>IF(AV164&amp;AW164="","",MAX(BB$12:BB163)+1)</f>
        <v/>
      </c>
      <c r="BC164" s="271" t="str">
        <f t="shared" si="199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>IF(O164="","",IF(BC164="",AO164,IF(BC164="NEMA",AV164,INDEX(regNatjecatelj_ime,MATCH(BC164,regNatjecatelj_id,0)))))</f>
        <v>Milan</v>
      </c>
      <c r="BG164" s="31" t="str">
        <f>IF(O164="","",IF(BC164="",AP164,IF(BC164="NEMA",AW164,INDEX(regNatjecatelj_prezime,MATCH(BC164,regNatjecatelj_id,0)))))</f>
        <v>Radočaj</v>
      </c>
      <c r="BH164" s="73" t="str">
        <f t="shared" si="239"/>
        <v/>
      </c>
      <c r="BI164" s="53">
        <f t="shared" si="240"/>
        <v>1490</v>
      </c>
      <c r="BJ164" s="47" t="s">
        <v>0</v>
      </c>
      <c r="BK164" s="52" t="str">
        <f t="shared" si="200"/>
        <v>BJE</v>
      </c>
      <c r="BL164" s="31" t="str">
        <f t="shared" si="201"/>
        <v>OK Bjelovar</v>
      </c>
      <c r="BM164" s="73" t="str">
        <f t="shared" si="202"/>
        <v/>
      </c>
      <c r="BN164" s="31" t="str" cm="1">
        <f t="array" ref="BN164">IF(BM164="",""&amp;BL164,IF(BM164="NEMA",BL164,INDEX(regKlub_naziv,MATCH(INDEX(regKlub_alias_klubId,BM164),regKlub_id,0))))</f>
        <v>OK Bjelovar</v>
      </c>
      <c r="BO164" s="31" t="str" cm="1">
        <f t="array" ref="BO164">IFERROR(""&amp;INDEX(regNatjecatelj_klub,DX164),"")</f>
        <v>OK Bjelovar</v>
      </c>
      <c r="BP164" s="88" t="str">
        <f t="shared" si="241"/>
        <v/>
      </c>
      <c r="BQ164" s="66" t="str">
        <f t="shared" si="242"/>
        <v>OK Bjelovar</v>
      </c>
      <c r="BR164" s="47" t="s">
        <v>0</v>
      </c>
      <c r="BS164" s="52" t="str">
        <f>IF(X164&lt;&gt;"NEMA","",IF(IFERROR(MATCH(W164,W$12:W163,0),0)&lt;&gt;0,"",W164))</f>
        <v/>
      </c>
      <c r="BT164" s="73" t="str">
        <f t="shared" si="243"/>
        <v/>
      </c>
      <c r="BU164" s="31" t="str">
        <f>IF(OR(BT164="",BT164&lt;&gt;"NEMA"),"",MAX(BU$12:BU163)+1)</f>
        <v/>
      </c>
      <c r="BV164" s="66" t="str">
        <f t="shared" si="244"/>
        <v/>
      </c>
      <c r="BW164" s="47" t="s">
        <v>0</v>
      </c>
      <c r="BX164" s="19" t="str">
        <f t="shared" si="245"/>
        <v/>
      </c>
      <c r="BY164" s="47" t="s">
        <v>0</v>
      </c>
      <c r="BZ164" s="82" t="str">
        <f>IF(BM164&lt;&gt;"NEMA","",IF(IFERROR(MATCH(BL164,BL$12:BL163,0),0)&lt;&gt;0,"",BL164))</f>
        <v/>
      </c>
      <c r="CA164" s="47" t="s">
        <v>0</v>
      </c>
      <c r="CB164" s="125"/>
      <c r="CC164" s="47" t="s">
        <v>0</v>
      </c>
      <c r="CD164" s="58" t="str">
        <f t="shared" si="246"/>
        <v/>
      </c>
      <c r="CE164" s="31" t="str">
        <f t="shared" si="247"/>
        <v/>
      </c>
      <c r="CF164" s="31" t="str">
        <f>IF(CE164="","",MAX(CF$12:CF163)+1)</f>
        <v/>
      </c>
      <c r="CG164" s="31" t="str">
        <f t="shared" si="203"/>
        <v/>
      </c>
      <c r="CH164" s="31" t="str">
        <f t="shared" si="248"/>
        <v/>
      </c>
      <c r="CI164" s="31" t="str">
        <f>IF(CB164="","",MAX(CI$12:CI163)+1)</f>
        <v/>
      </c>
      <c r="CJ164" s="31" t="str">
        <f t="shared" si="249"/>
        <v/>
      </c>
      <c r="CK164" s="66" t="str">
        <f t="shared" si="250"/>
        <v/>
      </c>
      <c r="CL164" s="47" t="s">
        <v>0</v>
      </c>
      <c r="CM164" s="73" t="str">
        <f t="shared" si="204"/>
        <v/>
      </c>
      <c r="CN164" s="47"/>
      <c r="CO164" s="19" t="str">
        <f t="shared" si="251"/>
        <v/>
      </c>
      <c r="CP164" s="47" t="s">
        <v>0</v>
      </c>
      <c r="CQ164" s="143" t="str">
        <f t="shared" si="252"/>
        <v>OK Bjelovar</v>
      </c>
      <c r="CR164" s="47" t="s">
        <v>0</v>
      </c>
      <c r="CS164" s="58" t="str">
        <f t="shared" si="188"/>
        <v>48:26</v>
      </c>
      <c r="CT164" s="73" t="str">
        <f t="shared" si="189"/>
        <v>0</v>
      </c>
      <c r="CU164" s="229" t="str">
        <f t="shared" si="205"/>
        <v/>
      </c>
      <c r="CV164" s="230">
        <f t="shared" si="190"/>
        <v>2906</v>
      </c>
      <c r="CW164" s="163">
        <f t="shared" si="206"/>
        <v>1</v>
      </c>
      <c r="CX164" s="47" t="s">
        <v>0</v>
      </c>
      <c r="CY164" s="222" t="str">
        <f t="shared" si="253"/>
        <v xml:space="preserve">
</v>
      </c>
      <c r="CZ164" s="223">
        <f t="shared" si="254"/>
        <v>6</v>
      </c>
      <c r="DA164" s="47" t="s">
        <v>0</v>
      </c>
      <c r="DB164" s="47"/>
      <c r="DC164" s="47"/>
      <c r="DD164" s="47"/>
      <c r="DE164" s="47" t="s">
        <v>0</v>
      </c>
      <c r="DF164" s="53" t="str">
        <f t="shared" si="262"/>
        <v/>
      </c>
      <c r="DG164" t="s">
        <v>0</v>
      </c>
      <c r="DH164" s="128" t="str">
        <f t="shared" si="263"/>
        <v>M</v>
      </c>
      <c r="DI164" t="s">
        <v>0</v>
      </c>
      <c r="DJ164" s="52" t="str">
        <f t="shared" si="264"/>
        <v/>
      </c>
      <c r="DK164" s="66" t="str">
        <f t="shared" si="265"/>
        <v/>
      </c>
      <c r="DL164" t="s">
        <v>0</v>
      </c>
      <c r="DM164" s="19" t="str">
        <f t="shared" si="266"/>
        <v/>
      </c>
      <c r="DN164" s="47" t="s">
        <v>0</v>
      </c>
      <c r="DO164" s="19" t="str">
        <f t="shared" si="267"/>
        <v/>
      </c>
      <c r="DP164" s="47" t="s">
        <v>0</v>
      </c>
      <c r="DQ164" s="52" t="str">
        <f t="shared" si="207"/>
        <v>Milan – Radočaj – OK Bjelovar – M55</v>
      </c>
      <c r="DR164" s="53">
        <f t="shared" si="208"/>
        <v>21</v>
      </c>
      <c r="DS164" s="47" t="s">
        <v>0</v>
      </c>
      <c r="DT164" s="52" t="str">
        <f t="shared" si="209"/>
        <v>Milan – Radočaj – OK Bjelovar</v>
      </c>
      <c r="DU164" s="53">
        <f t="shared" si="210"/>
        <v>21</v>
      </c>
      <c r="DV164" s="47" t="s">
        <v>0</v>
      </c>
      <c r="DW164" s="52" t="str">
        <f t="shared" si="211"/>
        <v>Milan – Radočaj</v>
      </c>
      <c r="DX164" s="53">
        <f t="shared" si="212"/>
        <v>21</v>
      </c>
      <c r="DY164" s="47" t="s">
        <v>0</v>
      </c>
      <c r="DZ164" s="58">
        <f t="shared" si="255"/>
        <v>21</v>
      </c>
      <c r="EA164" s="53" cm="1">
        <f t="array" ref="EA164">IF(DZ164&lt;&gt;"",INDEX(regNatjecatelj_id,DZ164,0),IF(BD164&lt;&gt;"",BD164,""))</f>
        <v>1490</v>
      </c>
      <c r="EB164" s="47" t="s">
        <v>0</v>
      </c>
      <c r="EC164" s="58" t="str">
        <f t="shared" si="213"/>
        <v>imepre</v>
      </c>
      <c r="ED164" s="73" t="str">
        <f t="shared" si="214"/>
        <v>klu</v>
      </c>
      <c r="EE164" s="73" t="str">
        <f t="shared" si="215"/>
        <v>kat</v>
      </c>
      <c r="EF164" s="73" t="str">
        <f t="shared" si="216"/>
        <v/>
      </c>
      <c r="EG164" s="66" t="str">
        <f t="shared" si="217"/>
        <v>imepre-klu-kat</v>
      </c>
      <c r="EH164" s="47" t="s">
        <v>0</v>
      </c>
      <c r="EI164" s="58">
        <f>IF(AL164="","",MAX(EI$12:EI163)+1)</f>
        <v>329</v>
      </c>
      <c r="EJ164" s="73">
        <f t="shared" si="218"/>
        <v>31</v>
      </c>
      <c r="EK164" s="73">
        <f t="shared" si="256"/>
        <v>1490</v>
      </c>
      <c r="EL164" s="73">
        <f t="shared" si="219"/>
        <v>2906</v>
      </c>
      <c r="EM164" s="73">
        <f t="shared" si="220"/>
        <v>1</v>
      </c>
      <c r="EN164" s="73">
        <f t="shared" si="257"/>
        <v>1</v>
      </c>
      <c r="EO164" s="73">
        <f t="shared" si="258"/>
        <v>1</v>
      </c>
      <c r="EP164" s="73" t="str">
        <f t="shared" si="221"/>
        <v>0</v>
      </c>
      <c r="EQ164" s="73" t="str">
        <f t="shared" si="222"/>
        <v/>
      </c>
      <c r="ER164" s="73" t="str">
        <f t="shared" si="223"/>
        <v/>
      </c>
      <c r="ES164" s="53" t="str">
        <f t="shared" si="224"/>
        <v/>
      </c>
      <c r="ET164" s="47" t="s">
        <v>0</v>
      </c>
      <c r="EU164" s="19" t="str">
        <f t="shared" si="259"/>
        <v>INSERT INTO rezultat(id,stazakategorija_id,imeprezime_id,vrijeme_sec,status_id,registracija,uparivanje_id,originalstatus_id,imeprezimealias_id,klubalias_id,kategorijaalias_id) VALUES (329,31,1490,2906,1,1,1,0,Null,Null,Null);</v>
      </c>
      <c r="EV164" s="47" t="s">
        <v>0</v>
      </c>
      <c r="EW164" s="19" t="str">
        <f t="shared" si="260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4" s="47" t="s">
        <v>0</v>
      </c>
      <c r="EY164" s="180" t="str">
        <f t="shared" si="225"/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4" s="47" t="s">
        <v>0</v>
      </c>
    </row>
    <row r="165" spans="1:156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6" t="str">
        <f t="shared" si="226"/>
        <v>ok</v>
      </c>
      <c r="P165" s="47"/>
      <c r="Q165" s="52" t="str">
        <f t="shared" si="227"/>
        <v>M55</v>
      </c>
      <c r="R165" s="73">
        <f>IF(Q165="","",IF(COUNTIF(Q$12:Q164,Q165)=0,R164+1,R164))</f>
        <v>9</v>
      </c>
      <c r="S165" s="73">
        <f t="shared" si="228"/>
        <v>105</v>
      </c>
      <c r="T165" s="73">
        <f t="shared" si="191"/>
        <v>16</v>
      </c>
      <c r="U165" s="66" t="str">
        <f t="shared" si="192"/>
        <v>M55</v>
      </c>
      <c r="V165" s="47" t="s">
        <v>0</v>
      </c>
      <c r="W165" s="222" t="str">
        <f t="shared" si="193"/>
        <v>M55</v>
      </c>
      <c r="X165" s="223">
        <f t="shared" si="194"/>
        <v>31</v>
      </c>
      <c r="Y165" s="47" t="s">
        <v>0</v>
      </c>
      <c r="Z165" s="52" t="str">
        <f t="shared" si="229"/>
        <v>CRO</v>
      </c>
      <c r="AA165" s="73">
        <f t="shared" si="195"/>
        <v>1</v>
      </c>
      <c r="AB165" s="31" t="str">
        <f t="shared" si="230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231"/>
        <v/>
      </c>
      <c r="AH165" s="47" t="s">
        <v>0</v>
      </c>
      <c r="AI165" s="143" t="str">
        <f t="shared" si="232"/>
        <v>CRO</v>
      </c>
      <c r="AJ165" s="47"/>
      <c r="AK165" s="52" t="str">
        <f t="shared" si="233"/>
        <v>Darko</v>
      </c>
      <c r="AL165" s="31" t="str">
        <f t="shared" si="234"/>
        <v>Raškaj</v>
      </c>
      <c r="AM165" s="73">
        <f t="shared" si="235"/>
        <v>1363</v>
      </c>
      <c r="AN165" s="73" t="str">
        <f t="shared" si="236"/>
        <v/>
      </c>
      <c r="AO165" s="31" t="str">
        <f t="shared" si="196"/>
        <v>Darko</v>
      </c>
      <c r="AP165" s="66" t="str">
        <f t="shared" si="197"/>
        <v>Raškaj</v>
      </c>
      <c r="AQ165" s="47" t="s">
        <v>0</v>
      </c>
      <c r="AR165" s="82" t="str">
        <f t="shared" si="237"/>
        <v/>
      </c>
      <c r="AS165" s="47" t="s">
        <v>0</v>
      </c>
      <c r="AT165" s="19" t="str">
        <f t="shared" si="238"/>
        <v/>
      </c>
      <c r="AU165" s="47" t="s">
        <v>0</v>
      </c>
      <c r="AV165" s="103"/>
      <c r="AW165" s="105"/>
      <c r="AX165" s="47" t="s">
        <v>0</v>
      </c>
      <c r="AY165" s="259" t="str">
        <f t="shared" si="261"/>
        <v/>
      </c>
      <c r="AZ165" s="47" t="s">
        <v>0</v>
      </c>
      <c r="BA165" s="52" t="str">
        <f t="shared" si="198"/>
        <v/>
      </c>
      <c r="BB165" s="73" t="str">
        <f>IF(AV165&amp;AW165="","",MAX(BB$12:BB164)+1)</f>
        <v/>
      </c>
      <c r="BC165" s="271" t="str">
        <f t="shared" si="199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>IF(O165="","",IF(BC165="",AO165,IF(BC165="NEMA",AV165,INDEX(regNatjecatelj_ime,MATCH(BC165,regNatjecatelj_id,0)))))</f>
        <v>Darko</v>
      </c>
      <c r="BG165" s="31" t="str">
        <f>IF(O165="","",IF(BC165="",AP165,IF(BC165="NEMA",AW165,INDEX(regNatjecatelj_prezime,MATCH(BC165,regNatjecatelj_id,0)))))</f>
        <v>Raškaj</v>
      </c>
      <c r="BH165" s="73" t="str">
        <f t="shared" si="239"/>
        <v/>
      </c>
      <c r="BI165" s="53">
        <f t="shared" si="240"/>
        <v>1363</v>
      </c>
      <c r="BJ165" s="47" t="s">
        <v>0</v>
      </c>
      <c r="BK165" s="52" t="str">
        <f t="shared" si="200"/>
        <v>KAP</v>
      </c>
      <c r="BL165" s="31" t="str">
        <f t="shared" si="201"/>
        <v>OK Kapela</v>
      </c>
      <c r="BM165" s="73" t="str">
        <f t="shared" si="202"/>
        <v/>
      </c>
      <c r="BN165" s="31" t="str" cm="1">
        <f t="array" ref="BN165">IF(BM165="",""&amp;BL165,IF(BM165="NEMA",BL165,INDEX(regKlub_naziv,MATCH(INDEX(regKlub_alias_klubId,BM165),regKlub_id,0))))</f>
        <v>OK Kapela</v>
      </c>
      <c r="BO165" s="31" t="str" cm="1">
        <f t="array" ref="BO165">IFERROR(""&amp;INDEX(regNatjecatelj_klub,DX165),"")</f>
        <v>OK Kapela</v>
      </c>
      <c r="BP165" s="88" t="str">
        <f t="shared" si="241"/>
        <v/>
      </c>
      <c r="BQ165" s="66" t="str">
        <f t="shared" si="242"/>
        <v>OK Kapela</v>
      </c>
      <c r="BR165" s="47" t="s">
        <v>0</v>
      </c>
      <c r="BS165" s="52" t="str">
        <f>IF(X165&lt;&gt;"NEMA","",IF(IFERROR(MATCH(W165,W$12:W164,0),0)&lt;&gt;0,"",W165))</f>
        <v/>
      </c>
      <c r="BT165" s="73" t="str">
        <f t="shared" si="243"/>
        <v/>
      </c>
      <c r="BU165" s="31" t="str">
        <f>IF(OR(BT165="",BT165&lt;&gt;"NEMA"),"",MAX(BU$12:BU164)+1)</f>
        <v/>
      </c>
      <c r="BV165" s="66" t="str">
        <f t="shared" si="244"/>
        <v/>
      </c>
      <c r="BW165" s="47" t="s">
        <v>0</v>
      </c>
      <c r="BX165" s="19" t="str">
        <f t="shared" si="245"/>
        <v/>
      </c>
      <c r="BY165" s="47" t="s">
        <v>0</v>
      </c>
      <c r="BZ165" s="82" t="str">
        <f>IF(BM165&lt;&gt;"NEMA","",IF(IFERROR(MATCH(BL165,BL$12:BL164,0),0)&lt;&gt;0,"",BL165))</f>
        <v/>
      </c>
      <c r="CA165" s="47" t="s">
        <v>0</v>
      </c>
      <c r="CB165" s="125"/>
      <c r="CC165" s="47" t="s">
        <v>0</v>
      </c>
      <c r="CD165" s="58" t="str">
        <f t="shared" si="246"/>
        <v/>
      </c>
      <c r="CE165" s="31" t="str">
        <f t="shared" si="247"/>
        <v/>
      </c>
      <c r="CF165" s="31" t="str">
        <f>IF(CE165="","",MAX(CF$12:CF164)+1)</f>
        <v/>
      </c>
      <c r="CG165" s="31" t="str">
        <f t="shared" si="203"/>
        <v/>
      </c>
      <c r="CH165" s="31" t="str">
        <f t="shared" si="248"/>
        <v/>
      </c>
      <c r="CI165" s="31" t="str">
        <f>IF(CB165="","",MAX(CI$12:CI164)+1)</f>
        <v/>
      </c>
      <c r="CJ165" s="31" t="str">
        <f t="shared" si="249"/>
        <v/>
      </c>
      <c r="CK165" s="66" t="str">
        <f t="shared" si="250"/>
        <v/>
      </c>
      <c r="CL165" s="47" t="s">
        <v>0</v>
      </c>
      <c r="CM165" s="73" t="str">
        <f t="shared" si="204"/>
        <v/>
      </c>
      <c r="CN165" s="47"/>
      <c r="CO165" s="19" t="str">
        <f t="shared" si="251"/>
        <v/>
      </c>
      <c r="CP165" s="47" t="s">
        <v>0</v>
      </c>
      <c r="CQ165" s="143" t="str">
        <f t="shared" si="252"/>
        <v>OK Kapela</v>
      </c>
      <c r="CR165" s="47" t="s">
        <v>0</v>
      </c>
      <c r="CS165" s="58" t="str">
        <f t="shared" si="188"/>
        <v>48:41</v>
      </c>
      <c r="CT165" s="73" t="str">
        <f t="shared" si="189"/>
        <v>0</v>
      </c>
      <c r="CU165" s="229" t="str">
        <f t="shared" si="205"/>
        <v/>
      </c>
      <c r="CV165" s="230">
        <f t="shared" si="190"/>
        <v>2921</v>
      </c>
      <c r="CW165" s="163">
        <f t="shared" si="206"/>
        <v>1</v>
      </c>
      <c r="CX165" s="47" t="s">
        <v>0</v>
      </c>
      <c r="CY165" s="222" t="str">
        <f t="shared" si="253"/>
        <v xml:space="preserve">
</v>
      </c>
      <c r="CZ165" s="223">
        <f t="shared" si="254"/>
        <v>6</v>
      </c>
      <c r="DA165" s="47" t="s">
        <v>0</v>
      </c>
      <c r="DB165" s="47"/>
      <c r="DC165" s="47"/>
      <c r="DD165" s="47"/>
      <c r="DE165" s="47" t="s">
        <v>0</v>
      </c>
      <c r="DF165" s="53" t="str">
        <f t="shared" si="262"/>
        <v/>
      </c>
      <c r="DG165" t="s">
        <v>0</v>
      </c>
      <c r="DH165" s="128" t="str">
        <f t="shared" si="263"/>
        <v>M</v>
      </c>
      <c r="DI165" t="s">
        <v>0</v>
      </c>
      <c r="DJ165" s="52" t="str">
        <f t="shared" si="264"/>
        <v/>
      </c>
      <c r="DK165" s="66" t="str">
        <f t="shared" si="265"/>
        <v/>
      </c>
      <c r="DL165" t="s">
        <v>0</v>
      </c>
      <c r="DM165" s="19" t="str">
        <f t="shared" si="266"/>
        <v/>
      </c>
      <c r="DN165" s="47" t="s">
        <v>0</v>
      </c>
      <c r="DO165" s="19" t="str">
        <f t="shared" si="267"/>
        <v/>
      </c>
      <c r="DP165" s="47" t="s">
        <v>0</v>
      </c>
      <c r="DQ165" s="52" t="str">
        <f t="shared" si="207"/>
        <v>Darko – Raškaj – OK Kapela – M55</v>
      </c>
      <c r="DR165" s="53">
        <f t="shared" si="208"/>
        <v>301</v>
      </c>
      <c r="DS165" s="47" t="s">
        <v>0</v>
      </c>
      <c r="DT165" s="52" t="str">
        <f t="shared" si="209"/>
        <v>Darko – Raškaj – OK Kapela</v>
      </c>
      <c r="DU165" s="53">
        <f t="shared" si="210"/>
        <v>301</v>
      </c>
      <c r="DV165" s="47" t="s">
        <v>0</v>
      </c>
      <c r="DW165" s="52" t="str">
        <f t="shared" si="211"/>
        <v>Darko – Raškaj</v>
      </c>
      <c r="DX165" s="53">
        <f t="shared" si="212"/>
        <v>301</v>
      </c>
      <c r="DY165" s="47" t="s">
        <v>0</v>
      </c>
      <c r="DZ165" s="58">
        <f t="shared" si="255"/>
        <v>301</v>
      </c>
      <c r="EA165" s="53" cm="1">
        <f t="array" ref="EA165">IF(DZ165&lt;&gt;"",INDEX(regNatjecatelj_id,DZ165,0),IF(BD165&lt;&gt;"",BD165,""))</f>
        <v>1363</v>
      </c>
      <c r="EB165" s="47" t="s">
        <v>0</v>
      </c>
      <c r="EC165" s="58" t="str">
        <f t="shared" si="213"/>
        <v>imepre</v>
      </c>
      <c r="ED165" s="73" t="str">
        <f t="shared" si="214"/>
        <v>klu</v>
      </c>
      <c r="EE165" s="73" t="str">
        <f t="shared" si="215"/>
        <v>kat</v>
      </c>
      <c r="EF165" s="73" t="str">
        <f t="shared" si="216"/>
        <v/>
      </c>
      <c r="EG165" s="66" t="str">
        <f t="shared" si="217"/>
        <v>imepre-klu-kat</v>
      </c>
      <c r="EH165" s="47" t="s">
        <v>0</v>
      </c>
      <c r="EI165" s="58">
        <f>IF(AL165="","",MAX(EI$12:EI164)+1)</f>
        <v>330</v>
      </c>
      <c r="EJ165" s="73">
        <f t="shared" si="218"/>
        <v>31</v>
      </c>
      <c r="EK165" s="73">
        <f t="shared" si="256"/>
        <v>1363</v>
      </c>
      <c r="EL165" s="73">
        <f t="shared" si="219"/>
        <v>2921</v>
      </c>
      <c r="EM165" s="73">
        <f t="shared" si="220"/>
        <v>1</v>
      </c>
      <c r="EN165" s="73">
        <f t="shared" si="257"/>
        <v>1</v>
      </c>
      <c r="EO165" s="73">
        <f t="shared" si="258"/>
        <v>1</v>
      </c>
      <c r="EP165" s="73" t="str">
        <f t="shared" si="221"/>
        <v>0</v>
      </c>
      <c r="EQ165" s="73" t="str">
        <f t="shared" si="222"/>
        <v/>
      </c>
      <c r="ER165" s="73" t="str">
        <f t="shared" si="223"/>
        <v/>
      </c>
      <c r="ES165" s="53" t="str">
        <f t="shared" si="224"/>
        <v/>
      </c>
      <c r="ET165" s="47" t="s">
        <v>0</v>
      </c>
      <c r="EU165" s="19" t="str">
        <f t="shared" si="259"/>
        <v>INSERT INTO rezultat(id,stazakategorija_id,imeprezime_id,vrijeme_sec,status_id,registracija,uparivanje_id,originalstatus_id,imeprezimealias_id,klubalias_id,kategorijaalias_id) VALUES (330,31,1363,2921,1,1,1,0,Null,Null,Null);</v>
      </c>
      <c r="EV165" s="47" t="s">
        <v>0</v>
      </c>
      <c r="EW165" s="19" t="str">
        <f t="shared" si="260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5" s="47" t="s">
        <v>0</v>
      </c>
      <c r="EY165" s="180" t="str">
        <f t="shared" si="225"/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5" s="47" t="s">
        <v>0</v>
      </c>
    </row>
    <row r="166" spans="1:156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6" t="str">
        <f t="shared" si="226"/>
        <v>ok</v>
      </c>
      <c r="P166" s="47"/>
      <c r="Q166" s="52" t="str">
        <f t="shared" si="227"/>
        <v>M55</v>
      </c>
      <c r="R166" s="73">
        <f>IF(Q166="","",IF(COUNTIF(Q$12:Q165,Q166)=0,R165+1,R165))</f>
        <v>9</v>
      </c>
      <c r="S166" s="73">
        <f t="shared" si="228"/>
        <v>105</v>
      </c>
      <c r="T166" s="73">
        <f t="shared" si="191"/>
        <v>16</v>
      </c>
      <c r="U166" s="66" t="str">
        <f t="shared" si="192"/>
        <v>M55</v>
      </c>
      <c r="V166" s="47" t="s">
        <v>0</v>
      </c>
      <c r="W166" s="222" t="str">
        <f t="shared" si="193"/>
        <v>M55</v>
      </c>
      <c r="X166" s="223">
        <f t="shared" si="194"/>
        <v>31</v>
      </c>
      <c r="Y166" s="47" t="s">
        <v>0</v>
      </c>
      <c r="Z166" s="52" t="str">
        <f t="shared" si="229"/>
        <v>CRO</v>
      </c>
      <c r="AA166" s="73">
        <f t="shared" si="195"/>
        <v>1</v>
      </c>
      <c r="AB166" s="31" t="str">
        <f t="shared" si="230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231"/>
        <v/>
      </c>
      <c r="AH166" s="47" t="s">
        <v>0</v>
      </c>
      <c r="AI166" s="143" t="str">
        <f t="shared" si="232"/>
        <v>CRO</v>
      </c>
      <c r="AJ166" s="47"/>
      <c r="AK166" s="52" t="str">
        <f t="shared" si="233"/>
        <v>Mladen</v>
      </c>
      <c r="AL166" s="31" t="str">
        <f t="shared" si="234"/>
        <v>Jelić</v>
      </c>
      <c r="AM166" s="73">
        <f t="shared" si="235"/>
        <v>1188</v>
      </c>
      <c r="AN166" s="73" t="str">
        <f t="shared" si="236"/>
        <v/>
      </c>
      <c r="AO166" s="31" t="str">
        <f t="shared" si="196"/>
        <v>Mladen</v>
      </c>
      <c r="AP166" s="66" t="str">
        <f t="shared" si="197"/>
        <v>Jelić</v>
      </c>
      <c r="AQ166" s="47" t="s">
        <v>0</v>
      </c>
      <c r="AR166" s="82" t="str">
        <f t="shared" si="237"/>
        <v/>
      </c>
      <c r="AS166" s="47" t="s">
        <v>0</v>
      </c>
      <c r="AT166" s="19" t="str">
        <f t="shared" si="238"/>
        <v/>
      </c>
      <c r="AU166" s="47" t="s">
        <v>0</v>
      </c>
      <c r="AV166" s="103"/>
      <c r="AW166" s="105"/>
      <c r="AX166" s="47" t="s">
        <v>0</v>
      </c>
      <c r="AY166" s="259" t="str">
        <f t="shared" si="261"/>
        <v/>
      </c>
      <c r="AZ166" s="47" t="s">
        <v>0</v>
      </c>
      <c r="BA166" s="52" t="str">
        <f t="shared" si="198"/>
        <v/>
      </c>
      <c r="BB166" s="73" t="str">
        <f>IF(AV166&amp;AW166="","",MAX(BB$12:BB165)+1)</f>
        <v/>
      </c>
      <c r="BC166" s="271" t="str">
        <f t="shared" si="199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>IF(O166="","",IF(BC166="",AO166,IF(BC166="NEMA",AV166,INDEX(regNatjecatelj_ime,MATCH(BC166,regNatjecatelj_id,0)))))</f>
        <v>Mladen</v>
      </c>
      <c r="BG166" s="31" t="str">
        <f>IF(O166="","",IF(BC166="",AP166,IF(BC166="NEMA",AW166,INDEX(regNatjecatelj_prezime,MATCH(BC166,regNatjecatelj_id,0)))))</f>
        <v>Jelić</v>
      </c>
      <c r="BH166" s="73" t="str">
        <f t="shared" si="239"/>
        <v/>
      </c>
      <c r="BI166" s="53">
        <f t="shared" si="240"/>
        <v>1188</v>
      </c>
      <c r="BJ166" s="47" t="s">
        <v>0</v>
      </c>
      <c r="BK166" s="52" t="str">
        <f t="shared" si="200"/>
        <v>KAP</v>
      </c>
      <c r="BL166" s="31" t="str">
        <f t="shared" si="201"/>
        <v>OK Kapela</v>
      </c>
      <c r="BM166" s="73" t="str">
        <f t="shared" si="202"/>
        <v/>
      </c>
      <c r="BN166" s="31" t="str" cm="1">
        <f t="array" ref="BN166">IF(BM166="",""&amp;BL166,IF(BM166="NEMA",BL166,INDEX(regKlub_naziv,MATCH(INDEX(regKlub_alias_klubId,BM166),regKlub_id,0))))</f>
        <v>OK Kapela</v>
      </c>
      <c r="BO166" s="31" t="str" cm="1">
        <f t="array" ref="BO166">IFERROR(""&amp;INDEX(regNatjecatelj_klub,DX166),"")</f>
        <v>OK Kapela</v>
      </c>
      <c r="BP166" s="88" t="str">
        <f t="shared" si="241"/>
        <v/>
      </c>
      <c r="BQ166" s="66" t="str">
        <f t="shared" si="242"/>
        <v>OK Kapela</v>
      </c>
      <c r="BR166" s="47" t="s">
        <v>0</v>
      </c>
      <c r="BS166" s="52" t="str">
        <f>IF(X166&lt;&gt;"NEMA","",IF(IFERROR(MATCH(W166,W$12:W165,0),0)&lt;&gt;0,"",W166))</f>
        <v/>
      </c>
      <c r="BT166" s="73" t="str">
        <f t="shared" si="243"/>
        <v/>
      </c>
      <c r="BU166" s="31" t="str">
        <f>IF(OR(BT166="",BT166&lt;&gt;"NEMA"),"",MAX(BU$12:BU165)+1)</f>
        <v/>
      </c>
      <c r="BV166" s="66" t="str">
        <f t="shared" si="244"/>
        <v/>
      </c>
      <c r="BW166" s="47" t="s">
        <v>0</v>
      </c>
      <c r="BX166" s="19" t="str">
        <f t="shared" si="245"/>
        <v/>
      </c>
      <c r="BY166" s="47" t="s">
        <v>0</v>
      </c>
      <c r="BZ166" s="82" t="str">
        <f>IF(BM166&lt;&gt;"NEMA","",IF(IFERROR(MATCH(BL166,BL$12:BL165,0),0)&lt;&gt;0,"",BL166))</f>
        <v/>
      </c>
      <c r="CA166" s="47" t="s">
        <v>0</v>
      </c>
      <c r="CB166" s="125"/>
      <c r="CC166" s="47" t="s">
        <v>0</v>
      </c>
      <c r="CD166" s="58" t="str">
        <f t="shared" si="246"/>
        <v/>
      </c>
      <c r="CE166" s="31" t="str">
        <f t="shared" si="247"/>
        <v/>
      </c>
      <c r="CF166" s="31" t="str">
        <f>IF(CE166="","",MAX(CF$12:CF165)+1)</f>
        <v/>
      </c>
      <c r="CG166" s="31" t="str">
        <f t="shared" si="203"/>
        <v/>
      </c>
      <c r="CH166" s="31" t="str">
        <f t="shared" si="248"/>
        <v/>
      </c>
      <c r="CI166" s="31" t="str">
        <f>IF(CB166="","",MAX(CI$12:CI165)+1)</f>
        <v/>
      </c>
      <c r="CJ166" s="31" t="str">
        <f t="shared" si="249"/>
        <v/>
      </c>
      <c r="CK166" s="66" t="str">
        <f t="shared" si="250"/>
        <v/>
      </c>
      <c r="CL166" s="47" t="s">
        <v>0</v>
      </c>
      <c r="CM166" s="73" t="str">
        <f t="shared" si="204"/>
        <v/>
      </c>
      <c r="CN166" s="47"/>
      <c r="CO166" s="19" t="str">
        <f t="shared" si="251"/>
        <v/>
      </c>
      <c r="CP166" s="47" t="s">
        <v>0</v>
      </c>
      <c r="CQ166" s="143" t="str">
        <f t="shared" si="252"/>
        <v>OK Kapela</v>
      </c>
      <c r="CR166" s="47" t="s">
        <v>0</v>
      </c>
      <c r="CS166" s="58" t="str">
        <f t="shared" si="188"/>
        <v>57:17</v>
      </c>
      <c r="CT166" s="73" t="str">
        <f t="shared" si="189"/>
        <v>0</v>
      </c>
      <c r="CU166" s="229" t="str">
        <f t="shared" si="205"/>
        <v/>
      </c>
      <c r="CV166" s="230">
        <f t="shared" si="190"/>
        <v>3437</v>
      </c>
      <c r="CW166" s="163">
        <f t="shared" si="206"/>
        <v>1</v>
      </c>
      <c r="CX166" s="47" t="s">
        <v>0</v>
      </c>
      <c r="CY166" s="222" t="str">
        <f t="shared" si="253"/>
        <v xml:space="preserve">
</v>
      </c>
      <c r="CZ166" s="223">
        <f t="shared" si="254"/>
        <v>6</v>
      </c>
      <c r="DA166" s="47" t="s">
        <v>0</v>
      </c>
      <c r="DB166" s="47"/>
      <c r="DC166" s="47"/>
      <c r="DD166" s="47"/>
      <c r="DE166" s="47" t="s">
        <v>0</v>
      </c>
      <c r="DF166" s="53" t="str">
        <f t="shared" si="262"/>
        <v/>
      </c>
      <c r="DG166" t="s">
        <v>0</v>
      </c>
      <c r="DH166" s="128" t="str">
        <f t="shared" si="263"/>
        <v>M</v>
      </c>
      <c r="DI166" t="s">
        <v>0</v>
      </c>
      <c r="DJ166" s="52" t="str">
        <f t="shared" si="264"/>
        <v/>
      </c>
      <c r="DK166" s="66" t="str">
        <f t="shared" si="265"/>
        <v/>
      </c>
      <c r="DL166" t="s">
        <v>0</v>
      </c>
      <c r="DM166" s="19" t="str">
        <f t="shared" si="266"/>
        <v/>
      </c>
      <c r="DN166" s="47" t="s">
        <v>0</v>
      </c>
      <c r="DO166" s="19" t="str">
        <f t="shared" si="267"/>
        <v/>
      </c>
      <c r="DP166" s="47" t="s">
        <v>0</v>
      </c>
      <c r="DQ166" s="52" t="str">
        <f t="shared" si="207"/>
        <v>Mladen – Jelić – OK Kapela – M55</v>
      </c>
      <c r="DR166" s="53">
        <f t="shared" si="208"/>
        <v>260</v>
      </c>
      <c r="DS166" s="47" t="s">
        <v>0</v>
      </c>
      <c r="DT166" s="52" t="str">
        <f t="shared" si="209"/>
        <v>Mladen – Jelić – OK Kapela</v>
      </c>
      <c r="DU166" s="53">
        <f t="shared" si="210"/>
        <v>260</v>
      </c>
      <c r="DV166" s="47" t="s">
        <v>0</v>
      </c>
      <c r="DW166" s="52" t="str">
        <f t="shared" si="211"/>
        <v>Mladen – Jelić</v>
      </c>
      <c r="DX166" s="53">
        <f t="shared" si="212"/>
        <v>260</v>
      </c>
      <c r="DY166" s="47" t="s">
        <v>0</v>
      </c>
      <c r="DZ166" s="58">
        <f t="shared" si="255"/>
        <v>260</v>
      </c>
      <c r="EA166" s="53" cm="1">
        <f t="array" ref="EA166">IF(DZ166&lt;&gt;"",INDEX(regNatjecatelj_id,DZ166,0),IF(BD166&lt;&gt;"",BD166,""))</f>
        <v>1188</v>
      </c>
      <c r="EB166" s="47" t="s">
        <v>0</v>
      </c>
      <c r="EC166" s="58" t="str">
        <f t="shared" si="213"/>
        <v>imepre</v>
      </c>
      <c r="ED166" s="73" t="str">
        <f t="shared" si="214"/>
        <v>klu</v>
      </c>
      <c r="EE166" s="73" t="str">
        <f t="shared" si="215"/>
        <v>kat</v>
      </c>
      <c r="EF166" s="73" t="str">
        <f t="shared" si="216"/>
        <v/>
      </c>
      <c r="EG166" s="66" t="str">
        <f t="shared" si="217"/>
        <v>imepre-klu-kat</v>
      </c>
      <c r="EH166" s="47" t="s">
        <v>0</v>
      </c>
      <c r="EI166" s="58">
        <f>IF(AL166="","",MAX(EI$12:EI165)+1)</f>
        <v>331</v>
      </c>
      <c r="EJ166" s="73">
        <f t="shared" si="218"/>
        <v>31</v>
      </c>
      <c r="EK166" s="73">
        <f t="shared" si="256"/>
        <v>1188</v>
      </c>
      <c r="EL166" s="73">
        <f t="shared" si="219"/>
        <v>3437</v>
      </c>
      <c r="EM166" s="73">
        <f t="shared" si="220"/>
        <v>1</v>
      </c>
      <c r="EN166" s="73">
        <f t="shared" si="257"/>
        <v>1</v>
      </c>
      <c r="EO166" s="73">
        <f t="shared" si="258"/>
        <v>1</v>
      </c>
      <c r="EP166" s="73" t="str">
        <f t="shared" si="221"/>
        <v>0</v>
      </c>
      <c r="EQ166" s="73" t="str">
        <f t="shared" si="222"/>
        <v/>
      </c>
      <c r="ER166" s="73" t="str">
        <f t="shared" si="223"/>
        <v/>
      </c>
      <c r="ES166" s="53" t="str">
        <f t="shared" si="224"/>
        <v/>
      </c>
      <c r="ET166" s="47" t="s">
        <v>0</v>
      </c>
      <c r="EU166" s="19" t="str">
        <f t="shared" si="259"/>
        <v>INSERT INTO rezultat(id,stazakategorija_id,imeprezime_id,vrijeme_sec,status_id,registracija,uparivanje_id,originalstatus_id,imeprezimealias_id,klubalias_id,kategorijaalias_id) VALUES (331,31,1188,3437,1,1,1,0,Null,Null,Null);</v>
      </c>
      <c r="EV166" s="47" t="s">
        <v>0</v>
      </c>
      <c r="EW166" s="19" t="str">
        <f t="shared" si="260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6" s="47" t="s">
        <v>0</v>
      </c>
      <c r="EY166" s="180" t="str">
        <f t="shared" si="225"/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6" s="47" t="s">
        <v>0</v>
      </c>
    </row>
    <row r="167" spans="1:156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6" t="str">
        <f t="shared" si="226"/>
        <v>ok</v>
      </c>
      <c r="P167" s="47"/>
      <c r="Q167" s="52" t="str">
        <f t="shared" si="227"/>
        <v>M55</v>
      </c>
      <c r="R167" s="73">
        <f>IF(Q167="","",IF(COUNTIF(Q$12:Q166,Q167)=0,R166+1,R166))</f>
        <v>9</v>
      </c>
      <c r="S167" s="73">
        <f t="shared" si="228"/>
        <v>105</v>
      </c>
      <c r="T167" s="73">
        <f t="shared" si="191"/>
        <v>16</v>
      </c>
      <c r="U167" s="66" t="str">
        <f t="shared" si="192"/>
        <v>M55</v>
      </c>
      <c r="V167" s="47" t="s">
        <v>0</v>
      </c>
      <c r="W167" s="222" t="str">
        <f t="shared" si="193"/>
        <v>M55</v>
      </c>
      <c r="X167" s="223">
        <f t="shared" si="194"/>
        <v>31</v>
      </c>
      <c r="Y167" s="47" t="s">
        <v>0</v>
      </c>
      <c r="Z167" s="52" t="str">
        <f t="shared" si="229"/>
        <v>CRO</v>
      </c>
      <c r="AA167" s="73">
        <f t="shared" si="195"/>
        <v>1</v>
      </c>
      <c r="AB167" s="31" t="str">
        <f t="shared" si="230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231"/>
        <v/>
      </c>
      <c r="AH167" s="47" t="s">
        <v>0</v>
      </c>
      <c r="AI167" s="143" t="str">
        <f t="shared" si="232"/>
        <v>CRO</v>
      </c>
      <c r="AJ167" s="47"/>
      <c r="AK167" s="52" t="str">
        <f t="shared" si="233"/>
        <v>Robert</v>
      </c>
      <c r="AL167" s="31" t="str">
        <f t="shared" si="234"/>
        <v>Vuk</v>
      </c>
      <c r="AM167" s="73">
        <f t="shared" si="235"/>
        <v>1388</v>
      </c>
      <c r="AN167" s="73" t="str">
        <f t="shared" si="236"/>
        <v/>
      </c>
      <c r="AO167" s="31" t="str">
        <f t="shared" si="196"/>
        <v>Robert</v>
      </c>
      <c r="AP167" s="66" t="str">
        <f t="shared" si="197"/>
        <v>Vuk</v>
      </c>
      <c r="AQ167" s="47" t="s">
        <v>0</v>
      </c>
      <c r="AR167" s="82" t="str">
        <f t="shared" si="237"/>
        <v/>
      </c>
      <c r="AS167" s="47" t="s">
        <v>0</v>
      </c>
      <c r="AT167" s="19" t="str">
        <f t="shared" si="238"/>
        <v/>
      </c>
      <c r="AU167" s="47" t="s">
        <v>0</v>
      </c>
      <c r="AV167" s="103"/>
      <c r="AW167" s="105"/>
      <c r="AX167" s="47" t="s">
        <v>0</v>
      </c>
      <c r="AY167" s="259" t="str">
        <f t="shared" si="261"/>
        <v/>
      </c>
      <c r="AZ167" s="47" t="s">
        <v>0</v>
      </c>
      <c r="BA167" s="52" t="str">
        <f t="shared" si="198"/>
        <v/>
      </c>
      <c r="BB167" s="73" t="str">
        <f>IF(AV167&amp;AW167="","",MAX(BB$12:BB166)+1)</f>
        <v/>
      </c>
      <c r="BC167" s="271" t="str">
        <f t="shared" si="199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>IF(O167="","",IF(BC167="",AO167,IF(BC167="NEMA",AV167,INDEX(regNatjecatelj_ime,MATCH(BC167,regNatjecatelj_id,0)))))</f>
        <v>Robert</v>
      </c>
      <c r="BG167" s="31" t="str">
        <f>IF(O167="","",IF(BC167="",AP167,IF(BC167="NEMA",AW167,INDEX(regNatjecatelj_prezime,MATCH(BC167,regNatjecatelj_id,0)))))</f>
        <v>Vuk</v>
      </c>
      <c r="BH167" s="73" t="str">
        <f t="shared" si="239"/>
        <v/>
      </c>
      <c r="BI167" s="53">
        <f t="shared" si="240"/>
        <v>1388</v>
      </c>
      <c r="BJ167" s="47" t="s">
        <v>0</v>
      </c>
      <c r="BK167" s="52" t="str">
        <f t="shared" si="200"/>
        <v>KAP</v>
      </c>
      <c r="BL167" s="31" t="str">
        <f t="shared" si="201"/>
        <v>OK Kapela</v>
      </c>
      <c r="BM167" s="73" t="str">
        <f t="shared" si="202"/>
        <v/>
      </c>
      <c r="BN167" s="31" t="str" cm="1">
        <f t="array" ref="BN167">IF(BM167="",""&amp;BL167,IF(BM167="NEMA",BL167,INDEX(regKlub_naziv,MATCH(INDEX(regKlub_alias_klubId,BM167),regKlub_id,0))))</f>
        <v>OK Kapela</v>
      </c>
      <c r="BO167" s="31" t="str" cm="1">
        <f t="array" ref="BO167">IFERROR(""&amp;INDEX(regNatjecatelj_klub,DX167),"")</f>
        <v>OK Kapela</v>
      </c>
      <c r="BP167" s="88" t="str">
        <f t="shared" si="241"/>
        <v/>
      </c>
      <c r="BQ167" s="66" t="str">
        <f t="shared" si="242"/>
        <v>OK Kapela</v>
      </c>
      <c r="BR167" s="47" t="s">
        <v>0</v>
      </c>
      <c r="BS167" s="52" t="str">
        <f>IF(X167&lt;&gt;"NEMA","",IF(IFERROR(MATCH(W167,W$12:W166,0),0)&lt;&gt;0,"",W167))</f>
        <v/>
      </c>
      <c r="BT167" s="73" t="str">
        <f t="shared" si="243"/>
        <v/>
      </c>
      <c r="BU167" s="31" t="str">
        <f>IF(OR(BT167="",BT167&lt;&gt;"NEMA"),"",MAX(BU$12:BU166)+1)</f>
        <v/>
      </c>
      <c r="BV167" s="66" t="str">
        <f t="shared" si="244"/>
        <v/>
      </c>
      <c r="BW167" s="47" t="s">
        <v>0</v>
      </c>
      <c r="BX167" s="19" t="str">
        <f t="shared" si="245"/>
        <v/>
      </c>
      <c r="BY167" s="47" t="s">
        <v>0</v>
      </c>
      <c r="BZ167" s="82" t="str">
        <f>IF(BM167&lt;&gt;"NEMA","",IF(IFERROR(MATCH(BL167,BL$12:BL166,0),0)&lt;&gt;0,"",BL167))</f>
        <v/>
      </c>
      <c r="CA167" s="47" t="s">
        <v>0</v>
      </c>
      <c r="CB167" s="125"/>
      <c r="CC167" s="47" t="s">
        <v>0</v>
      </c>
      <c r="CD167" s="58" t="str">
        <f t="shared" si="246"/>
        <v/>
      </c>
      <c r="CE167" s="31" t="str">
        <f t="shared" si="247"/>
        <v/>
      </c>
      <c r="CF167" s="31" t="str">
        <f>IF(CE167="","",MAX(CF$12:CF166)+1)</f>
        <v/>
      </c>
      <c r="CG167" s="31" t="str">
        <f t="shared" si="203"/>
        <v/>
      </c>
      <c r="CH167" s="31" t="str">
        <f t="shared" si="248"/>
        <v/>
      </c>
      <c r="CI167" s="31" t="str">
        <f>IF(CB167="","",MAX(CI$12:CI166)+1)</f>
        <v/>
      </c>
      <c r="CJ167" s="31" t="str">
        <f t="shared" si="249"/>
        <v/>
      </c>
      <c r="CK167" s="66" t="str">
        <f t="shared" si="250"/>
        <v/>
      </c>
      <c r="CL167" s="47" t="s">
        <v>0</v>
      </c>
      <c r="CM167" s="73" t="str">
        <f t="shared" si="204"/>
        <v/>
      </c>
      <c r="CN167" s="47"/>
      <c r="CO167" s="19" t="str">
        <f t="shared" si="251"/>
        <v/>
      </c>
      <c r="CP167" s="47" t="s">
        <v>0</v>
      </c>
      <c r="CQ167" s="143" t="str">
        <f t="shared" si="252"/>
        <v>OK Kapela</v>
      </c>
      <c r="CR167" s="47" t="s">
        <v>0</v>
      </c>
      <c r="CS167" s="58" t="str">
        <f t="shared" ref="CS167:CS230" si="268">IF(G167="","",G167)</f>
        <v>64:26</v>
      </c>
      <c r="CT167" s="73" t="str">
        <f t="shared" ref="CT167:CT230" si="269">IF(H167="","",H167)</f>
        <v>0</v>
      </c>
      <c r="CU167" s="229" t="str">
        <f t="shared" si="205"/>
        <v/>
      </c>
      <c r="CV167" s="230">
        <f t="shared" si="190"/>
        <v>3866</v>
      </c>
      <c r="CW167" s="163">
        <f t="shared" si="206"/>
        <v>1</v>
      </c>
      <c r="CX167" s="47" t="s">
        <v>0</v>
      </c>
      <c r="CY167" s="222" t="str">
        <f t="shared" si="253"/>
        <v xml:space="preserve">
</v>
      </c>
      <c r="CZ167" s="223">
        <f t="shared" si="254"/>
        <v>6</v>
      </c>
      <c r="DA167" s="47" t="s">
        <v>0</v>
      </c>
      <c r="DB167" s="47"/>
      <c r="DC167" s="47"/>
      <c r="DD167" s="47"/>
      <c r="DE167" s="47" t="s">
        <v>0</v>
      </c>
      <c r="DF167" s="53" t="str">
        <f t="shared" si="262"/>
        <v/>
      </c>
      <c r="DG167" t="s">
        <v>0</v>
      </c>
      <c r="DH167" s="128" t="str">
        <f t="shared" si="263"/>
        <v>M</v>
      </c>
      <c r="DI167" t="s">
        <v>0</v>
      </c>
      <c r="DJ167" s="52" t="str">
        <f t="shared" si="264"/>
        <v/>
      </c>
      <c r="DK167" s="66" t="str">
        <f t="shared" si="265"/>
        <v/>
      </c>
      <c r="DL167" t="s">
        <v>0</v>
      </c>
      <c r="DM167" s="19" t="str">
        <f t="shared" si="266"/>
        <v/>
      </c>
      <c r="DN167" s="47" t="s">
        <v>0</v>
      </c>
      <c r="DO167" s="19" t="str">
        <f t="shared" si="267"/>
        <v/>
      </c>
      <c r="DP167" s="47" t="s">
        <v>0</v>
      </c>
      <c r="DQ167" s="52" t="str">
        <f t="shared" si="207"/>
        <v>Robert – Vuk – OK Kapela – M55</v>
      </c>
      <c r="DR167" s="53">
        <f t="shared" si="208"/>
        <v>328</v>
      </c>
      <c r="DS167" s="47" t="s">
        <v>0</v>
      </c>
      <c r="DT167" s="52" t="str">
        <f t="shared" si="209"/>
        <v>Robert – Vuk – OK Kapela</v>
      </c>
      <c r="DU167" s="53">
        <f t="shared" si="210"/>
        <v>328</v>
      </c>
      <c r="DV167" s="47" t="s">
        <v>0</v>
      </c>
      <c r="DW167" s="52" t="str">
        <f t="shared" si="211"/>
        <v>Robert – Vuk</v>
      </c>
      <c r="DX167" s="53">
        <f t="shared" si="212"/>
        <v>328</v>
      </c>
      <c r="DY167" s="47" t="s">
        <v>0</v>
      </c>
      <c r="DZ167" s="58">
        <f t="shared" si="255"/>
        <v>328</v>
      </c>
      <c r="EA167" s="53" cm="1">
        <f t="array" ref="EA167">IF(DZ167&lt;&gt;"",INDEX(regNatjecatelj_id,DZ167,0),IF(BD167&lt;&gt;"",BD167,""))</f>
        <v>1388</v>
      </c>
      <c r="EB167" s="47" t="s">
        <v>0</v>
      </c>
      <c r="EC167" s="58" t="str">
        <f t="shared" si="213"/>
        <v>imepre</v>
      </c>
      <c r="ED167" s="73" t="str">
        <f t="shared" si="214"/>
        <v>klu</v>
      </c>
      <c r="EE167" s="73" t="str">
        <f t="shared" si="215"/>
        <v>kat</v>
      </c>
      <c r="EF167" s="73" t="str">
        <f t="shared" si="216"/>
        <v/>
      </c>
      <c r="EG167" s="66" t="str">
        <f t="shared" si="217"/>
        <v>imepre-klu-kat</v>
      </c>
      <c r="EH167" s="47" t="s">
        <v>0</v>
      </c>
      <c r="EI167" s="58">
        <f>IF(AL167="","",MAX(EI$12:EI166)+1)</f>
        <v>332</v>
      </c>
      <c r="EJ167" s="73">
        <f t="shared" si="218"/>
        <v>31</v>
      </c>
      <c r="EK167" s="73">
        <f t="shared" si="256"/>
        <v>1388</v>
      </c>
      <c r="EL167" s="73">
        <f t="shared" si="219"/>
        <v>3866</v>
      </c>
      <c r="EM167" s="73">
        <f t="shared" si="220"/>
        <v>1</v>
      </c>
      <c r="EN167" s="73">
        <f t="shared" si="257"/>
        <v>1</v>
      </c>
      <c r="EO167" s="73">
        <f t="shared" si="258"/>
        <v>1</v>
      </c>
      <c r="EP167" s="73" t="str">
        <f t="shared" si="221"/>
        <v>0</v>
      </c>
      <c r="EQ167" s="73" t="str">
        <f t="shared" si="222"/>
        <v/>
      </c>
      <c r="ER167" s="73" t="str">
        <f t="shared" si="223"/>
        <v/>
      </c>
      <c r="ES167" s="53" t="str">
        <f t="shared" si="224"/>
        <v/>
      </c>
      <c r="ET167" s="47" t="s">
        <v>0</v>
      </c>
      <c r="EU167" s="19" t="str">
        <f t="shared" si="259"/>
        <v>INSERT INTO rezultat(id,stazakategorija_id,imeprezime_id,vrijeme_sec,status_id,registracija,uparivanje_id,originalstatus_id,imeprezimealias_id,klubalias_id,kategorijaalias_id) VALUES (332,31,1388,3866,1,1,1,0,Null,Null,Null);</v>
      </c>
      <c r="EV167" s="47" t="s">
        <v>0</v>
      </c>
      <c r="EW167" s="19" t="str">
        <f t="shared" si="260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7" s="47" t="s">
        <v>0</v>
      </c>
      <c r="EY167" s="180" t="str">
        <f t="shared" si="225"/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7" s="47" t="s">
        <v>0</v>
      </c>
    </row>
    <row r="168" spans="1:156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6" t="str">
        <f t="shared" si="226"/>
        <v>ok</v>
      </c>
      <c r="P168" s="47"/>
      <c r="Q168" s="52" t="str">
        <f t="shared" si="227"/>
        <v>M55</v>
      </c>
      <c r="R168" s="73">
        <f>IF(Q168="","",IF(COUNTIF(Q$12:Q167,Q168)=0,R167+1,R167))</f>
        <v>9</v>
      </c>
      <c r="S168" s="73">
        <f t="shared" si="228"/>
        <v>105</v>
      </c>
      <c r="T168" s="73">
        <f t="shared" si="191"/>
        <v>16</v>
      </c>
      <c r="U168" s="66" t="str">
        <f t="shared" si="192"/>
        <v>M55</v>
      </c>
      <c r="V168" s="47" t="s">
        <v>0</v>
      </c>
      <c r="W168" s="222" t="str">
        <f t="shared" si="193"/>
        <v>M55</v>
      </c>
      <c r="X168" s="223">
        <f t="shared" si="194"/>
        <v>31</v>
      </c>
      <c r="Y168" s="47" t="s">
        <v>0</v>
      </c>
      <c r="Z168" s="52" t="str">
        <f t="shared" si="229"/>
        <v>CRO</v>
      </c>
      <c r="AA168" s="73">
        <f t="shared" si="195"/>
        <v>1</v>
      </c>
      <c r="AB168" s="31" t="str">
        <f t="shared" si="230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231"/>
        <v/>
      </c>
      <c r="AH168" s="47" t="s">
        <v>0</v>
      </c>
      <c r="AI168" s="143" t="str">
        <f t="shared" si="232"/>
        <v>CRO</v>
      </c>
      <c r="AJ168" s="47"/>
      <c r="AK168" s="52" t="str">
        <f t="shared" si="233"/>
        <v>Nenad</v>
      </c>
      <c r="AL168" s="31" t="str">
        <f t="shared" si="234"/>
        <v>Mihaljević</v>
      </c>
      <c r="AM168" s="73">
        <f t="shared" si="235"/>
        <v>1533</v>
      </c>
      <c r="AN168" s="73" t="str">
        <f t="shared" si="236"/>
        <v/>
      </c>
      <c r="AO168" s="31" t="str">
        <f t="shared" si="196"/>
        <v>Nenad</v>
      </c>
      <c r="AP168" s="66" t="str">
        <f t="shared" si="197"/>
        <v>Mihaljević</v>
      </c>
      <c r="AQ168" s="47" t="s">
        <v>0</v>
      </c>
      <c r="AR168" s="82" t="str">
        <f t="shared" si="237"/>
        <v/>
      </c>
      <c r="AS168" s="47" t="s">
        <v>0</v>
      </c>
      <c r="AT168" s="19" t="str">
        <f t="shared" si="238"/>
        <v/>
      </c>
      <c r="AU168" s="47" t="s">
        <v>0</v>
      </c>
      <c r="AV168" s="103"/>
      <c r="AW168" s="105"/>
      <c r="AX168" s="47" t="s">
        <v>0</v>
      </c>
      <c r="AY168" s="259" t="str">
        <f t="shared" si="261"/>
        <v/>
      </c>
      <c r="AZ168" s="47" t="s">
        <v>0</v>
      </c>
      <c r="BA168" s="52" t="str">
        <f t="shared" si="198"/>
        <v/>
      </c>
      <c r="BB168" s="73" t="str">
        <f>IF(AV168&amp;AW168="","",MAX(BB$12:BB167)+1)</f>
        <v/>
      </c>
      <c r="BC168" s="271" t="str">
        <f t="shared" si="199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>IF(O168="","",IF(BC168="",AO168,IF(BC168="NEMA",AV168,INDEX(regNatjecatelj_ime,MATCH(BC168,regNatjecatelj_id,0)))))</f>
        <v>Nenad</v>
      </c>
      <c r="BG168" s="31" t="str">
        <f>IF(O168="","",IF(BC168="",AP168,IF(BC168="NEMA",AW168,INDEX(regNatjecatelj_prezime,MATCH(BC168,regNatjecatelj_id,0)))))</f>
        <v>Mihaljević</v>
      </c>
      <c r="BH168" s="73" t="str">
        <f t="shared" si="239"/>
        <v/>
      </c>
      <c r="BI168" s="53">
        <f t="shared" si="240"/>
        <v>1533</v>
      </c>
      <c r="BJ168" s="47" t="s">
        <v>0</v>
      </c>
      <c r="BK168" s="52" t="str">
        <f t="shared" si="200"/>
        <v>Vihor</v>
      </c>
      <c r="BL168" s="31" t="str">
        <f t="shared" si="201"/>
        <v>OK Vihor</v>
      </c>
      <c r="BM168" s="73" t="str">
        <f t="shared" si="202"/>
        <v/>
      </c>
      <c r="BN168" s="31" t="str" cm="1">
        <f t="array" ref="BN168">IF(BM168="",""&amp;BL168,IF(BM168="NEMA",BL168,INDEX(regKlub_naziv,MATCH(INDEX(regKlub_alias_klubId,BM168),regKlub_id,0))))</f>
        <v>OK Vihor</v>
      </c>
      <c r="BO168" s="31" t="str" cm="1">
        <f t="array" ref="BO168">IFERROR(""&amp;INDEX(regNatjecatelj_klub,DX168),"")</f>
        <v>OK Vihor</v>
      </c>
      <c r="BP168" s="88" t="str">
        <f t="shared" si="241"/>
        <v/>
      </c>
      <c r="BQ168" s="66" t="str">
        <f t="shared" si="242"/>
        <v>OK Vihor</v>
      </c>
      <c r="BR168" s="47" t="s">
        <v>0</v>
      </c>
      <c r="BS168" s="52" t="str">
        <f>IF(X168&lt;&gt;"NEMA","",IF(IFERROR(MATCH(W168,W$12:W167,0),0)&lt;&gt;0,"",W168))</f>
        <v/>
      </c>
      <c r="BT168" s="73" t="str">
        <f t="shared" si="243"/>
        <v/>
      </c>
      <c r="BU168" s="31" t="str">
        <f>IF(OR(BT168="",BT168&lt;&gt;"NEMA"),"",MAX(BU$12:BU167)+1)</f>
        <v/>
      </c>
      <c r="BV168" s="66" t="str">
        <f t="shared" si="244"/>
        <v/>
      </c>
      <c r="BW168" s="47" t="s">
        <v>0</v>
      </c>
      <c r="BX168" s="19" t="str">
        <f t="shared" si="245"/>
        <v/>
      </c>
      <c r="BY168" s="47" t="s">
        <v>0</v>
      </c>
      <c r="BZ168" s="82" t="str">
        <f>IF(BM168&lt;&gt;"NEMA","",IF(IFERROR(MATCH(BL168,BL$12:BL167,0),0)&lt;&gt;0,"",BL168))</f>
        <v/>
      </c>
      <c r="CA168" s="47" t="s">
        <v>0</v>
      </c>
      <c r="CB168" s="125"/>
      <c r="CC168" s="47" t="s">
        <v>0</v>
      </c>
      <c r="CD168" s="58" t="str">
        <f t="shared" si="246"/>
        <v/>
      </c>
      <c r="CE168" s="31" t="str">
        <f t="shared" si="247"/>
        <v/>
      </c>
      <c r="CF168" s="31" t="str">
        <f>IF(CE168="","",MAX(CF$12:CF167)+1)</f>
        <v/>
      </c>
      <c r="CG168" s="31" t="str">
        <f t="shared" si="203"/>
        <v/>
      </c>
      <c r="CH168" s="31" t="str">
        <f t="shared" si="248"/>
        <v/>
      </c>
      <c r="CI168" s="31" t="str">
        <f>IF(CB168="","",MAX(CI$12:CI167)+1)</f>
        <v/>
      </c>
      <c r="CJ168" s="31" t="str">
        <f t="shared" si="249"/>
        <v/>
      </c>
      <c r="CK168" s="66" t="str">
        <f t="shared" si="250"/>
        <v/>
      </c>
      <c r="CL168" s="47" t="s">
        <v>0</v>
      </c>
      <c r="CM168" s="73" t="str">
        <f t="shared" si="204"/>
        <v/>
      </c>
      <c r="CN168" s="47"/>
      <c r="CO168" s="19" t="str">
        <f t="shared" si="251"/>
        <v/>
      </c>
      <c r="CP168" s="47" t="s">
        <v>0</v>
      </c>
      <c r="CQ168" s="143" t="str">
        <f t="shared" si="252"/>
        <v>OK Vihor</v>
      </c>
      <c r="CR168" s="47" t="s">
        <v>0</v>
      </c>
      <c r="CS168" s="58" t="str">
        <f t="shared" si="268"/>
        <v>67:35</v>
      </c>
      <c r="CT168" s="73" t="str">
        <f t="shared" si="269"/>
        <v>0</v>
      </c>
      <c r="CU168" s="229" t="str">
        <f t="shared" si="205"/>
        <v/>
      </c>
      <c r="CV168" s="230">
        <f t="shared" si="190"/>
        <v>4055</v>
      </c>
      <c r="CW168" s="163">
        <f t="shared" si="206"/>
        <v>1</v>
      </c>
      <c r="CX168" s="47" t="s">
        <v>0</v>
      </c>
      <c r="CY168" s="222" t="str">
        <f t="shared" si="253"/>
        <v xml:space="preserve">
</v>
      </c>
      <c r="CZ168" s="223">
        <f t="shared" si="254"/>
        <v>6</v>
      </c>
      <c r="DA168" s="47" t="s">
        <v>0</v>
      </c>
      <c r="DB168" s="47"/>
      <c r="DC168" s="47"/>
      <c r="DD168" s="47"/>
      <c r="DE168" s="47" t="s">
        <v>0</v>
      </c>
      <c r="DF168" s="53" t="str">
        <f t="shared" si="262"/>
        <v/>
      </c>
      <c r="DG168" t="s">
        <v>0</v>
      </c>
      <c r="DH168" s="128" t="str">
        <f t="shared" si="263"/>
        <v>M</v>
      </c>
      <c r="DI168" t="s">
        <v>0</v>
      </c>
      <c r="DJ168" s="52" t="str">
        <f t="shared" si="264"/>
        <v/>
      </c>
      <c r="DK168" s="66" t="str">
        <f t="shared" si="265"/>
        <v/>
      </c>
      <c r="DL168" t="s">
        <v>0</v>
      </c>
      <c r="DM168" s="19" t="str">
        <f t="shared" si="266"/>
        <v/>
      </c>
      <c r="DN168" s="47" t="s">
        <v>0</v>
      </c>
      <c r="DO168" s="19" t="str">
        <f t="shared" si="267"/>
        <v/>
      </c>
      <c r="DP168" s="47" t="s">
        <v>0</v>
      </c>
      <c r="DQ168" s="52" t="str">
        <f t="shared" si="207"/>
        <v>Nenad – Mihaljević – OK Vihor – M55</v>
      </c>
      <c r="DR168" s="53">
        <f t="shared" si="208"/>
        <v>806</v>
      </c>
      <c r="DS168" s="47" t="s">
        <v>0</v>
      </c>
      <c r="DT168" s="52" t="str">
        <f t="shared" si="209"/>
        <v>Nenad – Mihaljević – OK Vihor</v>
      </c>
      <c r="DU168" s="53">
        <f t="shared" si="210"/>
        <v>806</v>
      </c>
      <c r="DV168" s="47" t="s">
        <v>0</v>
      </c>
      <c r="DW168" s="52" t="str">
        <f t="shared" si="211"/>
        <v>Nenad – Mihaljević</v>
      </c>
      <c r="DX168" s="53">
        <f t="shared" si="212"/>
        <v>806</v>
      </c>
      <c r="DY168" s="47" t="s">
        <v>0</v>
      </c>
      <c r="DZ168" s="58">
        <f t="shared" si="255"/>
        <v>806</v>
      </c>
      <c r="EA168" s="53" cm="1">
        <f t="array" ref="EA168">IF(DZ168&lt;&gt;"",INDEX(regNatjecatelj_id,DZ168,0),IF(BD168&lt;&gt;"",BD168,""))</f>
        <v>1533</v>
      </c>
      <c r="EB168" s="47" t="s">
        <v>0</v>
      </c>
      <c r="EC168" s="58" t="str">
        <f t="shared" si="213"/>
        <v>imepre</v>
      </c>
      <c r="ED168" s="73" t="str">
        <f t="shared" si="214"/>
        <v>klu</v>
      </c>
      <c r="EE168" s="73" t="str">
        <f t="shared" si="215"/>
        <v>kat</v>
      </c>
      <c r="EF168" s="73" t="str">
        <f t="shared" si="216"/>
        <v/>
      </c>
      <c r="EG168" s="66" t="str">
        <f t="shared" si="217"/>
        <v>imepre-klu-kat</v>
      </c>
      <c r="EH168" s="47" t="s">
        <v>0</v>
      </c>
      <c r="EI168" s="58">
        <f>IF(AL168="","",MAX(EI$12:EI167)+1)</f>
        <v>333</v>
      </c>
      <c r="EJ168" s="73">
        <f t="shared" si="218"/>
        <v>31</v>
      </c>
      <c r="EK168" s="73">
        <f t="shared" si="256"/>
        <v>1533</v>
      </c>
      <c r="EL168" s="73">
        <f t="shared" si="219"/>
        <v>4055</v>
      </c>
      <c r="EM168" s="73">
        <f t="shared" si="220"/>
        <v>1</v>
      </c>
      <c r="EN168" s="73">
        <f t="shared" si="257"/>
        <v>1</v>
      </c>
      <c r="EO168" s="73">
        <f t="shared" si="258"/>
        <v>1</v>
      </c>
      <c r="EP168" s="73" t="str">
        <f t="shared" si="221"/>
        <v>0</v>
      </c>
      <c r="EQ168" s="73" t="str">
        <f t="shared" si="222"/>
        <v/>
      </c>
      <c r="ER168" s="73" t="str">
        <f t="shared" si="223"/>
        <v/>
      </c>
      <c r="ES168" s="53" t="str">
        <f t="shared" si="224"/>
        <v/>
      </c>
      <c r="ET168" s="47" t="s">
        <v>0</v>
      </c>
      <c r="EU168" s="19" t="str">
        <f t="shared" si="259"/>
        <v>INSERT INTO rezultat(id,stazakategorija_id,imeprezime_id,vrijeme_sec,status_id,registracija,uparivanje_id,originalstatus_id,imeprezimealias_id,klubalias_id,kategorijaalias_id) VALUES (333,31,1533,4055,1,1,1,0,Null,Null,Null);</v>
      </c>
      <c r="EV168" s="47" t="s">
        <v>0</v>
      </c>
      <c r="EW168" s="19" t="str">
        <f t="shared" si="260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8" s="47" t="s">
        <v>0</v>
      </c>
      <c r="EY168" s="180" t="str">
        <f t="shared" si="225"/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8" s="47" t="s">
        <v>0</v>
      </c>
    </row>
    <row r="169" spans="1:156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6" t="str">
        <f t="shared" si="226"/>
        <v>ok</v>
      </c>
      <c r="P169" s="47"/>
      <c r="Q169" s="52" t="str">
        <f t="shared" si="227"/>
        <v>M55</v>
      </c>
      <c r="R169" s="73">
        <f>IF(Q169="","",IF(COUNTIF(Q$12:Q168,Q169)=0,R168+1,R168))</f>
        <v>9</v>
      </c>
      <c r="S169" s="73">
        <f t="shared" si="228"/>
        <v>105</v>
      </c>
      <c r="T169" s="73">
        <f t="shared" si="191"/>
        <v>16</v>
      </c>
      <c r="U169" s="66" t="str">
        <f t="shared" si="192"/>
        <v>M55</v>
      </c>
      <c r="V169" s="47" t="s">
        <v>0</v>
      </c>
      <c r="W169" s="222" t="str">
        <f t="shared" si="193"/>
        <v>M55</v>
      </c>
      <c r="X169" s="223">
        <f t="shared" si="194"/>
        <v>31</v>
      </c>
      <c r="Y169" s="47" t="s">
        <v>0</v>
      </c>
      <c r="Z169" s="52" t="str">
        <f t="shared" si="229"/>
        <v>CRO</v>
      </c>
      <c r="AA169" s="73">
        <f t="shared" si="195"/>
        <v>1</v>
      </c>
      <c r="AB169" s="31" t="str">
        <f t="shared" si="230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231"/>
        <v/>
      </c>
      <c r="AH169" s="47" t="s">
        <v>0</v>
      </c>
      <c r="AI169" s="143" t="str">
        <f t="shared" si="232"/>
        <v>CRO</v>
      </c>
      <c r="AJ169" s="47"/>
      <c r="AK169" s="52" t="str">
        <f t="shared" si="233"/>
        <v>Josip</v>
      </c>
      <c r="AL169" s="31" t="str">
        <f t="shared" si="234"/>
        <v>Matijašić</v>
      </c>
      <c r="AM169" s="73">
        <f t="shared" si="235"/>
        <v>1271</v>
      </c>
      <c r="AN169" s="73" t="str">
        <f t="shared" si="236"/>
        <v/>
      </c>
      <c r="AO169" s="31" t="str">
        <f t="shared" si="196"/>
        <v>Josip</v>
      </c>
      <c r="AP169" s="66" t="str">
        <f t="shared" si="197"/>
        <v>Matijašić</v>
      </c>
      <c r="AQ169" s="47" t="s">
        <v>0</v>
      </c>
      <c r="AR169" s="82" t="str">
        <f t="shared" si="237"/>
        <v/>
      </c>
      <c r="AS169" s="47" t="s">
        <v>0</v>
      </c>
      <c r="AT169" s="19" t="str">
        <f t="shared" si="238"/>
        <v/>
      </c>
      <c r="AU169" s="47" t="s">
        <v>0</v>
      </c>
      <c r="AV169" s="103"/>
      <c r="AW169" s="105"/>
      <c r="AX169" s="47" t="s">
        <v>0</v>
      </c>
      <c r="AY169" s="259" t="str">
        <f t="shared" si="261"/>
        <v/>
      </c>
      <c r="AZ169" s="47" t="s">
        <v>0</v>
      </c>
      <c r="BA169" s="52" t="str">
        <f t="shared" si="198"/>
        <v/>
      </c>
      <c r="BB169" s="73" t="str">
        <f>IF(AV169&amp;AW169="","",MAX(BB$12:BB168)+1)</f>
        <v/>
      </c>
      <c r="BC169" s="271" t="str">
        <f t="shared" si="199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>IF(O169="","",IF(BC169="",AO169,IF(BC169="NEMA",AV169,INDEX(regNatjecatelj_ime,MATCH(BC169,regNatjecatelj_id,0)))))</f>
        <v>Josip</v>
      </c>
      <c r="BG169" s="31" t="str">
        <f>IF(O169="","",IF(BC169="",AP169,IF(BC169="NEMA",AW169,INDEX(regNatjecatelj_prezime,MATCH(BC169,regNatjecatelj_id,0)))))</f>
        <v>Matijašić</v>
      </c>
      <c r="BH169" s="73" t="str">
        <f t="shared" si="239"/>
        <v/>
      </c>
      <c r="BI169" s="53">
        <f t="shared" si="240"/>
        <v>1271</v>
      </c>
      <c r="BJ169" s="47" t="s">
        <v>0</v>
      </c>
      <c r="BK169" s="52" t="str">
        <f t="shared" si="200"/>
        <v>Vihor</v>
      </c>
      <c r="BL169" s="31" t="str">
        <f t="shared" si="201"/>
        <v>OK Vihor</v>
      </c>
      <c r="BM169" s="73" t="str">
        <f t="shared" si="202"/>
        <v/>
      </c>
      <c r="BN169" s="31" t="str" cm="1">
        <f t="array" ref="BN169">IF(BM169="",""&amp;BL169,IF(BM169="NEMA",BL169,INDEX(regKlub_naziv,MATCH(INDEX(regKlub_alias_klubId,BM169),regKlub_id,0))))</f>
        <v>OK Vihor</v>
      </c>
      <c r="BO169" s="31" t="str" cm="1">
        <f t="array" ref="BO169">IFERROR(""&amp;INDEX(regNatjecatelj_klub,DX169),"")</f>
        <v>OK Vihor</v>
      </c>
      <c r="BP169" s="88" t="str">
        <f t="shared" si="241"/>
        <v/>
      </c>
      <c r="BQ169" s="66" t="str">
        <f t="shared" si="242"/>
        <v>OK Vihor</v>
      </c>
      <c r="BR169" s="47" t="s">
        <v>0</v>
      </c>
      <c r="BS169" s="52" t="str">
        <f>IF(X169&lt;&gt;"NEMA","",IF(IFERROR(MATCH(W169,W$12:W168,0),0)&lt;&gt;0,"",W169))</f>
        <v/>
      </c>
      <c r="BT169" s="73" t="str">
        <f t="shared" si="243"/>
        <v/>
      </c>
      <c r="BU169" s="31" t="str">
        <f>IF(OR(BT169="",BT169&lt;&gt;"NEMA"),"",MAX(BU$12:BU168)+1)</f>
        <v/>
      </c>
      <c r="BV169" s="66" t="str">
        <f t="shared" si="244"/>
        <v/>
      </c>
      <c r="BW169" s="47" t="s">
        <v>0</v>
      </c>
      <c r="BX169" s="19" t="str">
        <f t="shared" si="245"/>
        <v/>
      </c>
      <c r="BY169" s="47" t="s">
        <v>0</v>
      </c>
      <c r="BZ169" s="82" t="str">
        <f>IF(BM169&lt;&gt;"NEMA","",IF(IFERROR(MATCH(BL169,BL$12:BL168,0),0)&lt;&gt;0,"",BL169))</f>
        <v/>
      </c>
      <c r="CA169" s="47" t="s">
        <v>0</v>
      </c>
      <c r="CB169" s="125"/>
      <c r="CC169" s="47" t="s">
        <v>0</v>
      </c>
      <c r="CD169" s="58" t="str">
        <f t="shared" si="246"/>
        <v/>
      </c>
      <c r="CE169" s="31" t="str">
        <f t="shared" si="247"/>
        <v/>
      </c>
      <c r="CF169" s="31" t="str">
        <f>IF(CE169="","",MAX(CF$12:CF168)+1)</f>
        <v/>
      </c>
      <c r="CG169" s="31" t="str">
        <f t="shared" si="203"/>
        <v/>
      </c>
      <c r="CH169" s="31" t="str">
        <f t="shared" si="248"/>
        <v/>
      </c>
      <c r="CI169" s="31" t="str">
        <f>IF(CB169="","",MAX(CI$12:CI168)+1)</f>
        <v/>
      </c>
      <c r="CJ169" s="31" t="str">
        <f t="shared" si="249"/>
        <v/>
      </c>
      <c r="CK169" s="66" t="str">
        <f t="shared" si="250"/>
        <v/>
      </c>
      <c r="CL169" s="47" t="s">
        <v>0</v>
      </c>
      <c r="CM169" s="73" t="str">
        <f t="shared" si="204"/>
        <v/>
      </c>
      <c r="CN169" s="47"/>
      <c r="CO169" s="19" t="str">
        <f t="shared" si="251"/>
        <v/>
      </c>
      <c r="CP169" s="47" t="s">
        <v>0</v>
      </c>
      <c r="CQ169" s="143" t="str">
        <f t="shared" si="252"/>
        <v>OK Vihor</v>
      </c>
      <c r="CR169" s="47" t="s">
        <v>0</v>
      </c>
      <c r="CS169" s="58" t="str">
        <f t="shared" si="268"/>
        <v>70:40</v>
      </c>
      <c r="CT169" s="73" t="str">
        <f t="shared" si="269"/>
        <v>0</v>
      </c>
      <c r="CU169" s="229" t="str">
        <f t="shared" si="205"/>
        <v/>
      </c>
      <c r="CV169" s="230">
        <f t="shared" si="190"/>
        <v>4240</v>
      </c>
      <c r="CW169" s="163">
        <f t="shared" si="206"/>
        <v>1</v>
      </c>
      <c r="CX169" s="47" t="s">
        <v>0</v>
      </c>
      <c r="CY169" s="222" t="str">
        <f t="shared" si="253"/>
        <v xml:space="preserve">
</v>
      </c>
      <c r="CZ169" s="223">
        <f t="shared" si="254"/>
        <v>6</v>
      </c>
      <c r="DA169" s="47" t="s">
        <v>0</v>
      </c>
      <c r="DB169" s="47"/>
      <c r="DC169" s="47"/>
      <c r="DD169" s="47"/>
      <c r="DE169" s="47" t="s">
        <v>0</v>
      </c>
      <c r="DF169" s="53" t="str">
        <f t="shared" si="262"/>
        <v/>
      </c>
      <c r="DG169" t="s">
        <v>0</v>
      </c>
      <c r="DH169" s="128" t="str">
        <f t="shared" si="263"/>
        <v>M</v>
      </c>
      <c r="DI169" t="s">
        <v>0</v>
      </c>
      <c r="DJ169" s="52" t="str">
        <f t="shared" si="264"/>
        <v/>
      </c>
      <c r="DK169" s="66" t="str">
        <f t="shared" si="265"/>
        <v/>
      </c>
      <c r="DL169" t="s">
        <v>0</v>
      </c>
      <c r="DM169" s="19" t="str">
        <f t="shared" si="266"/>
        <v/>
      </c>
      <c r="DN169" s="47" t="s">
        <v>0</v>
      </c>
      <c r="DO169" s="19" t="str">
        <f t="shared" si="267"/>
        <v/>
      </c>
      <c r="DP169" s="47" t="s">
        <v>0</v>
      </c>
      <c r="DQ169" s="52" t="str">
        <f t="shared" si="207"/>
        <v>Josip – Matijašić – OK Vihor – M55</v>
      </c>
      <c r="DR169" s="53">
        <f t="shared" si="208"/>
        <v>796</v>
      </c>
      <c r="DS169" s="47" t="s">
        <v>0</v>
      </c>
      <c r="DT169" s="52" t="str">
        <f t="shared" si="209"/>
        <v>Josip – Matijašić – OK Vihor</v>
      </c>
      <c r="DU169" s="53">
        <f t="shared" si="210"/>
        <v>796</v>
      </c>
      <c r="DV169" s="47" t="s">
        <v>0</v>
      </c>
      <c r="DW169" s="52" t="str">
        <f t="shared" si="211"/>
        <v>Josip – Matijašić</v>
      </c>
      <c r="DX169" s="53">
        <f t="shared" si="212"/>
        <v>796</v>
      </c>
      <c r="DY169" s="47" t="s">
        <v>0</v>
      </c>
      <c r="DZ169" s="58">
        <f t="shared" si="255"/>
        <v>796</v>
      </c>
      <c r="EA169" s="53" cm="1">
        <f t="array" ref="EA169">IF(DZ169&lt;&gt;"",INDEX(regNatjecatelj_id,DZ169,0),IF(BD169&lt;&gt;"",BD169,""))</f>
        <v>1271</v>
      </c>
      <c r="EB169" s="47" t="s">
        <v>0</v>
      </c>
      <c r="EC169" s="58" t="str">
        <f t="shared" si="213"/>
        <v>imepre</v>
      </c>
      <c r="ED169" s="73" t="str">
        <f t="shared" si="214"/>
        <v>klu</v>
      </c>
      <c r="EE169" s="73" t="str">
        <f t="shared" si="215"/>
        <v>kat</v>
      </c>
      <c r="EF169" s="73" t="str">
        <f t="shared" si="216"/>
        <v/>
      </c>
      <c r="EG169" s="66" t="str">
        <f t="shared" si="217"/>
        <v>imepre-klu-kat</v>
      </c>
      <c r="EH169" s="47" t="s">
        <v>0</v>
      </c>
      <c r="EI169" s="58">
        <f>IF(AL169="","",MAX(EI$12:EI168)+1)</f>
        <v>334</v>
      </c>
      <c r="EJ169" s="73">
        <f t="shared" si="218"/>
        <v>31</v>
      </c>
      <c r="EK169" s="73">
        <f t="shared" si="256"/>
        <v>1271</v>
      </c>
      <c r="EL169" s="73">
        <f t="shared" si="219"/>
        <v>4240</v>
      </c>
      <c r="EM169" s="73">
        <f t="shared" si="220"/>
        <v>1</v>
      </c>
      <c r="EN169" s="73">
        <f t="shared" si="257"/>
        <v>1</v>
      </c>
      <c r="EO169" s="73">
        <f t="shared" si="258"/>
        <v>1</v>
      </c>
      <c r="EP169" s="73" t="str">
        <f t="shared" si="221"/>
        <v>0</v>
      </c>
      <c r="EQ169" s="73" t="str">
        <f t="shared" si="222"/>
        <v/>
      </c>
      <c r="ER169" s="73" t="str">
        <f t="shared" si="223"/>
        <v/>
      </c>
      <c r="ES169" s="53" t="str">
        <f t="shared" si="224"/>
        <v/>
      </c>
      <c r="ET169" s="47" t="s">
        <v>0</v>
      </c>
      <c r="EU169" s="19" t="str">
        <f t="shared" si="259"/>
        <v>INSERT INTO rezultat(id,stazakategorija_id,imeprezime_id,vrijeme_sec,status_id,registracija,uparivanje_id,originalstatus_id,imeprezimealias_id,klubalias_id,kategorijaalias_id) VALUES (334,31,1271,4240,1,1,1,0,Null,Null,Null);</v>
      </c>
      <c r="EV169" s="47" t="s">
        <v>0</v>
      </c>
      <c r="EW169" s="19" t="str">
        <f t="shared" si="260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9" s="47" t="s">
        <v>0</v>
      </c>
      <c r="EY169" s="180" t="str">
        <f t="shared" si="225"/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69" s="47" t="s">
        <v>0</v>
      </c>
    </row>
    <row r="170" spans="1:156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6" t="str">
        <f t="shared" si="226"/>
        <v>ok</v>
      </c>
      <c r="P170" s="47"/>
      <c r="Q170" s="52" t="str">
        <f t="shared" si="227"/>
        <v>M55</v>
      </c>
      <c r="R170" s="73">
        <f>IF(Q170="","",IF(COUNTIF(Q$12:Q169,Q170)=0,R169+1,R169))</f>
        <v>9</v>
      </c>
      <c r="S170" s="73">
        <f t="shared" si="228"/>
        <v>105</v>
      </c>
      <c r="T170" s="73">
        <f t="shared" si="191"/>
        <v>16</v>
      </c>
      <c r="U170" s="66" t="str">
        <f t="shared" si="192"/>
        <v>M55</v>
      </c>
      <c r="V170" s="47" t="s">
        <v>0</v>
      </c>
      <c r="W170" s="222" t="str">
        <f t="shared" si="193"/>
        <v>M55</v>
      </c>
      <c r="X170" s="223">
        <f t="shared" si="194"/>
        <v>31</v>
      </c>
      <c r="Y170" s="47" t="s">
        <v>0</v>
      </c>
      <c r="Z170" s="52" t="str">
        <f t="shared" si="229"/>
        <v/>
      </c>
      <c r="AA170" s="73" t="str">
        <f t="shared" si="195"/>
        <v/>
      </c>
      <c r="AB170" s="31" t="str">
        <f t="shared" si="230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231"/>
        <v/>
      </c>
      <c r="AH170" s="47" t="s">
        <v>0</v>
      </c>
      <c r="AI170" s="143" t="str">
        <f t="shared" si="232"/>
        <v/>
      </c>
      <c r="AJ170" s="47"/>
      <c r="AK170" s="52" t="str">
        <f t="shared" si="233"/>
        <v>Ivo</v>
      </c>
      <c r="AL170" s="31" t="str">
        <f t="shared" si="234"/>
        <v>Lukačić</v>
      </c>
      <c r="AM170" s="73">
        <f t="shared" si="235"/>
        <v>1952</v>
      </c>
      <c r="AN170" s="73" t="str">
        <f t="shared" si="236"/>
        <v/>
      </c>
      <c r="AO170" s="31" t="str">
        <f t="shared" si="196"/>
        <v>Ivo</v>
      </c>
      <c r="AP170" s="66" t="str">
        <f t="shared" si="197"/>
        <v>Lukačić</v>
      </c>
      <c r="AQ170" s="47" t="s">
        <v>0</v>
      </c>
      <c r="AR170" s="82" t="str">
        <f t="shared" si="237"/>
        <v/>
      </c>
      <c r="AS170" s="47" t="s">
        <v>0</v>
      </c>
      <c r="AT170" s="19" t="str">
        <f t="shared" si="238"/>
        <v/>
      </c>
      <c r="AU170" s="47" t="s">
        <v>0</v>
      </c>
      <c r="AV170" s="103"/>
      <c r="AW170" s="105"/>
      <c r="AX170" s="47" t="s">
        <v>0</v>
      </c>
      <c r="AY170" s="259" t="str">
        <f t="shared" si="261"/>
        <v/>
      </c>
      <c r="AZ170" s="47" t="s">
        <v>0</v>
      </c>
      <c r="BA170" s="52" t="str">
        <f t="shared" si="198"/>
        <v/>
      </c>
      <c r="BB170" s="73" t="str">
        <f>IF(AV170&amp;AW170="","",MAX(BB$12:BB169)+1)</f>
        <v/>
      </c>
      <c r="BC170" s="271" t="str">
        <f t="shared" si="199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>IF(O170="","",IF(BC170="",AO170,IF(BC170="NEMA",AV170,INDEX(regNatjecatelj_ime,MATCH(BC170,regNatjecatelj_id,0)))))</f>
        <v>Ivo</v>
      </c>
      <c r="BG170" s="31" t="str">
        <f>IF(O170="","",IF(BC170="",AP170,IF(BC170="NEMA",AW170,INDEX(regNatjecatelj_prezime,MATCH(BC170,regNatjecatelj_id,0)))))</f>
        <v>Lukačić</v>
      </c>
      <c r="BH170" s="73" t="str">
        <f t="shared" si="239"/>
        <v/>
      </c>
      <c r="BI170" s="53">
        <f t="shared" si="240"/>
        <v>1952</v>
      </c>
      <c r="BJ170" s="47" t="s">
        <v>0</v>
      </c>
      <c r="BK170" s="52" t="str">
        <f t="shared" si="200"/>
        <v/>
      </c>
      <c r="BL170" s="31" t="str">
        <f t="shared" si="201"/>
        <v/>
      </c>
      <c r="BM170" s="73" t="str">
        <f t="shared" si="202"/>
        <v/>
      </c>
      <c r="BN170" s="31" t="str" cm="1">
        <f t="array" ref="BN170">IF(BM170="",""&amp;BL170,IF(BM170="NEMA",BL170,INDEX(regKlub_naziv,MATCH(INDEX(regKlub_alias_klubId,BM170),regKlub_id,0))))</f>
        <v/>
      </c>
      <c r="BO170" s="31" t="str" cm="1">
        <f t="array" ref="BO170">IFERROR(""&amp;INDEX(regNatjecatelj_klub,DX170),"")</f>
        <v/>
      </c>
      <c r="BP170" s="88" t="str">
        <f t="shared" si="241"/>
        <v/>
      </c>
      <c r="BQ170" s="66" t="str">
        <f t="shared" si="242"/>
        <v/>
      </c>
      <c r="BR170" s="47" t="s">
        <v>0</v>
      </c>
      <c r="BS170" s="52" t="str">
        <f>IF(X170&lt;&gt;"NEMA","",IF(IFERROR(MATCH(W170,W$12:W169,0),0)&lt;&gt;0,"",W170))</f>
        <v/>
      </c>
      <c r="BT170" s="73" t="str">
        <f t="shared" si="243"/>
        <v/>
      </c>
      <c r="BU170" s="31" t="str">
        <f>IF(OR(BT170="",BT170&lt;&gt;"NEMA"),"",MAX(BU$12:BU169)+1)</f>
        <v/>
      </c>
      <c r="BV170" s="66" t="str">
        <f t="shared" si="244"/>
        <v/>
      </c>
      <c r="BW170" s="47" t="s">
        <v>0</v>
      </c>
      <c r="BX170" s="19" t="str">
        <f t="shared" si="245"/>
        <v/>
      </c>
      <c r="BY170" s="47" t="s">
        <v>0</v>
      </c>
      <c r="BZ170" s="82" t="str">
        <f>IF(BM170&lt;&gt;"NEMA","",IF(IFERROR(MATCH(BL170,BL$12:BL169,0),0)&lt;&gt;0,"",BL170))</f>
        <v/>
      </c>
      <c r="CA170" s="47" t="s">
        <v>0</v>
      </c>
      <c r="CB170" s="125"/>
      <c r="CC170" s="47" t="s">
        <v>0</v>
      </c>
      <c r="CD170" s="58" t="str">
        <f t="shared" si="246"/>
        <v/>
      </c>
      <c r="CE170" s="31" t="str">
        <f t="shared" si="247"/>
        <v/>
      </c>
      <c r="CF170" s="31" t="str">
        <f>IF(CE170="","",MAX(CF$12:CF169)+1)</f>
        <v/>
      </c>
      <c r="CG170" s="31" t="str">
        <f t="shared" si="203"/>
        <v/>
      </c>
      <c r="CH170" s="31" t="str">
        <f t="shared" si="248"/>
        <v/>
      </c>
      <c r="CI170" s="31" t="str">
        <f>IF(CB170="","",MAX(CI$12:CI169)+1)</f>
        <v/>
      </c>
      <c r="CJ170" s="31" t="str">
        <f t="shared" si="249"/>
        <v/>
      </c>
      <c r="CK170" s="66" t="str">
        <f t="shared" si="250"/>
        <v/>
      </c>
      <c r="CL170" s="47" t="s">
        <v>0</v>
      </c>
      <c r="CM170" s="73" t="str">
        <f t="shared" si="204"/>
        <v/>
      </c>
      <c r="CN170" s="47"/>
      <c r="CO170" s="19" t="str">
        <f t="shared" si="251"/>
        <v/>
      </c>
      <c r="CP170" s="47" t="s">
        <v>0</v>
      </c>
      <c r="CQ170" s="143" t="str">
        <f t="shared" si="252"/>
        <v/>
      </c>
      <c r="CR170" s="47" t="s">
        <v>0</v>
      </c>
      <c r="CS170" s="58" t="str">
        <f t="shared" si="268"/>
        <v>78:18</v>
      </c>
      <c r="CT170" s="73" t="str">
        <f t="shared" si="269"/>
        <v>0</v>
      </c>
      <c r="CU170" s="229" t="str">
        <f t="shared" si="205"/>
        <v/>
      </c>
      <c r="CV170" s="230">
        <f t="shared" si="190"/>
        <v>4698</v>
      </c>
      <c r="CW170" s="163">
        <f t="shared" si="206"/>
        <v>1</v>
      </c>
      <c r="CX170" s="47" t="s">
        <v>0</v>
      </c>
      <c r="CY170" s="222" t="str">
        <f t="shared" si="253"/>
        <v xml:space="preserve">
</v>
      </c>
      <c r="CZ170" s="223">
        <f t="shared" si="254"/>
        <v>6</v>
      </c>
      <c r="DA170" s="47" t="s">
        <v>0</v>
      </c>
      <c r="DB170" s="47"/>
      <c r="DC170" s="47"/>
      <c r="DD170" s="47"/>
      <c r="DE170" s="47" t="s">
        <v>0</v>
      </c>
      <c r="DF170" s="53" t="str">
        <f t="shared" si="262"/>
        <v/>
      </c>
      <c r="DG170" t="s">
        <v>0</v>
      </c>
      <c r="DH170" s="128" t="str">
        <f t="shared" si="263"/>
        <v>M</v>
      </c>
      <c r="DI170" t="s">
        <v>0</v>
      </c>
      <c r="DJ170" s="52" t="str">
        <f t="shared" si="264"/>
        <v/>
      </c>
      <c r="DK170" s="66" t="str">
        <f t="shared" si="265"/>
        <v/>
      </c>
      <c r="DL170" t="s">
        <v>0</v>
      </c>
      <c r="DM170" s="19" t="str">
        <f t="shared" si="266"/>
        <v/>
      </c>
      <c r="DN170" s="47" t="s">
        <v>0</v>
      </c>
      <c r="DO170" s="19" t="str">
        <f t="shared" si="267"/>
        <v/>
      </c>
      <c r="DP170" s="47" t="s">
        <v>0</v>
      </c>
      <c r="DQ170" s="52" t="str">
        <f t="shared" si="207"/>
        <v>Ivo – Lukačić – M55</v>
      </c>
      <c r="DR170" s="53" t="str">
        <f t="shared" si="208"/>
        <v>NEMA</v>
      </c>
      <c r="DS170" s="47" t="s">
        <v>0</v>
      </c>
      <c r="DT170" s="52" t="str">
        <f t="shared" si="209"/>
        <v>Ivo – Lukačić</v>
      </c>
      <c r="DU170" s="53">
        <f t="shared" si="210"/>
        <v>2</v>
      </c>
      <c r="DV170" s="47" t="s">
        <v>0</v>
      </c>
      <c r="DW170" s="52" t="str">
        <f t="shared" si="211"/>
        <v>Ivo – Lukačić</v>
      </c>
      <c r="DX170" s="53">
        <f t="shared" si="212"/>
        <v>2</v>
      </c>
      <c r="DY170" s="47" t="s">
        <v>0</v>
      </c>
      <c r="DZ170" s="58">
        <f t="shared" si="255"/>
        <v>2</v>
      </c>
      <c r="EA170" s="53" cm="1">
        <f t="array" ref="EA170">IF(DZ170&lt;&gt;"",INDEX(regNatjecatelj_id,DZ170,0),IF(BD170&lt;&gt;"",BD170,""))</f>
        <v>1952</v>
      </c>
      <c r="EB170" s="47" t="s">
        <v>0</v>
      </c>
      <c r="EC170" s="58" t="str">
        <f t="shared" si="213"/>
        <v>imepre</v>
      </c>
      <c r="ED170" s="73" t="str">
        <f t="shared" si="214"/>
        <v>klu</v>
      </c>
      <c r="EE170" s="73" t="str">
        <f t="shared" si="215"/>
        <v>kat</v>
      </c>
      <c r="EF170" s="73" t="str">
        <f t="shared" si="216"/>
        <v/>
      </c>
      <c r="EG170" s="66" t="str">
        <f t="shared" si="217"/>
        <v>imepre-klu-kat</v>
      </c>
      <c r="EH170" s="47" t="s">
        <v>0</v>
      </c>
      <c r="EI170" s="58">
        <f>IF(AL170="","",MAX(EI$12:EI169)+1)</f>
        <v>335</v>
      </c>
      <c r="EJ170" s="73">
        <f t="shared" si="218"/>
        <v>31</v>
      </c>
      <c r="EK170" s="73">
        <f t="shared" si="256"/>
        <v>1952</v>
      </c>
      <c r="EL170" s="73">
        <f t="shared" si="219"/>
        <v>4698</v>
      </c>
      <c r="EM170" s="73">
        <f t="shared" si="220"/>
        <v>1</v>
      </c>
      <c r="EN170" s="73">
        <f t="shared" si="257"/>
        <v>0</v>
      </c>
      <c r="EO170" s="73">
        <f t="shared" si="258"/>
        <v>1</v>
      </c>
      <c r="EP170" s="73" t="str">
        <f t="shared" si="221"/>
        <v>0</v>
      </c>
      <c r="EQ170" s="73" t="str">
        <f t="shared" si="222"/>
        <v/>
      </c>
      <c r="ER170" s="73" t="str">
        <f t="shared" si="223"/>
        <v/>
      </c>
      <c r="ES170" s="53" t="str">
        <f t="shared" si="224"/>
        <v/>
      </c>
      <c r="ET170" s="47" t="s">
        <v>0</v>
      </c>
      <c r="EU170" s="19" t="str">
        <f t="shared" si="259"/>
        <v>INSERT INTO rezultat(id,stazakategorija_id,imeprezime_id,vrijeme_sec,status_id,registracija,uparivanje_id,originalstatus_id,imeprezimealias_id,klubalias_id,kategorijaalias_id) VALUES (335,31,1952,4698,1,0,1,0,Null,Null,Null);</v>
      </c>
      <c r="EV170" s="47" t="s">
        <v>0</v>
      </c>
      <c r="EW170" s="19" t="str">
        <f t="shared" si="260"/>
        <v/>
      </c>
      <c r="EX170" s="47" t="s">
        <v>0</v>
      </c>
      <c r="EY170" s="180" t="str">
        <f t="shared" si="225"/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EZ170" s="47" t="s">
        <v>0</v>
      </c>
    </row>
    <row r="171" spans="1:156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6" t="str">
        <f t="shared" si="226"/>
        <v>ok</v>
      </c>
      <c r="P171" s="47"/>
      <c r="Q171" s="52" t="str">
        <f t="shared" si="227"/>
        <v>M55</v>
      </c>
      <c r="R171" s="73">
        <f>IF(Q171="","",IF(COUNTIF(Q$12:Q170,Q171)=0,R170+1,R170))</f>
        <v>9</v>
      </c>
      <c r="S171" s="73">
        <f t="shared" si="228"/>
        <v>105</v>
      </c>
      <c r="T171" s="73">
        <f t="shared" si="191"/>
        <v>16</v>
      </c>
      <c r="U171" s="66" t="str">
        <f t="shared" si="192"/>
        <v>M55</v>
      </c>
      <c r="V171" s="47" t="s">
        <v>0</v>
      </c>
      <c r="W171" s="222" t="str">
        <f t="shared" si="193"/>
        <v>M55</v>
      </c>
      <c r="X171" s="223">
        <f t="shared" si="194"/>
        <v>31</v>
      </c>
      <c r="Y171" s="47" t="s">
        <v>0</v>
      </c>
      <c r="Z171" s="52" t="str">
        <f t="shared" si="229"/>
        <v>CRO</v>
      </c>
      <c r="AA171" s="73">
        <f t="shared" si="195"/>
        <v>1</v>
      </c>
      <c r="AB171" s="31" t="str">
        <f t="shared" si="230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231"/>
        <v/>
      </c>
      <c r="AH171" s="47" t="s">
        <v>0</v>
      </c>
      <c r="AI171" s="143" t="str">
        <f t="shared" si="232"/>
        <v>CRO</v>
      </c>
      <c r="AJ171" s="47"/>
      <c r="AK171" s="52" t="str">
        <f t="shared" si="233"/>
        <v>Damir</v>
      </c>
      <c r="AL171" s="31" t="str">
        <f t="shared" si="234"/>
        <v>Ćurić</v>
      </c>
      <c r="AM171" s="73">
        <f t="shared" si="235"/>
        <v>1868</v>
      </c>
      <c r="AN171" s="73" t="str">
        <f t="shared" si="236"/>
        <v/>
      </c>
      <c r="AO171" s="31" t="str">
        <f t="shared" si="196"/>
        <v>Damir</v>
      </c>
      <c r="AP171" s="66" t="str">
        <f t="shared" si="197"/>
        <v>Ćurić</v>
      </c>
      <c r="AQ171" s="47" t="s">
        <v>0</v>
      </c>
      <c r="AR171" s="82" t="str">
        <f t="shared" si="237"/>
        <v/>
      </c>
      <c r="AS171" s="47" t="s">
        <v>0</v>
      </c>
      <c r="AT171" s="19" t="str">
        <f t="shared" si="238"/>
        <v/>
      </c>
      <c r="AU171" s="47" t="s">
        <v>0</v>
      </c>
      <c r="AV171" s="103"/>
      <c r="AW171" s="105"/>
      <c r="AX171" s="47" t="s">
        <v>0</v>
      </c>
      <c r="AY171" s="259" t="str">
        <f t="shared" si="261"/>
        <v/>
      </c>
      <c r="AZ171" s="47" t="s">
        <v>0</v>
      </c>
      <c r="BA171" s="52" t="str">
        <f t="shared" si="198"/>
        <v/>
      </c>
      <c r="BB171" s="73" t="str">
        <f>IF(AV171&amp;AW171="","",MAX(BB$12:BB170)+1)</f>
        <v/>
      </c>
      <c r="BC171" s="271" t="str">
        <f t="shared" si="199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>IF(O171="","",IF(BC171="",AO171,IF(BC171="NEMA",AV171,INDEX(regNatjecatelj_ime,MATCH(BC171,regNatjecatelj_id,0)))))</f>
        <v>Damir</v>
      </c>
      <c r="BG171" s="31" t="str">
        <f>IF(O171="","",IF(BC171="",AP171,IF(BC171="NEMA",AW171,INDEX(regNatjecatelj_prezime,MATCH(BC171,regNatjecatelj_id,0)))))</f>
        <v>Ćurić</v>
      </c>
      <c r="BH171" s="73" t="str">
        <f t="shared" si="239"/>
        <v/>
      </c>
      <c r="BI171" s="53">
        <f t="shared" si="240"/>
        <v>1868</v>
      </c>
      <c r="BJ171" s="47" t="s">
        <v>0</v>
      </c>
      <c r="BK171" s="52" t="str">
        <f t="shared" si="200"/>
        <v>KAP</v>
      </c>
      <c r="BL171" s="31" t="str">
        <f t="shared" si="201"/>
        <v>OK Kapela</v>
      </c>
      <c r="BM171" s="73" t="str">
        <f t="shared" si="202"/>
        <v/>
      </c>
      <c r="BN171" s="31" t="str" cm="1">
        <f t="array" ref="BN171">IF(BM171="",""&amp;BL171,IF(BM171="NEMA",BL171,INDEX(regKlub_naziv,MATCH(INDEX(regKlub_alias_klubId,BM171),regKlub_id,0))))</f>
        <v>OK Kapela</v>
      </c>
      <c r="BO171" s="31" t="str" cm="1">
        <f t="array" ref="BO171">IFERROR(""&amp;INDEX(regNatjecatelj_klub,DX171),"")</f>
        <v>OK Kapela</v>
      </c>
      <c r="BP171" s="88" t="str">
        <f t="shared" si="241"/>
        <v/>
      </c>
      <c r="BQ171" s="66" t="str">
        <f t="shared" si="242"/>
        <v>OK Kapela</v>
      </c>
      <c r="BR171" s="47" t="s">
        <v>0</v>
      </c>
      <c r="BS171" s="52" t="str">
        <f>IF(X171&lt;&gt;"NEMA","",IF(IFERROR(MATCH(W171,W$12:W170,0),0)&lt;&gt;0,"",W171))</f>
        <v/>
      </c>
      <c r="BT171" s="73" t="str">
        <f t="shared" si="243"/>
        <v/>
      </c>
      <c r="BU171" s="31" t="str">
        <f>IF(OR(BT171="",BT171&lt;&gt;"NEMA"),"",MAX(BU$12:BU170)+1)</f>
        <v/>
      </c>
      <c r="BV171" s="66" t="str">
        <f t="shared" si="244"/>
        <v/>
      </c>
      <c r="BW171" s="47" t="s">
        <v>0</v>
      </c>
      <c r="BX171" s="19" t="str">
        <f t="shared" si="245"/>
        <v/>
      </c>
      <c r="BY171" s="47" t="s">
        <v>0</v>
      </c>
      <c r="BZ171" s="82" t="str">
        <f>IF(BM171&lt;&gt;"NEMA","",IF(IFERROR(MATCH(BL171,BL$12:BL170,0),0)&lt;&gt;0,"",BL171))</f>
        <v/>
      </c>
      <c r="CA171" s="47" t="s">
        <v>0</v>
      </c>
      <c r="CB171" s="125"/>
      <c r="CC171" s="47" t="s">
        <v>0</v>
      </c>
      <c r="CD171" s="58" t="str">
        <f t="shared" si="246"/>
        <v/>
      </c>
      <c r="CE171" s="31" t="str">
        <f t="shared" si="247"/>
        <v/>
      </c>
      <c r="CF171" s="31" t="str">
        <f>IF(CE171="","",MAX(CF$12:CF170)+1)</f>
        <v/>
      </c>
      <c r="CG171" s="31" t="str">
        <f t="shared" si="203"/>
        <v/>
      </c>
      <c r="CH171" s="31" t="str">
        <f t="shared" si="248"/>
        <v/>
      </c>
      <c r="CI171" s="31" t="str">
        <f>IF(CB171="","",MAX(CI$12:CI170)+1)</f>
        <v/>
      </c>
      <c r="CJ171" s="31" t="str">
        <f t="shared" si="249"/>
        <v/>
      </c>
      <c r="CK171" s="66" t="str">
        <f t="shared" si="250"/>
        <v/>
      </c>
      <c r="CL171" s="47" t="s">
        <v>0</v>
      </c>
      <c r="CM171" s="73" t="str">
        <f t="shared" si="204"/>
        <v/>
      </c>
      <c r="CN171" s="47"/>
      <c r="CO171" s="19" t="str">
        <f t="shared" si="251"/>
        <v/>
      </c>
      <c r="CP171" s="47" t="s">
        <v>0</v>
      </c>
      <c r="CQ171" s="143" t="str">
        <f t="shared" si="252"/>
        <v>OK Kapela</v>
      </c>
      <c r="CR171" s="47" t="s">
        <v>0</v>
      </c>
      <c r="CS171" s="58" t="str">
        <f t="shared" si="268"/>
        <v>89:48</v>
      </c>
      <c r="CT171" s="73" t="str">
        <f t="shared" si="269"/>
        <v>0</v>
      </c>
      <c r="CU171" s="229" t="str">
        <f t="shared" si="205"/>
        <v/>
      </c>
      <c r="CV171" s="230">
        <f t="shared" si="190"/>
        <v>5388</v>
      </c>
      <c r="CW171" s="163">
        <f t="shared" si="206"/>
        <v>1</v>
      </c>
      <c r="CX171" s="47" t="s">
        <v>0</v>
      </c>
      <c r="CY171" s="222" t="str">
        <f t="shared" si="253"/>
        <v xml:space="preserve">
</v>
      </c>
      <c r="CZ171" s="223">
        <f t="shared" si="254"/>
        <v>6</v>
      </c>
      <c r="DA171" s="47" t="s">
        <v>0</v>
      </c>
      <c r="DB171" s="47"/>
      <c r="DC171" s="47"/>
      <c r="DD171" s="47"/>
      <c r="DE171" s="47" t="s">
        <v>0</v>
      </c>
      <c r="DF171" s="53" t="str">
        <f t="shared" si="262"/>
        <v/>
      </c>
      <c r="DG171" t="s">
        <v>0</v>
      </c>
      <c r="DH171" s="128" t="str">
        <f t="shared" si="263"/>
        <v>M</v>
      </c>
      <c r="DI171" t="s">
        <v>0</v>
      </c>
      <c r="DJ171" s="52" t="str">
        <f t="shared" si="264"/>
        <v/>
      </c>
      <c r="DK171" s="66" t="str">
        <f t="shared" si="265"/>
        <v/>
      </c>
      <c r="DL171" t="s">
        <v>0</v>
      </c>
      <c r="DM171" s="19" t="str">
        <f t="shared" si="266"/>
        <v/>
      </c>
      <c r="DN171" s="47" t="s">
        <v>0</v>
      </c>
      <c r="DO171" s="19" t="str">
        <f t="shared" si="267"/>
        <v/>
      </c>
      <c r="DP171" s="47" t="s">
        <v>0</v>
      </c>
      <c r="DQ171" s="52" t="str">
        <f t="shared" si="207"/>
        <v>Damir – Ćurić – OK Kapela – M55</v>
      </c>
      <c r="DR171" s="53">
        <f t="shared" si="208"/>
        <v>223</v>
      </c>
      <c r="DS171" s="47" t="s">
        <v>0</v>
      </c>
      <c r="DT171" s="52" t="str">
        <f t="shared" si="209"/>
        <v>Damir – Ćurić – OK Kapela</v>
      </c>
      <c r="DU171" s="53">
        <f t="shared" si="210"/>
        <v>223</v>
      </c>
      <c r="DV171" s="47" t="s">
        <v>0</v>
      </c>
      <c r="DW171" s="52" t="str">
        <f t="shared" si="211"/>
        <v>Damir – Ćurić</v>
      </c>
      <c r="DX171" s="53">
        <f t="shared" si="212"/>
        <v>223</v>
      </c>
      <c r="DY171" s="47" t="s">
        <v>0</v>
      </c>
      <c r="DZ171" s="58">
        <f t="shared" si="255"/>
        <v>223</v>
      </c>
      <c r="EA171" s="53" cm="1">
        <f t="array" ref="EA171">IF(DZ171&lt;&gt;"",INDEX(regNatjecatelj_id,DZ171,0),IF(BD171&lt;&gt;"",BD171,""))</f>
        <v>1868</v>
      </c>
      <c r="EB171" s="47" t="s">
        <v>0</v>
      </c>
      <c r="EC171" s="58" t="str">
        <f t="shared" si="213"/>
        <v>imepre</v>
      </c>
      <c r="ED171" s="73" t="str">
        <f t="shared" si="214"/>
        <v>klu</v>
      </c>
      <c r="EE171" s="73" t="str">
        <f t="shared" si="215"/>
        <v>kat</v>
      </c>
      <c r="EF171" s="73" t="str">
        <f t="shared" si="216"/>
        <v/>
      </c>
      <c r="EG171" s="66" t="str">
        <f t="shared" si="217"/>
        <v>imepre-klu-kat</v>
      </c>
      <c r="EH171" s="47" t="s">
        <v>0</v>
      </c>
      <c r="EI171" s="58">
        <f>IF(AL171="","",MAX(EI$12:EI170)+1)</f>
        <v>336</v>
      </c>
      <c r="EJ171" s="73">
        <f t="shared" si="218"/>
        <v>31</v>
      </c>
      <c r="EK171" s="73">
        <f t="shared" si="256"/>
        <v>1868</v>
      </c>
      <c r="EL171" s="73">
        <f t="shared" si="219"/>
        <v>5388</v>
      </c>
      <c r="EM171" s="73">
        <f t="shared" si="220"/>
        <v>1</v>
      </c>
      <c r="EN171" s="73">
        <f t="shared" si="257"/>
        <v>1</v>
      </c>
      <c r="EO171" s="73">
        <f t="shared" si="258"/>
        <v>1</v>
      </c>
      <c r="EP171" s="73" t="str">
        <f t="shared" si="221"/>
        <v>0</v>
      </c>
      <c r="EQ171" s="73" t="str">
        <f t="shared" si="222"/>
        <v/>
      </c>
      <c r="ER171" s="73" t="str">
        <f t="shared" si="223"/>
        <v/>
      </c>
      <c r="ES171" s="53" t="str">
        <f t="shared" si="224"/>
        <v/>
      </c>
      <c r="ET171" s="47" t="s">
        <v>0</v>
      </c>
      <c r="EU171" s="19" t="str">
        <f t="shared" si="259"/>
        <v>INSERT INTO rezultat(id,stazakategorija_id,imeprezime_id,vrijeme_sec,status_id,registracija,uparivanje_id,originalstatus_id,imeprezimealias_id,klubalias_id,kategorijaalias_id) VALUES (336,31,1868,5388,1,1,1,0,Null,Null,Null);</v>
      </c>
      <c r="EV171" s="47" t="s">
        <v>0</v>
      </c>
      <c r="EW171" s="19" t="str">
        <f t="shared" si="260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1" s="47" t="s">
        <v>0</v>
      </c>
      <c r="EY171" s="180" t="str">
        <f t="shared" si="225"/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71" s="47" t="s">
        <v>0</v>
      </c>
    </row>
    <row r="172" spans="1:156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6" t="str">
        <f t="shared" si="226"/>
        <v>ok</v>
      </c>
      <c r="P172" s="47"/>
      <c r="Q172" s="52" t="str">
        <f t="shared" si="227"/>
        <v>M55</v>
      </c>
      <c r="R172" s="73">
        <f>IF(Q172="","",IF(COUNTIF(Q$12:Q171,Q172)=0,R171+1,R171))</f>
        <v>9</v>
      </c>
      <c r="S172" s="73">
        <f t="shared" si="228"/>
        <v>105</v>
      </c>
      <c r="T172" s="73">
        <f t="shared" si="191"/>
        <v>16</v>
      </c>
      <c r="U172" s="66" t="str">
        <f t="shared" si="192"/>
        <v>M55</v>
      </c>
      <c r="V172" s="47" t="s">
        <v>0</v>
      </c>
      <c r="W172" s="222" t="str">
        <f t="shared" si="193"/>
        <v>M55</v>
      </c>
      <c r="X172" s="223">
        <f t="shared" si="194"/>
        <v>31</v>
      </c>
      <c r="Y172" s="47" t="s">
        <v>0</v>
      </c>
      <c r="Z172" s="52" t="str">
        <f t="shared" si="229"/>
        <v>CRO</v>
      </c>
      <c r="AA172" s="73">
        <f t="shared" si="195"/>
        <v>1</v>
      </c>
      <c r="AB172" s="31" t="str">
        <f t="shared" si="230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231"/>
        <v/>
      </c>
      <c r="AH172" s="47" t="s">
        <v>0</v>
      </c>
      <c r="AI172" s="143" t="str">
        <f t="shared" si="232"/>
        <v>CRO</v>
      </c>
      <c r="AJ172" s="47"/>
      <c r="AK172" s="52" t="str">
        <f t="shared" si="233"/>
        <v>Predrag</v>
      </c>
      <c r="AL172" s="31" t="str">
        <f t="shared" si="234"/>
        <v>Labaš</v>
      </c>
      <c r="AM172" s="73">
        <f t="shared" si="235"/>
        <v>1274</v>
      </c>
      <c r="AN172" s="73" t="str">
        <f t="shared" si="236"/>
        <v/>
      </c>
      <c r="AO172" s="31" t="str">
        <f t="shared" si="196"/>
        <v>Predrag</v>
      </c>
      <c r="AP172" s="66" t="str">
        <f t="shared" si="197"/>
        <v>Labaš</v>
      </c>
      <c r="AQ172" s="47" t="s">
        <v>0</v>
      </c>
      <c r="AR172" s="82" t="str">
        <f t="shared" si="237"/>
        <v/>
      </c>
      <c r="AS172" s="47" t="s">
        <v>0</v>
      </c>
      <c r="AT172" s="19" t="str">
        <f t="shared" si="238"/>
        <v/>
      </c>
      <c r="AU172" s="47" t="s">
        <v>0</v>
      </c>
      <c r="AV172" s="103"/>
      <c r="AW172" s="105"/>
      <c r="AX172" s="47" t="s">
        <v>0</v>
      </c>
      <c r="AY172" s="259" t="str">
        <f t="shared" si="261"/>
        <v/>
      </c>
      <c r="AZ172" s="47" t="s">
        <v>0</v>
      </c>
      <c r="BA172" s="52" t="str">
        <f t="shared" si="198"/>
        <v/>
      </c>
      <c r="BB172" s="73" t="str">
        <f>IF(AV172&amp;AW172="","",MAX(BB$12:BB171)+1)</f>
        <v/>
      </c>
      <c r="BC172" s="271" t="str">
        <f t="shared" si="199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>IF(O172="","",IF(BC172="",AO172,IF(BC172="NEMA",AV172,INDEX(regNatjecatelj_ime,MATCH(BC172,regNatjecatelj_id,0)))))</f>
        <v>Predrag</v>
      </c>
      <c r="BG172" s="31" t="str">
        <f>IF(O172="","",IF(BC172="",AP172,IF(BC172="NEMA",AW172,INDEX(regNatjecatelj_prezime,MATCH(BC172,regNatjecatelj_id,0)))))</f>
        <v>Labaš</v>
      </c>
      <c r="BH172" s="73" t="str">
        <f t="shared" si="239"/>
        <v/>
      </c>
      <c r="BI172" s="53">
        <f t="shared" si="240"/>
        <v>1274</v>
      </c>
      <c r="BJ172" s="47" t="s">
        <v>0</v>
      </c>
      <c r="BK172" s="52" t="str">
        <f t="shared" si="200"/>
        <v>OK Varaždin</v>
      </c>
      <c r="BL172" s="31" t="str">
        <f t="shared" si="201"/>
        <v>OK Varaždin</v>
      </c>
      <c r="BM172" s="73" t="str">
        <f t="shared" si="202"/>
        <v/>
      </c>
      <c r="BN172" s="31" t="str" cm="1">
        <f t="array" ref="BN172">IF(BM172="",""&amp;BL172,IF(BM172="NEMA",BL172,INDEX(regKlub_naziv,MATCH(INDEX(regKlub_alias_klubId,BM172),regKlub_id,0))))</f>
        <v>OK Varaždin</v>
      </c>
      <c r="BO172" s="31" t="str" cm="1">
        <f t="array" ref="BO172">IFERROR(""&amp;INDEX(regNatjecatelj_klub,DX172),"")</f>
        <v>OK Varaždin</v>
      </c>
      <c r="BP172" s="88" t="str">
        <f t="shared" si="241"/>
        <v/>
      </c>
      <c r="BQ172" s="66" t="str">
        <f t="shared" si="242"/>
        <v>OK Varaždin</v>
      </c>
      <c r="BR172" s="47" t="s">
        <v>0</v>
      </c>
      <c r="BS172" s="52" t="str">
        <f>IF(X172&lt;&gt;"NEMA","",IF(IFERROR(MATCH(W172,W$12:W171,0),0)&lt;&gt;0,"",W172))</f>
        <v/>
      </c>
      <c r="BT172" s="73" t="str">
        <f t="shared" si="243"/>
        <v/>
      </c>
      <c r="BU172" s="31" t="str">
        <f>IF(OR(BT172="",BT172&lt;&gt;"NEMA"),"",MAX(BU$12:BU171)+1)</f>
        <v/>
      </c>
      <c r="BV172" s="66" t="str">
        <f t="shared" si="244"/>
        <v/>
      </c>
      <c r="BW172" s="47" t="s">
        <v>0</v>
      </c>
      <c r="BX172" s="19" t="str">
        <f t="shared" si="245"/>
        <v/>
      </c>
      <c r="BY172" s="47" t="s">
        <v>0</v>
      </c>
      <c r="BZ172" s="82" t="str">
        <f>IF(BM172&lt;&gt;"NEMA","",IF(IFERROR(MATCH(BL172,BL$12:BL171,0),0)&lt;&gt;0,"",BL172))</f>
        <v/>
      </c>
      <c r="CA172" s="47" t="s">
        <v>0</v>
      </c>
      <c r="CB172" s="125"/>
      <c r="CC172" s="47" t="s">
        <v>0</v>
      </c>
      <c r="CD172" s="58" t="str">
        <f t="shared" si="246"/>
        <v/>
      </c>
      <c r="CE172" s="31" t="str">
        <f t="shared" si="247"/>
        <v/>
      </c>
      <c r="CF172" s="31" t="str">
        <f>IF(CE172="","",MAX(CF$12:CF171)+1)</f>
        <v/>
      </c>
      <c r="CG172" s="31" t="str">
        <f t="shared" si="203"/>
        <v/>
      </c>
      <c r="CH172" s="31" t="str">
        <f t="shared" si="248"/>
        <v/>
      </c>
      <c r="CI172" s="31" t="str">
        <f>IF(CB172="","",MAX(CI$12:CI171)+1)</f>
        <v/>
      </c>
      <c r="CJ172" s="31" t="str">
        <f t="shared" si="249"/>
        <v/>
      </c>
      <c r="CK172" s="66" t="str">
        <f t="shared" si="250"/>
        <v/>
      </c>
      <c r="CL172" s="47" t="s">
        <v>0</v>
      </c>
      <c r="CM172" s="73" t="str">
        <f t="shared" si="204"/>
        <v/>
      </c>
      <c r="CN172" s="47"/>
      <c r="CO172" s="19" t="str">
        <f t="shared" si="251"/>
        <v/>
      </c>
      <c r="CP172" s="47" t="s">
        <v>0</v>
      </c>
      <c r="CQ172" s="143" t="str">
        <f t="shared" si="252"/>
        <v>OK Varaždin</v>
      </c>
      <c r="CR172" s="47" t="s">
        <v>0</v>
      </c>
      <c r="CS172" s="58" t="str">
        <f t="shared" si="268"/>
        <v>172:23</v>
      </c>
      <c r="CT172" s="73" t="str">
        <f t="shared" si="269"/>
        <v>0</v>
      </c>
      <c r="CU172" s="229" t="str">
        <f t="shared" si="205"/>
        <v/>
      </c>
      <c r="CV172" s="230">
        <f t="shared" si="190"/>
        <v>10343</v>
      </c>
      <c r="CW172" s="163">
        <f t="shared" si="206"/>
        <v>1</v>
      </c>
      <c r="CX172" s="47" t="s">
        <v>0</v>
      </c>
      <c r="CY172" s="222" t="str">
        <f t="shared" si="253"/>
        <v xml:space="preserve">
</v>
      </c>
      <c r="CZ172" s="223">
        <f t="shared" si="254"/>
        <v>6</v>
      </c>
      <c r="DA172" s="47" t="s">
        <v>0</v>
      </c>
      <c r="DB172" s="47"/>
      <c r="DC172" s="47"/>
      <c r="DD172" s="47"/>
      <c r="DE172" s="47" t="s">
        <v>0</v>
      </c>
      <c r="DF172" s="53" t="str">
        <f t="shared" si="262"/>
        <v/>
      </c>
      <c r="DG172" t="s">
        <v>0</v>
      </c>
      <c r="DH172" s="128" t="str">
        <f t="shared" si="263"/>
        <v>M</v>
      </c>
      <c r="DI172" t="s">
        <v>0</v>
      </c>
      <c r="DJ172" s="52" t="str">
        <f t="shared" si="264"/>
        <v/>
      </c>
      <c r="DK172" s="66" t="str">
        <f t="shared" si="265"/>
        <v/>
      </c>
      <c r="DL172" t="s">
        <v>0</v>
      </c>
      <c r="DM172" s="19" t="str">
        <f t="shared" si="266"/>
        <v/>
      </c>
      <c r="DN172" s="47" t="s">
        <v>0</v>
      </c>
      <c r="DO172" s="19" t="str">
        <f t="shared" si="267"/>
        <v/>
      </c>
      <c r="DP172" s="47" t="s">
        <v>0</v>
      </c>
      <c r="DQ172" s="52" t="str">
        <f t="shared" si="207"/>
        <v>Predrag – Labaš – OK Varaždin – M55</v>
      </c>
      <c r="DR172" s="53">
        <f t="shared" si="208"/>
        <v>550</v>
      </c>
      <c r="DS172" s="47" t="s">
        <v>0</v>
      </c>
      <c r="DT172" s="52" t="str">
        <f t="shared" si="209"/>
        <v>Predrag – Labaš – OK Varaždin</v>
      </c>
      <c r="DU172" s="53">
        <f t="shared" si="210"/>
        <v>550</v>
      </c>
      <c r="DV172" s="47" t="s">
        <v>0</v>
      </c>
      <c r="DW172" s="52" t="str">
        <f t="shared" si="211"/>
        <v>Predrag – Labaš</v>
      </c>
      <c r="DX172" s="53">
        <f t="shared" si="212"/>
        <v>550</v>
      </c>
      <c r="DY172" s="47" t="s">
        <v>0</v>
      </c>
      <c r="DZ172" s="58">
        <f t="shared" si="255"/>
        <v>550</v>
      </c>
      <c r="EA172" s="53" cm="1">
        <f t="array" ref="EA172">IF(DZ172&lt;&gt;"",INDEX(regNatjecatelj_id,DZ172,0),IF(BD172&lt;&gt;"",BD172,""))</f>
        <v>1274</v>
      </c>
      <c r="EB172" s="47" t="s">
        <v>0</v>
      </c>
      <c r="EC172" s="58" t="str">
        <f t="shared" si="213"/>
        <v>imepre</v>
      </c>
      <c r="ED172" s="73" t="str">
        <f t="shared" si="214"/>
        <v>klu</v>
      </c>
      <c r="EE172" s="73" t="str">
        <f t="shared" si="215"/>
        <v>kat</v>
      </c>
      <c r="EF172" s="73" t="str">
        <f t="shared" si="216"/>
        <v/>
      </c>
      <c r="EG172" s="66" t="str">
        <f t="shared" si="217"/>
        <v>imepre-klu-kat</v>
      </c>
      <c r="EH172" s="47" t="s">
        <v>0</v>
      </c>
      <c r="EI172" s="58">
        <f>IF(AL172="","",MAX(EI$12:EI171)+1)</f>
        <v>337</v>
      </c>
      <c r="EJ172" s="73">
        <f t="shared" si="218"/>
        <v>31</v>
      </c>
      <c r="EK172" s="73">
        <f t="shared" si="256"/>
        <v>1274</v>
      </c>
      <c r="EL172" s="73">
        <f t="shared" si="219"/>
        <v>10343</v>
      </c>
      <c r="EM172" s="73">
        <f t="shared" si="220"/>
        <v>1</v>
      </c>
      <c r="EN172" s="73">
        <f t="shared" si="257"/>
        <v>1</v>
      </c>
      <c r="EO172" s="73">
        <f t="shared" si="258"/>
        <v>1</v>
      </c>
      <c r="EP172" s="73" t="str">
        <f t="shared" si="221"/>
        <v>0</v>
      </c>
      <c r="EQ172" s="73" t="str">
        <f t="shared" si="222"/>
        <v/>
      </c>
      <c r="ER172" s="73" t="str">
        <f t="shared" si="223"/>
        <v/>
      </c>
      <c r="ES172" s="53" t="str">
        <f t="shared" si="224"/>
        <v/>
      </c>
      <c r="ET172" s="47" t="s">
        <v>0</v>
      </c>
      <c r="EU172" s="19" t="str">
        <f t="shared" si="259"/>
        <v>INSERT INTO rezultat(id,stazakategorija_id,imeprezime_id,vrijeme_sec,status_id,registracija,uparivanje_id,originalstatus_id,imeprezimealias_id,klubalias_id,kategorijaalias_id) VALUES (337,31,1274,10343,1,1,1,0,Null,Null,Null);</v>
      </c>
      <c r="EV172" s="47" t="s">
        <v>0</v>
      </c>
      <c r="EW172" s="19" t="str">
        <f t="shared" si="260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2" s="47" t="s">
        <v>0</v>
      </c>
      <c r="EY172" s="180" t="str">
        <f t="shared" si="225"/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72" s="47" t="s">
        <v>0</v>
      </c>
    </row>
    <row r="173" spans="1:156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6" t="str">
        <f t="shared" si="226"/>
        <v/>
      </c>
      <c r="P173" s="47"/>
      <c r="Q173" s="52" t="str">
        <f t="shared" si="227"/>
        <v>M55</v>
      </c>
      <c r="R173" s="73">
        <f>IF(Q173="","",IF(COUNTIF(Q$12:Q172,Q173)=0,R172+1,R172))</f>
        <v>9</v>
      </c>
      <c r="S173" s="73">
        <f t="shared" si="228"/>
        <v>105</v>
      </c>
      <c r="T173" s="73">
        <f t="shared" si="191"/>
        <v>16</v>
      </c>
      <c r="U173" s="66" t="str">
        <f t="shared" si="192"/>
        <v>M55</v>
      </c>
      <c r="V173" s="47" t="s">
        <v>0</v>
      </c>
      <c r="W173" s="222" t="str">
        <f t="shared" si="193"/>
        <v/>
      </c>
      <c r="X173" s="223" t="str">
        <f t="shared" si="194"/>
        <v/>
      </c>
      <c r="Y173" s="47" t="s">
        <v>0</v>
      </c>
      <c r="Z173" s="52" t="str">
        <f t="shared" si="229"/>
        <v/>
      </c>
      <c r="AA173" s="73" t="str">
        <f t="shared" si="195"/>
        <v/>
      </c>
      <c r="AB173" s="31" t="str">
        <f t="shared" si="230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231"/>
        <v/>
      </c>
      <c r="AH173" s="47" t="s">
        <v>0</v>
      </c>
      <c r="AI173" s="143" t="str">
        <f t="shared" si="232"/>
        <v/>
      </c>
      <c r="AJ173" s="47"/>
      <c r="AK173" s="52" t="str">
        <f t="shared" si="233"/>
        <v/>
      </c>
      <c r="AL173" s="31" t="str">
        <f t="shared" si="234"/>
        <v/>
      </c>
      <c r="AM173" s="73" t="str">
        <f t="shared" si="235"/>
        <v/>
      </c>
      <c r="AN173" s="73" t="str">
        <f t="shared" si="236"/>
        <v/>
      </c>
      <c r="AO173" s="31" t="str">
        <f t="shared" si="196"/>
        <v/>
      </c>
      <c r="AP173" s="66" t="str">
        <f t="shared" si="197"/>
        <v/>
      </c>
      <c r="AQ173" s="47" t="s">
        <v>0</v>
      </c>
      <c r="AR173" s="82" t="str">
        <f t="shared" si="237"/>
        <v/>
      </c>
      <c r="AS173" s="47" t="s">
        <v>0</v>
      </c>
      <c r="AT173" s="19" t="str">
        <f t="shared" si="238"/>
        <v/>
      </c>
      <c r="AU173" s="47" t="s">
        <v>0</v>
      </c>
      <c r="AV173" s="103"/>
      <c r="AW173" s="105"/>
      <c r="AX173" s="47" t="s">
        <v>0</v>
      </c>
      <c r="AY173" s="259" t="str">
        <f t="shared" si="261"/>
        <v/>
      </c>
      <c r="AZ173" s="47" t="s">
        <v>0</v>
      </c>
      <c r="BA173" s="52" t="str">
        <f t="shared" si="198"/>
        <v/>
      </c>
      <c r="BB173" s="73" t="str">
        <f>IF(AV173&amp;AW173="","",MAX(BB$12:BB172)+1)</f>
        <v/>
      </c>
      <c r="BC173" s="271" t="str">
        <f t="shared" si="199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>IF(O173="","",IF(BC173="",AO173,IF(BC173="NEMA",AV173,INDEX(regNatjecatelj_ime,MATCH(BC173,regNatjecatelj_id,0)))))</f>
        <v/>
      </c>
      <c r="BG173" s="31" t="str">
        <f>IF(O173="","",IF(BC173="",AP173,IF(BC173="NEMA",AW173,INDEX(regNatjecatelj_prezime,MATCH(BC173,regNatjecatelj_id,0)))))</f>
        <v/>
      </c>
      <c r="BH173" s="73" t="str">
        <f t="shared" si="239"/>
        <v/>
      </c>
      <c r="BI173" s="53" t="str">
        <f t="shared" si="240"/>
        <v/>
      </c>
      <c r="BJ173" s="47" t="s">
        <v>0</v>
      </c>
      <c r="BK173" s="52" t="str">
        <f t="shared" si="200"/>
        <v/>
      </c>
      <c r="BL173" s="31" t="str">
        <f t="shared" si="201"/>
        <v/>
      </c>
      <c r="BM173" s="73" t="str">
        <f t="shared" si="202"/>
        <v/>
      </c>
      <c r="BN173" s="31" t="str" cm="1">
        <f t="array" ref="BN173">IF(BM173="",""&amp;BL173,IF(BM173="NEMA",BL173,INDEX(regKlub_naziv,MATCH(INDEX(regKlub_alias_klubId,BM173),regKlub_id,0))))</f>
        <v/>
      </c>
      <c r="BO173" s="31" t="str" cm="1">
        <f t="array" ref="BO173">IFERROR(""&amp;INDEX(regNatjecatelj_klub,DX173),"")</f>
        <v/>
      </c>
      <c r="BP173" s="88" t="str">
        <f t="shared" si="241"/>
        <v/>
      </c>
      <c r="BQ173" s="66" t="str">
        <f t="shared" si="242"/>
        <v/>
      </c>
      <c r="BR173" s="47" t="s">
        <v>0</v>
      </c>
      <c r="BS173" s="52" t="str">
        <f>IF(X173&lt;&gt;"NEMA","",IF(IFERROR(MATCH(W173,W$12:W172,0),0)&lt;&gt;0,"",W173))</f>
        <v/>
      </c>
      <c r="BT173" s="73" t="str">
        <f t="shared" si="243"/>
        <v/>
      </c>
      <c r="BU173" s="31" t="str">
        <f>IF(OR(BT173="",BT173&lt;&gt;"NEMA"),"",MAX(BU$12:BU172)+1)</f>
        <v/>
      </c>
      <c r="BV173" s="66" t="str">
        <f t="shared" si="244"/>
        <v/>
      </c>
      <c r="BW173" s="47" t="s">
        <v>0</v>
      </c>
      <c r="BX173" s="19" t="str">
        <f t="shared" si="245"/>
        <v/>
      </c>
      <c r="BY173" s="47" t="s">
        <v>0</v>
      </c>
      <c r="BZ173" s="82" t="str">
        <f>IF(BM173&lt;&gt;"NEMA","",IF(IFERROR(MATCH(BL173,BL$12:BL172,0),0)&lt;&gt;0,"",BL173))</f>
        <v/>
      </c>
      <c r="CA173" s="47" t="s">
        <v>0</v>
      </c>
      <c r="CB173" s="125"/>
      <c r="CC173" s="47" t="s">
        <v>0</v>
      </c>
      <c r="CD173" s="58" t="str">
        <f t="shared" si="246"/>
        <v/>
      </c>
      <c r="CE173" s="31" t="str">
        <f t="shared" si="247"/>
        <v/>
      </c>
      <c r="CF173" s="31" t="str">
        <f>IF(CE173="","",MAX(CF$12:CF172)+1)</f>
        <v/>
      </c>
      <c r="CG173" s="31" t="str">
        <f t="shared" si="203"/>
        <v/>
      </c>
      <c r="CH173" s="31" t="str">
        <f t="shared" si="248"/>
        <v/>
      </c>
      <c r="CI173" s="31" t="str">
        <f>IF(CB173="","",MAX(CI$12:CI172)+1)</f>
        <v/>
      </c>
      <c r="CJ173" s="31" t="str">
        <f t="shared" si="249"/>
        <v/>
      </c>
      <c r="CK173" s="66" t="str">
        <f t="shared" si="250"/>
        <v/>
      </c>
      <c r="CL173" s="47" t="s">
        <v>0</v>
      </c>
      <c r="CM173" s="73" t="str">
        <f t="shared" si="204"/>
        <v/>
      </c>
      <c r="CN173" s="47"/>
      <c r="CO173" s="19" t="str">
        <f t="shared" si="251"/>
        <v/>
      </c>
      <c r="CP173" s="47" t="s">
        <v>0</v>
      </c>
      <c r="CQ173" s="143" t="str">
        <f t="shared" si="252"/>
        <v/>
      </c>
      <c r="CR173" s="47" t="s">
        <v>0</v>
      </c>
      <c r="CS173" s="58" t="str">
        <f t="shared" si="268"/>
        <v/>
      </c>
      <c r="CT173" s="73" t="str">
        <f t="shared" si="269"/>
        <v>0</v>
      </c>
      <c r="CU173" s="229" t="str">
        <f t="shared" si="205"/>
        <v/>
      </c>
      <c r="CV173" s="230" t="str">
        <f t="shared" si="190"/>
        <v/>
      </c>
      <c r="CW173" s="163" t="str">
        <f t="shared" si="206"/>
        <v/>
      </c>
      <c r="CX173" s="47" t="s">
        <v>0</v>
      </c>
      <c r="CY173" s="222" t="str">
        <f t="shared" si="253"/>
        <v xml:space="preserve">
</v>
      </c>
      <c r="CZ173" s="223" t="str">
        <f t="shared" si="254"/>
        <v/>
      </c>
      <c r="DA173" s="47" t="s">
        <v>0</v>
      </c>
      <c r="DB173" s="47"/>
      <c r="DC173" s="47"/>
      <c r="DD173" s="47"/>
      <c r="DE173" s="47" t="s">
        <v>0</v>
      </c>
      <c r="DF173" s="53" t="str">
        <f t="shared" si="262"/>
        <v/>
      </c>
      <c r="DG173" t="s">
        <v>0</v>
      </c>
      <c r="DH173" s="128" t="str">
        <f t="shared" si="263"/>
        <v>M</v>
      </c>
      <c r="DI173" t="s">
        <v>0</v>
      </c>
      <c r="DJ173" s="52" t="str">
        <f t="shared" si="264"/>
        <v/>
      </c>
      <c r="DK173" s="66" t="str">
        <f t="shared" si="265"/>
        <v/>
      </c>
      <c r="DL173" t="s">
        <v>0</v>
      </c>
      <c r="DM173" s="19" t="str">
        <f t="shared" si="266"/>
        <v/>
      </c>
      <c r="DN173" s="47" t="s">
        <v>0</v>
      </c>
      <c r="DO173" s="19" t="str">
        <f t="shared" si="267"/>
        <v/>
      </c>
      <c r="DP173" s="47" t="s">
        <v>0</v>
      </c>
      <c r="DQ173" s="52" t="str">
        <f t="shared" si="207"/>
        <v/>
      </c>
      <c r="DR173" s="53" t="str">
        <f t="shared" si="208"/>
        <v/>
      </c>
      <c r="DS173" s="47" t="s">
        <v>0</v>
      </c>
      <c r="DT173" s="52" t="str">
        <f t="shared" si="209"/>
        <v/>
      </c>
      <c r="DU173" s="53" t="str">
        <f t="shared" si="210"/>
        <v/>
      </c>
      <c r="DV173" s="47" t="s">
        <v>0</v>
      </c>
      <c r="DW173" s="52" t="str">
        <f t="shared" si="211"/>
        <v/>
      </c>
      <c r="DX173" s="53" t="str">
        <f t="shared" si="212"/>
        <v/>
      </c>
      <c r="DY173" s="47" t="s">
        <v>0</v>
      </c>
      <c r="DZ173" s="58" t="str">
        <f t="shared" si="255"/>
        <v/>
      </c>
      <c r="EA173" s="53" t="str" cm="1">
        <f t="array" ref="EA173">IF(DZ173&lt;&gt;"",INDEX(regNatjecatelj_id,DZ173,0),IF(BD173&lt;&gt;"",BD173,""))</f>
        <v/>
      </c>
      <c r="EB173" s="47" t="s">
        <v>0</v>
      </c>
      <c r="EC173" s="58" t="str">
        <f t="shared" si="213"/>
        <v/>
      </c>
      <c r="ED173" s="73" t="str">
        <f t="shared" si="214"/>
        <v/>
      </c>
      <c r="EE173" s="73" t="str">
        <f t="shared" si="215"/>
        <v/>
      </c>
      <c r="EF173" s="73" t="str">
        <f t="shared" si="216"/>
        <v/>
      </c>
      <c r="EG173" s="66" t="str">
        <f t="shared" si="217"/>
        <v/>
      </c>
      <c r="EH173" s="47" t="s">
        <v>0</v>
      </c>
      <c r="EI173" s="58" t="str">
        <f>IF(AL173="","",MAX(EI$12:EI172)+1)</f>
        <v/>
      </c>
      <c r="EJ173" s="73" t="str">
        <f t="shared" si="218"/>
        <v/>
      </c>
      <c r="EK173" s="73" t="str">
        <f t="shared" si="256"/>
        <v/>
      </c>
      <c r="EL173" s="73" t="str">
        <f t="shared" si="219"/>
        <v/>
      </c>
      <c r="EM173" s="73" t="str">
        <f t="shared" si="220"/>
        <v/>
      </c>
      <c r="EN173" s="73" t="str">
        <f t="shared" si="257"/>
        <v/>
      </c>
      <c r="EO173" s="73" t="str">
        <f t="shared" si="258"/>
        <v/>
      </c>
      <c r="EP173" s="73" t="str">
        <f t="shared" si="221"/>
        <v/>
      </c>
      <c r="EQ173" s="73" t="str">
        <f t="shared" si="222"/>
        <v/>
      </c>
      <c r="ER173" s="73" t="str">
        <f t="shared" si="223"/>
        <v/>
      </c>
      <c r="ES173" s="53" t="str">
        <f t="shared" si="224"/>
        <v/>
      </c>
      <c r="ET173" s="47" t="s">
        <v>0</v>
      </c>
      <c r="EU173" s="19" t="str">
        <f t="shared" si="259"/>
        <v/>
      </c>
      <c r="EV173" s="47" t="s">
        <v>0</v>
      </c>
      <c r="EW173" s="19" t="str">
        <f t="shared" si="260"/>
        <v/>
      </c>
      <c r="EX173" s="47" t="s">
        <v>0</v>
      </c>
      <c r="EY173" s="180" t="str">
        <f t="shared" si="225"/>
        <v/>
      </c>
      <c r="EZ173" s="47" t="s">
        <v>0</v>
      </c>
    </row>
    <row r="174" spans="1:156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6" t="str">
        <f t="shared" si="226"/>
        <v>ok</v>
      </c>
      <c r="P174" s="47"/>
      <c r="Q174" s="52" t="str">
        <f t="shared" si="227"/>
        <v>M55</v>
      </c>
      <c r="R174" s="73">
        <f>IF(Q174="","",IF(COUNTIF(Q$12:Q173,Q174)=0,R173+1,R173))</f>
        <v>9</v>
      </c>
      <c r="S174" s="73">
        <f t="shared" si="228"/>
        <v>105</v>
      </c>
      <c r="T174" s="73">
        <f t="shared" si="191"/>
        <v>16</v>
      </c>
      <c r="U174" s="66" t="str">
        <f t="shared" si="192"/>
        <v>M55</v>
      </c>
      <c r="V174" s="47" t="s">
        <v>0</v>
      </c>
      <c r="W174" s="222" t="str">
        <f t="shared" si="193"/>
        <v>M55</v>
      </c>
      <c r="X174" s="223">
        <f t="shared" si="194"/>
        <v>31</v>
      </c>
      <c r="Y174" s="47" t="s">
        <v>0</v>
      </c>
      <c r="Z174" s="52" t="str">
        <f t="shared" si="229"/>
        <v>CRO</v>
      </c>
      <c r="AA174" s="73">
        <f t="shared" si="195"/>
        <v>1</v>
      </c>
      <c r="AB174" s="31" t="str">
        <f t="shared" si="230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231"/>
        <v/>
      </c>
      <c r="AH174" s="47" t="s">
        <v>0</v>
      </c>
      <c r="AI174" s="143" t="str">
        <f t="shared" si="232"/>
        <v>CRO</v>
      </c>
      <c r="AJ174" s="47"/>
      <c r="AK174" s="52" t="str">
        <f t="shared" si="233"/>
        <v>Mile</v>
      </c>
      <c r="AL174" s="31" t="str">
        <f t="shared" si="234"/>
        <v>Boban</v>
      </c>
      <c r="AM174" s="73">
        <f t="shared" si="235"/>
        <v>1427</v>
      </c>
      <c r="AN174" s="73" t="str">
        <f t="shared" si="236"/>
        <v/>
      </c>
      <c r="AO174" s="31" t="str">
        <f t="shared" si="196"/>
        <v>Mile</v>
      </c>
      <c r="AP174" s="66" t="str">
        <f t="shared" si="197"/>
        <v>Boban</v>
      </c>
      <c r="AQ174" s="47" t="s">
        <v>0</v>
      </c>
      <c r="AR174" s="82" t="str">
        <f t="shared" si="237"/>
        <v/>
      </c>
      <c r="AS174" s="47" t="s">
        <v>0</v>
      </c>
      <c r="AT174" s="19" t="str">
        <f t="shared" si="238"/>
        <v/>
      </c>
      <c r="AU174" s="47" t="s">
        <v>0</v>
      </c>
      <c r="AV174" s="103"/>
      <c r="AW174" s="105"/>
      <c r="AX174" s="47" t="s">
        <v>0</v>
      </c>
      <c r="AY174" s="259" t="str">
        <f t="shared" si="261"/>
        <v/>
      </c>
      <c r="AZ174" s="47" t="s">
        <v>0</v>
      </c>
      <c r="BA174" s="52" t="str">
        <f t="shared" si="198"/>
        <v/>
      </c>
      <c r="BB174" s="73" t="str">
        <f>IF(AV174&amp;AW174="","",MAX(BB$12:BB173)+1)</f>
        <v/>
      </c>
      <c r="BC174" s="271" t="str">
        <f t="shared" si="199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>IF(O174="","",IF(BC174="",AO174,IF(BC174="NEMA",AV174,INDEX(regNatjecatelj_ime,MATCH(BC174,regNatjecatelj_id,0)))))</f>
        <v>Mile</v>
      </c>
      <c r="BG174" s="31" t="str">
        <f>IF(O174="","",IF(BC174="",AP174,IF(BC174="NEMA",AW174,INDEX(regNatjecatelj_prezime,MATCH(BC174,regNatjecatelj_id,0)))))</f>
        <v>Boban</v>
      </c>
      <c r="BH174" s="73" t="str">
        <f t="shared" si="239"/>
        <v/>
      </c>
      <c r="BI174" s="53">
        <f t="shared" si="240"/>
        <v>1427</v>
      </c>
      <c r="BJ174" s="47" t="s">
        <v>0</v>
      </c>
      <c r="BK174" s="52" t="str">
        <f t="shared" si="200"/>
        <v>OK MERZ CRO</v>
      </c>
      <c r="BL174" s="31" t="str">
        <f t="shared" si="201"/>
        <v>OK Ivan Merz</v>
      </c>
      <c r="BM174" s="73" t="str">
        <f t="shared" si="202"/>
        <v/>
      </c>
      <c r="BN174" s="31" t="str" cm="1">
        <f t="array" ref="BN174">IF(BM174="",""&amp;BL174,IF(BM174="NEMA",BL174,INDEX(regKlub_naziv,MATCH(INDEX(regKlub_alias_klubId,BM174),regKlub_id,0))))</f>
        <v>OK Ivan Merz</v>
      </c>
      <c r="BO174" s="31" t="str" cm="1">
        <f t="array" ref="BO174">IFERROR(""&amp;INDEX(regNatjecatelj_klub,DX174),"")</f>
        <v>OK Ivan Merz</v>
      </c>
      <c r="BP174" s="88" t="str">
        <f t="shared" si="241"/>
        <v/>
      </c>
      <c r="BQ174" s="66" t="str">
        <f t="shared" si="242"/>
        <v>OK Ivan Merz</v>
      </c>
      <c r="BR174" s="47" t="s">
        <v>0</v>
      </c>
      <c r="BS174" s="52" t="str">
        <f>IF(X174&lt;&gt;"NEMA","",IF(IFERROR(MATCH(W174,W$12:W173,0),0)&lt;&gt;0,"",W174))</f>
        <v/>
      </c>
      <c r="BT174" s="73" t="str">
        <f t="shared" si="243"/>
        <v/>
      </c>
      <c r="BU174" s="31" t="str">
        <f>IF(OR(BT174="",BT174&lt;&gt;"NEMA"),"",MAX(BU$12:BU173)+1)</f>
        <v/>
      </c>
      <c r="BV174" s="66" t="str">
        <f t="shared" si="244"/>
        <v/>
      </c>
      <c r="BW174" s="47" t="s">
        <v>0</v>
      </c>
      <c r="BX174" s="19" t="str">
        <f t="shared" si="245"/>
        <v/>
      </c>
      <c r="BY174" s="47" t="s">
        <v>0</v>
      </c>
      <c r="BZ174" s="82" t="str">
        <f>IF(BM174&lt;&gt;"NEMA","",IF(IFERROR(MATCH(BL174,BL$12:BL173,0),0)&lt;&gt;0,"",BL174))</f>
        <v/>
      </c>
      <c r="CA174" s="47" t="s">
        <v>0</v>
      </c>
      <c r="CB174" s="125"/>
      <c r="CC174" s="47" t="s">
        <v>0</v>
      </c>
      <c r="CD174" s="58" t="str">
        <f t="shared" si="246"/>
        <v/>
      </c>
      <c r="CE174" s="31" t="str">
        <f t="shared" si="247"/>
        <v/>
      </c>
      <c r="CF174" s="31" t="str">
        <f>IF(CE174="","",MAX(CF$12:CF173)+1)</f>
        <v/>
      </c>
      <c r="CG174" s="31" t="str">
        <f t="shared" si="203"/>
        <v/>
      </c>
      <c r="CH174" s="31" t="str">
        <f t="shared" si="248"/>
        <v/>
      </c>
      <c r="CI174" s="31" t="str">
        <f>IF(CB174="","",MAX(CI$12:CI173)+1)</f>
        <v/>
      </c>
      <c r="CJ174" s="31" t="str">
        <f t="shared" si="249"/>
        <v/>
      </c>
      <c r="CK174" s="66" t="str">
        <f t="shared" si="250"/>
        <v/>
      </c>
      <c r="CL174" s="47" t="s">
        <v>0</v>
      </c>
      <c r="CM174" s="73" t="str">
        <f t="shared" si="204"/>
        <v/>
      </c>
      <c r="CN174" s="47"/>
      <c r="CO174" s="19" t="str">
        <f t="shared" si="251"/>
        <v/>
      </c>
      <c r="CP174" s="47" t="s">
        <v>0</v>
      </c>
      <c r="CQ174" s="143" t="str">
        <f t="shared" si="252"/>
        <v>OK Ivan Merz</v>
      </c>
      <c r="CR174" s="47" t="s">
        <v>0</v>
      </c>
      <c r="CS174" s="58" t="str">
        <f t="shared" si="268"/>
        <v/>
      </c>
      <c r="CT174" s="73" t="str">
        <f t="shared" si="269"/>
        <v>1</v>
      </c>
      <c r="CU174" s="229" t="str">
        <f t="shared" si="205"/>
        <v/>
      </c>
      <c r="CV174" s="230" t="str">
        <f t="shared" si="190"/>
        <v/>
      </c>
      <c r="CW174" s="163">
        <f t="shared" si="206"/>
        <v>6</v>
      </c>
      <c r="CX174" s="47" t="s">
        <v>0</v>
      </c>
      <c r="CY174" s="222" t="str">
        <f t="shared" si="253"/>
        <v xml:space="preserve">
</v>
      </c>
      <c r="CZ174" s="223" t="e">
        <f t="shared" si="254"/>
        <v>#N/A</v>
      </c>
      <c r="DA174" s="47" t="s">
        <v>0</v>
      </c>
      <c r="DB174" s="47"/>
      <c r="DC174" s="47"/>
      <c r="DD174" s="47"/>
      <c r="DE174" s="47" t="s">
        <v>0</v>
      </c>
      <c r="DF174" s="53" t="str">
        <f t="shared" si="262"/>
        <v/>
      </c>
      <c r="DG174" t="s">
        <v>0</v>
      </c>
      <c r="DH174" s="128" t="str">
        <f t="shared" si="263"/>
        <v>M</v>
      </c>
      <c r="DI174" t="s">
        <v>0</v>
      </c>
      <c r="DJ174" s="52" t="str">
        <f t="shared" si="264"/>
        <v/>
      </c>
      <c r="DK174" s="66" t="str">
        <f t="shared" si="265"/>
        <v/>
      </c>
      <c r="DL174" t="s">
        <v>0</v>
      </c>
      <c r="DM174" s="19" t="str">
        <f t="shared" si="266"/>
        <v/>
      </c>
      <c r="DN174" s="47" t="s">
        <v>0</v>
      </c>
      <c r="DO174" s="19" t="str">
        <f t="shared" si="267"/>
        <v/>
      </c>
      <c r="DP174" s="47" t="s">
        <v>0</v>
      </c>
      <c r="DQ174" s="52" t="str">
        <f t="shared" si="207"/>
        <v>Mile – Boban – OK Ivan Merz – M55</v>
      </c>
      <c r="DR174" s="53">
        <f t="shared" si="208"/>
        <v>36</v>
      </c>
      <c r="DS174" s="47" t="s">
        <v>0</v>
      </c>
      <c r="DT174" s="52" t="str">
        <f t="shared" si="209"/>
        <v>Mile – Boban – OK Ivan Merz</v>
      </c>
      <c r="DU174" s="53">
        <f t="shared" si="210"/>
        <v>36</v>
      </c>
      <c r="DV174" s="47" t="s">
        <v>0</v>
      </c>
      <c r="DW174" s="52" t="str">
        <f t="shared" si="211"/>
        <v>Mile – Boban</v>
      </c>
      <c r="DX174" s="53">
        <f t="shared" si="212"/>
        <v>36</v>
      </c>
      <c r="DY174" s="47" t="s">
        <v>0</v>
      </c>
      <c r="DZ174" s="58">
        <f t="shared" si="255"/>
        <v>36</v>
      </c>
      <c r="EA174" s="53" cm="1">
        <f t="array" ref="EA174">IF(DZ174&lt;&gt;"",INDEX(regNatjecatelj_id,DZ174,0),IF(BD174&lt;&gt;"",BD174,""))</f>
        <v>1427</v>
      </c>
      <c r="EB174" s="47" t="s">
        <v>0</v>
      </c>
      <c r="EC174" s="58" t="str">
        <f t="shared" si="213"/>
        <v>imepre</v>
      </c>
      <c r="ED174" s="73" t="str">
        <f t="shared" si="214"/>
        <v>klu</v>
      </c>
      <c r="EE174" s="73" t="str">
        <f t="shared" si="215"/>
        <v>kat</v>
      </c>
      <c r="EF174" s="73" t="str">
        <f t="shared" si="216"/>
        <v/>
      </c>
      <c r="EG174" s="66" t="str">
        <f t="shared" si="217"/>
        <v>imepre-klu-kat</v>
      </c>
      <c r="EH174" s="47" t="s">
        <v>0</v>
      </c>
      <c r="EI174" s="58">
        <f>IF(AL174="","",MAX(EI$12:EI173)+1)</f>
        <v>338</v>
      </c>
      <c r="EJ174" s="73">
        <f t="shared" si="218"/>
        <v>31</v>
      </c>
      <c r="EK174" s="73">
        <f t="shared" si="256"/>
        <v>1427</v>
      </c>
      <c r="EL174" s="73" t="str">
        <f t="shared" si="219"/>
        <v/>
      </c>
      <c r="EM174" s="73">
        <f t="shared" si="220"/>
        <v>6</v>
      </c>
      <c r="EN174" s="73">
        <f t="shared" si="257"/>
        <v>1</v>
      </c>
      <c r="EO174" s="73">
        <f t="shared" si="258"/>
        <v>1</v>
      </c>
      <c r="EP174" s="73" t="str">
        <f t="shared" si="221"/>
        <v>1</v>
      </c>
      <c r="EQ174" s="73" t="str">
        <f t="shared" si="222"/>
        <v/>
      </c>
      <c r="ER174" s="73" t="str">
        <f t="shared" si="223"/>
        <v/>
      </c>
      <c r="ES174" s="53" t="str">
        <f t="shared" si="224"/>
        <v/>
      </c>
      <c r="ET174" s="47" t="s">
        <v>0</v>
      </c>
      <c r="EU174" s="19" t="str">
        <f t="shared" si="259"/>
        <v>INSERT INTO rezultat(id,stazakategorija_id,imeprezime_id,vrijeme_sec,status_id,registracija,uparivanje_id,originalstatus_id,imeprezimealias_id,klubalias_id,kategorijaalias_id) VALUES (338,31,1427,Null,6,1,1,1,Null,Null,Null);</v>
      </c>
      <c r="EV174" s="47" t="s">
        <v>0</v>
      </c>
      <c r="EW174" s="19" t="str">
        <f t="shared" si="260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4" s="47" t="s">
        <v>0</v>
      </c>
      <c r="EY174" s="180" t="str">
        <f t="shared" si="225"/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Z174" s="47" t="s">
        <v>0</v>
      </c>
    </row>
    <row r="175" spans="1:156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6" t="str">
        <f t="shared" si="226"/>
        <v>ok</v>
      </c>
      <c r="P175" s="47"/>
      <c r="Q175" s="52" t="str">
        <f t="shared" si="227"/>
        <v>M65</v>
      </c>
      <c r="R175" s="73">
        <f>IF(Q175="","",IF(COUNTIF(Q$12:Q174,Q175)=0,R174+1,R174))</f>
        <v>10</v>
      </c>
      <c r="S175" s="73">
        <f t="shared" si="228"/>
        <v>104</v>
      </c>
      <c r="T175" s="73">
        <f t="shared" si="191"/>
        <v>15</v>
      </c>
      <c r="U175" s="66" t="str">
        <f t="shared" si="192"/>
        <v>M70 – M65</v>
      </c>
      <c r="V175" s="47" t="s">
        <v>0</v>
      </c>
      <c r="W175" s="222" t="str">
        <f t="shared" si="193"/>
        <v>M65</v>
      </c>
      <c r="X175" s="223">
        <f t="shared" si="194"/>
        <v>32</v>
      </c>
      <c r="Y175" s="47" t="s">
        <v>0</v>
      </c>
      <c r="Z175" s="52" t="str">
        <f t="shared" si="229"/>
        <v>CRO</v>
      </c>
      <c r="AA175" s="73">
        <f t="shared" si="195"/>
        <v>1</v>
      </c>
      <c r="AB175" s="31" t="str">
        <f t="shared" si="230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231"/>
        <v/>
      </c>
      <c r="AH175" s="47" t="s">
        <v>0</v>
      </c>
      <c r="AI175" s="143" t="str">
        <f t="shared" si="232"/>
        <v>CRO</v>
      </c>
      <c r="AJ175" s="47"/>
      <c r="AK175" s="52" t="str">
        <f t="shared" si="233"/>
        <v>Ivan</v>
      </c>
      <c r="AL175" s="31" t="str">
        <f t="shared" si="234"/>
        <v>Pongrac</v>
      </c>
      <c r="AM175" s="73">
        <f t="shared" si="235"/>
        <v>1484</v>
      </c>
      <c r="AN175" s="73" t="str">
        <f t="shared" si="236"/>
        <v/>
      </c>
      <c r="AO175" s="31" t="str">
        <f t="shared" si="196"/>
        <v>Ivan</v>
      </c>
      <c r="AP175" s="66" t="str">
        <f t="shared" si="197"/>
        <v>Pongrac</v>
      </c>
      <c r="AQ175" s="47" t="s">
        <v>0</v>
      </c>
      <c r="AR175" s="82" t="str">
        <f t="shared" si="237"/>
        <v/>
      </c>
      <c r="AS175" s="47" t="s">
        <v>0</v>
      </c>
      <c r="AT175" s="19" t="str">
        <f t="shared" si="238"/>
        <v/>
      </c>
      <c r="AU175" s="47" t="s">
        <v>0</v>
      </c>
      <c r="AV175" s="103"/>
      <c r="AW175" s="105"/>
      <c r="AX175" s="47" t="s">
        <v>0</v>
      </c>
      <c r="AY175" s="259" t="str">
        <f t="shared" si="261"/>
        <v/>
      </c>
      <c r="AZ175" s="47" t="s">
        <v>0</v>
      </c>
      <c r="BA175" s="52" t="str">
        <f t="shared" si="198"/>
        <v/>
      </c>
      <c r="BB175" s="73" t="str">
        <f>IF(AV175&amp;AW175="","",MAX(BB$12:BB174)+1)</f>
        <v/>
      </c>
      <c r="BC175" s="271" t="str">
        <f t="shared" si="199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>IF(O175="","",IF(BC175="",AO175,IF(BC175="NEMA",AV175,INDEX(regNatjecatelj_ime,MATCH(BC175,regNatjecatelj_id,0)))))</f>
        <v>Ivan</v>
      </c>
      <c r="BG175" s="31" t="str">
        <f>IF(O175="","",IF(BC175="",AP175,IF(BC175="NEMA",AW175,INDEX(regNatjecatelj_prezime,MATCH(BC175,regNatjecatelj_id,0)))))</f>
        <v>Pongrac</v>
      </c>
      <c r="BH175" s="73" t="str">
        <f t="shared" si="239"/>
        <v/>
      </c>
      <c r="BI175" s="53">
        <f t="shared" si="240"/>
        <v>1484</v>
      </c>
      <c r="BJ175" s="47" t="s">
        <v>0</v>
      </c>
      <c r="BK175" s="52" t="str">
        <f t="shared" si="200"/>
        <v>JAP</v>
      </c>
      <c r="BL175" s="31" t="str">
        <f t="shared" si="201"/>
        <v>OK Japetic</v>
      </c>
      <c r="BM175" s="73">
        <f t="shared" si="202"/>
        <v>1</v>
      </c>
      <c r="BN175" s="31" t="str" cm="1">
        <f t="array" ref="BN175">IF(BM175="",""&amp;BL175,IF(BM175="NEMA",BL175,INDEX(regKlub_naziv,MATCH(INDEX(regKlub_alias_klubId,BM175),regKlub_id,0))))</f>
        <v>OK Japetić</v>
      </c>
      <c r="BO175" s="31" t="str" cm="1">
        <f t="array" ref="BO175">IFERROR(""&amp;INDEX(regNatjecatelj_klub,DX175),"")</f>
        <v>OK Japetić</v>
      </c>
      <c r="BP175" s="88" t="str">
        <f t="shared" si="241"/>
        <v/>
      </c>
      <c r="BQ175" s="66" t="str">
        <f t="shared" si="242"/>
        <v>OK Japetić</v>
      </c>
      <c r="BR175" s="47" t="s">
        <v>0</v>
      </c>
      <c r="BS175" s="52" t="str">
        <f>IF(X175&lt;&gt;"NEMA","",IF(IFERROR(MATCH(W175,W$12:W174,0),0)&lt;&gt;0,"",W175))</f>
        <v/>
      </c>
      <c r="BT175" s="73" t="str">
        <f t="shared" si="243"/>
        <v/>
      </c>
      <c r="BU175" s="31" t="str">
        <f>IF(OR(BT175="",BT175&lt;&gt;"NEMA"),"",MAX(BU$12:BU174)+1)</f>
        <v/>
      </c>
      <c r="BV175" s="66" t="str">
        <f t="shared" si="244"/>
        <v/>
      </c>
      <c r="BW175" s="47" t="s">
        <v>0</v>
      </c>
      <c r="BX175" s="19" t="str">
        <f t="shared" si="245"/>
        <v/>
      </c>
      <c r="BY175" s="47" t="s">
        <v>0</v>
      </c>
      <c r="BZ175" s="82" t="str">
        <f>IF(BM175&lt;&gt;"NEMA","",IF(IFERROR(MATCH(BL175,BL$12:BL174,0),0)&lt;&gt;0,"",BL175))</f>
        <v/>
      </c>
      <c r="CA175" s="47" t="s">
        <v>0</v>
      </c>
      <c r="CB175" s="125"/>
      <c r="CC175" s="47" t="s">
        <v>0</v>
      </c>
      <c r="CD175" s="58" t="str">
        <f t="shared" si="246"/>
        <v/>
      </c>
      <c r="CE175" s="31" t="str">
        <f t="shared" si="247"/>
        <v/>
      </c>
      <c r="CF175" s="31" t="str">
        <f>IF(CE175="","",MAX(CF$12:CF174)+1)</f>
        <v/>
      </c>
      <c r="CG175" s="31" t="str">
        <f t="shared" si="203"/>
        <v/>
      </c>
      <c r="CH175" s="31" t="str">
        <f t="shared" si="248"/>
        <v/>
      </c>
      <c r="CI175" s="31" t="str">
        <f>IF(CB175="","",MAX(CI$12:CI174)+1)</f>
        <v/>
      </c>
      <c r="CJ175" s="31" t="str">
        <f t="shared" si="249"/>
        <v/>
      </c>
      <c r="CK175" s="66" t="str">
        <f t="shared" si="250"/>
        <v/>
      </c>
      <c r="CL175" s="47" t="s">
        <v>0</v>
      </c>
      <c r="CM175" s="73" t="str">
        <f t="shared" si="204"/>
        <v/>
      </c>
      <c r="CN175" s="47"/>
      <c r="CO175" s="19" t="str">
        <f t="shared" si="251"/>
        <v/>
      </c>
      <c r="CP175" s="47" t="s">
        <v>0</v>
      </c>
      <c r="CQ175" s="143" t="str">
        <f t="shared" si="252"/>
        <v>OK Japetić</v>
      </c>
      <c r="CR175" s="47" t="s">
        <v>0</v>
      </c>
      <c r="CS175" s="58" t="str">
        <f t="shared" si="268"/>
        <v>44:33</v>
      </c>
      <c r="CT175" s="73" t="str">
        <f t="shared" si="269"/>
        <v>0</v>
      </c>
      <c r="CU175" s="229" t="str">
        <f t="shared" si="205"/>
        <v/>
      </c>
      <c r="CV175" s="230">
        <f t="shared" si="190"/>
        <v>2673</v>
      </c>
      <c r="CW175" s="163">
        <f t="shared" si="206"/>
        <v>1</v>
      </c>
      <c r="CX175" s="47" t="s">
        <v>0</v>
      </c>
      <c r="CY175" s="222" t="str">
        <f t="shared" si="253"/>
        <v xml:space="preserve">
</v>
      </c>
      <c r="CZ175" s="223">
        <f t="shared" si="254"/>
        <v>6</v>
      </c>
      <c r="DA175" s="47" t="s">
        <v>0</v>
      </c>
      <c r="DB175" s="47"/>
      <c r="DC175" s="47"/>
      <c r="DD175" s="47"/>
      <c r="DE175" s="47" t="s">
        <v>0</v>
      </c>
      <c r="DF175" s="53" t="str">
        <f t="shared" si="262"/>
        <v/>
      </c>
      <c r="DG175" t="s">
        <v>0</v>
      </c>
      <c r="DH175" s="128" t="str">
        <f t="shared" si="263"/>
        <v>M</v>
      </c>
      <c r="DI175" t="s">
        <v>0</v>
      </c>
      <c r="DJ175" s="52" t="str">
        <f t="shared" si="264"/>
        <v/>
      </c>
      <c r="DK175" s="66" t="str">
        <f t="shared" si="265"/>
        <v/>
      </c>
      <c r="DL175" t="s">
        <v>0</v>
      </c>
      <c r="DM175" s="19" t="str">
        <f t="shared" si="266"/>
        <v/>
      </c>
      <c r="DN175" s="47" t="s">
        <v>0</v>
      </c>
      <c r="DO175" s="19" t="str">
        <f t="shared" si="267"/>
        <v/>
      </c>
      <c r="DP175" s="47" t="s">
        <v>0</v>
      </c>
      <c r="DQ175" s="52" t="str">
        <f t="shared" si="207"/>
        <v>Ivan – Pongrac – OK Japetić – M65</v>
      </c>
      <c r="DR175" s="53">
        <f t="shared" si="208"/>
        <v>131</v>
      </c>
      <c r="DS175" s="47" t="s">
        <v>0</v>
      </c>
      <c r="DT175" s="52" t="str">
        <f t="shared" si="209"/>
        <v>Ivan – Pongrac – OK Japetić</v>
      </c>
      <c r="DU175" s="53">
        <f t="shared" si="210"/>
        <v>131</v>
      </c>
      <c r="DV175" s="47" t="s">
        <v>0</v>
      </c>
      <c r="DW175" s="52" t="str">
        <f t="shared" si="211"/>
        <v>Ivan – Pongrac</v>
      </c>
      <c r="DX175" s="53">
        <f t="shared" si="212"/>
        <v>131</v>
      </c>
      <c r="DY175" s="47" t="s">
        <v>0</v>
      </c>
      <c r="DZ175" s="58">
        <f t="shared" si="255"/>
        <v>131</v>
      </c>
      <c r="EA175" s="53" cm="1">
        <f t="array" ref="EA175">IF(DZ175&lt;&gt;"",INDEX(regNatjecatelj_id,DZ175,0),IF(BD175&lt;&gt;"",BD175,""))</f>
        <v>1484</v>
      </c>
      <c r="EB175" s="47" t="s">
        <v>0</v>
      </c>
      <c r="EC175" s="58" t="str">
        <f t="shared" si="213"/>
        <v>imepre</v>
      </c>
      <c r="ED175" s="73" t="str">
        <f t="shared" si="214"/>
        <v>klu(ali)</v>
      </c>
      <c r="EE175" s="73" t="str">
        <f t="shared" si="215"/>
        <v>kat</v>
      </c>
      <c r="EF175" s="73" t="str">
        <f t="shared" si="216"/>
        <v/>
      </c>
      <c r="EG175" s="66" t="str">
        <f t="shared" si="217"/>
        <v>imepre-klu(ali)-kat</v>
      </c>
      <c r="EH175" s="47" t="s">
        <v>0</v>
      </c>
      <c r="EI175" s="58">
        <f>IF(AL175="","",MAX(EI$12:EI174)+1)</f>
        <v>339</v>
      </c>
      <c r="EJ175" s="73">
        <f t="shared" si="218"/>
        <v>32</v>
      </c>
      <c r="EK175" s="73">
        <f t="shared" si="256"/>
        <v>1484</v>
      </c>
      <c r="EL175" s="73">
        <f t="shared" si="219"/>
        <v>2673</v>
      </c>
      <c r="EM175" s="73">
        <f t="shared" si="220"/>
        <v>1</v>
      </c>
      <c r="EN175" s="73">
        <f t="shared" si="257"/>
        <v>1</v>
      </c>
      <c r="EO175" s="73">
        <f t="shared" si="258"/>
        <v>3</v>
      </c>
      <c r="EP175" s="73" t="str">
        <f t="shared" si="221"/>
        <v>0</v>
      </c>
      <c r="EQ175" s="73" t="str">
        <f t="shared" si="222"/>
        <v/>
      </c>
      <c r="ER175" s="73">
        <f t="shared" si="223"/>
        <v>1</v>
      </c>
      <c r="ES175" s="53" t="str">
        <f t="shared" si="224"/>
        <v/>
      </c>
      <c r="ET175" s="47" t="s">
        <v>0</v>
      </c>
      <c r="EU175" s="19" t="str">
        <f t="shared" si="259"/>
        <v>INSERT INTO rezultat(id,stazakategorija_id,imeprezime_id,vrijeme_sec,status_id,registracija,uparivanje_id,originalstatus_id,imeprezimealias_id,klubalias_id,kategorijaalias_id) VALUES (339,32,1484,2673,1,1,3,0,Null,1,Null);</v>
      </c>
      <c r="EV175" s="47" t="s">
        <v>0</v>
      </c>
      <c r="EW175" s="19" t="str">
        <f t="shared" si="260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5" s="47" t="s">
        <v>0</v>
      </c>
      <c r="EY175" s="180" t="str">
        <f t="shared" si="225"/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Z175" s="47" t="s">
        <v>0</v>
      </c>
    </row>
    <row r="176" spans="1:156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6" t="str">
        <f t="shared" si="226"/>
        <v>ok</v>
      </c>
      <c r="P176" s="47"/>
      <c r="Q176" s="52" t="str">
        <f t="shared" si="227"/>
        <v>M65</v>
      </c>
      <c r="R176" s="73">
        <f>IF(Q176="","",IF(COUNTIF(Q$12:Q175,Q176)=0,R175+1,R175))</f>
        <v>10</v>
      </c>
      <c r="S176" s="73">
        <f t="shared" si="228"/>
        <v>104</v>
      </c>
      <c r="T176" s="73">
        <f t="shared" si="191"/>
        <v>15</v>
      </c>
      <c r="U176" s="66" t="str">
        <f t="shared" si="192"/>
        <v>M70 – M65</v>
      </c>
      <c r="V176" s="47" t="s">
        <v>0</v>
      </c>
      <c r="W176" s="222" t="str">
        <f t="shared" si="193"/>
        <v>M65</v>
      </c>
      <c r="X176" s="223">
        <f t="shared" si="194"/>
        <v>32</v>
      </c>
      <c r="Y176" s="47" t="s">
        <v>0</v>
      </c>
      <c r="Z176" s="52" t="str">
        <f t="shared" si="229"/>
        <v>CRO</v>
      </c>
      <c r="AA176" s="73">
        <f t="shared" si="195"/>
        <v>1</v>
      </c>
      <c r="AB176" s="31" t="str">
        <f t="shared" si="230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231"/>
        <v/>
      </c>
      <c r="AH176" s="47" t="s">
        <v>0</v>
      </c>
      <c r="AI176" s="143" t="str">
        <f t="shared" si="232"/>
        <v>CRO</v>
      </c>
      <c r="AJ176" s="47"/>
      <c r="AK176" s="52" t="str">
        <f t="shared" si="233"/>
        <v>Ivica</v>
      </c>
      <c r="AL176" s="31" t="str">
        <f t="shared" si="234"/>
        <v>Mesić</v>
      </c>
      <c r="AM176" s="73">
        <f t="shared" si="235"/>
        <v>1548</v>
      </c>
      <c r="AN176" s="73" t="str">
        <f t="shared" si="236"/>
        <v/>
      </c>
      <c r="AO176" s="31" t="str">
        <f t="shared" si="196"/>
        <v>Ivica</v>
      </c>
      <c r="AP176" s="66" t="str">
        <f t="shared" si="197"/>
        <v>Mesić</v>
      </c>
      <c r="AQ176" s="47" t="s">
        <v>0</v>
      </c>
      <c r="AR176" s="82" t="str">
        <f t="shared" si="237"/>
        <v/>
      </c>
      <c r="AS176" s="47" t="s">
        <v>0</v>
      </c>
      <c r="AT176" s="19" t="str">
        <f t="shared" si="238"/>
        <v/>
      </c>
      <c r="AU176" s="47" t="s">
        <v>0</v>
      </c>
      <c r="AV176" s="103"/>
      <c r="AW176" s="105"/>
      <c r="AX176" s="47" t="s">
        <v>0</v>
      </c>
      <c r="AY176" s="259" t="str">
        <f t="shared" si="261"/>
        <v/>
      </c>
      <c r="AZ176" s="47" t="s">
        <v>0</v>
      </c>
      <c r="BA176" s="52" t="str">
        <f t="shared" si="198"/>
        <v/>
      </c>
      <c r="BB176" s="73" t="str">
        <f>IF(AV176&amp;AW176="","",MAX(BB$12:BB175)+1)</f>
        <v/>
      </c>
      <c r="BC176" s="271" t="str">
        <f t="shared" si="199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>IF(O176="","",IF(BC176="",AO176,IF(BC176="NEMA",AV176,INDEX(regNatjecatelj_ime,MATCH(BC176,regNatjecatelj_id,0)))))</f>
        <v>Ivica</v>
      </c>
      <c r="BG176" s="31" t="str">
        <f>IF(O176="","",IF(BC176="",AP176,IF(BC176="NEMA",AW176,INDEX(regNatjecatelj_prezime,MATCH(BC176,regNatjecatelj_id,0)))))</f>
        <v>Mesić</v>
      </c>
      <c r="BH176" s="73" t="str">
        <f t="shared" si="239"/>
        <v/>
      </c>
      <c r="BI176" s="53">
        <f t="shared" si="240"/>
        <v>1548</v>
      </c>
      <c r="BJ176" s="47" t="s">
        <v>0</v>
      </c>
      <c r="BK176" s="52" t="str">
        <f t="shared" si="200"/>
        <v>Vihor</v>
      </c>
      <c r="BL176" s="31" t="str">
        <f t="shared" si="201"/>
        <v>OK Vihor</v>
      </c>
      <c r="BM176" s="73" t="str">
        <f t="shared" si="202"/>
        <v/>
      </c>
      <c r="BN176" s="31" t="str" cm="1">
        <f t="array" ref="BN176">IF(BM176="",""&amp;BL176,IF(BM176="NEMA",BL176,INDEX(regKlub_naziv,MATCH(INDEX(regKlub_alias_klubId,BM176),regKlub_id,0))))</f>
        <v>OK Vihor</v>
      </c>
      <c r="BO176" s="31" t="str" cm="1">
        <f t="array" ref="BO176">IFERROR(""&amp;INDEX(regNatjecatelj_klub,DX176),"")</f>
        <v>OK Vihor</v>
      </c>
      <c r="BP176" s="88" t="str">
        <f t="shared" si="241"/>
        <v/>
      </c>
      <c r="BQ176" s="66" t="str">
        <f t="shared" si="242"/>
        <v>OK Vihor</v>
      </c>
      <c r="BR176" s="47" t="s">
        <v>0</v>
      </c>
      <c r="BS176" s="52" t="str">
        <f>IF(X176&lt;&gt;"NEMA","",IF(IFERROR(MATCH(W176,W$12:W175,0),0)&lt;&gt;0,"",W176))</f>
        <v/>
      </c>
      <c r="BT176" s="73" t="str">
        <f t="shared" si="243"/>
        <v/>
      </c>
      <c r="BU176" s="31" t="str">
        <f>IF(OR(BT176="",BT176&lt;&gt;"NEMA"),"",MAX(BU$12:BU175)+1)</f>
        <v/>
      </c>
      <c r="BV176" s="66" t="str">
        <f t="shared" si="244"/>
        <v/>
      </c>
      <c r="BW176" s="47" t="s">
        <v>0</v>
      </c>
      <c r="BX176" s="19" t="str">
        <f t="shared" si="245"/>
        <v/>
      </c>
      <c r="BY176" s="47" t="s">
        <v>0</v>
      </c>
      <c r="BZ176" s="82" t="str">
        <f>IF(BM176&lt;&gt;"NEMA","",IF(IFERROR(MATCH(BL176,BL$12:BL175,0),0)&lt;&gt;0,"",BL176))</f>
        <v/>
      </c>
      <c r="CA176" s="47" t="s">
        <v>0</v>
      </c>
      <c r="CB176" s="125"/>
      <c r="CC176" s="47" t="s">
        <v>0</v>
      </c>
      <c r="CD176" s="58" t="str">
        <f t="shared" si="246"/>
        <v/>
      </c>
      <c r="CE176" s="31" t="str">
        <f t="shared" si="247"/>
        <v/>
      </c>
      <c r="CF176" s="31" t="str">
        <f>IF(CE176="","",MAX(CF$12:CF175)+1)</f>
        <v/>
      </c>
      <c r="CG176" s="31" t="str">
        <f t="shared" si="203"/>
        <v/>
      </c>
      <c r="CH176" s="31" t="str">
        <f t="shared" si="248"/>
        <v/>
      </c>
      <c r="CI176" s="31" t="str">
        <f>IF(CB176="","",MAX(CI$12:CI175)+1)</f>
        <v/>
      </c>
      <c r="CJ176" s="31" t="str">
        <f t="shared" si="249"/>
        <v/>
      </c>
      <c r="CK176" s="66" t="str">
        <f t="shared" si="250"/>
        <v/>
      </c>
      <c r="CL176" s="47" t="s">
        <v>0</v>
      </c>
      <c r="CM176" s="73" t="str">
        <f t="shared" si="204"/>
        <v/>
      </c>
      <c r="CN176" s="47"/>
      <c r="CO176" s="19" t="str">
        <f t="shared" si="251"/>
        <v/>
      </c>
      <c r="CP176" s="47" t="s">
        <v>0</v>
      </c>
      <c r="CQ176" s="143" t="str">
        <f t="shared" si="252"/>
        <v>OK Vihor</v>
      </c>
      <c r="CR176" s="47" t="s">
        <v>0</v>
      </c>
      <c r="CS176" s="58" t="str">
        <f t="shared" si="268"/>
        <v>55:12</v>
      </c>
      <c r="CT176" s="73" t="str">
        <f t="shared" si="269"/>
        <v>0</v>
      </c>
      <c r="CU176" s="229" t="str">
        <f t="shared" si="205"/>
        <v/>
      </c>
      <c r="CV176" s="230">
        <f t="shared" si="190"/>
        <v>3312</v>
      </c>
      <c r="CW176" s="163">
        <f t="shared" si="206"/>
        <v>1</v>
      </c>
      <c r="CX176" s="47" t="s">
        <v>0</v>
      </c>
      <c r="CY176" s="222" t="str">
        <f t="shared" si="253"/>
        <v xml:space="preserve">
</v>
      </c>
      <c r="CZ176" s="223">
        <f t="shared" si="254"/>
        <v>6</v>
      </c>
      <c r="DA176" s="47" t="s">
        <v>0</v>
      </c>
      <c r="DB176" s="47"/>
      <c r="DC176" s="47"/>
      <c r="DD176" s="47"/>
      <c r="DE176" s="47" t="s">
        <v>0</v>
      </c>
      <c r="DF176" s="53" t="str">
        <f t="shared" si="262"/>
        <v/>
      </c>
      <c r="DG176" t="s">
        <v>0</v>
      </c>
      <c r="DH176" s="128" t="str">
        <f t="shared" si="263"/>
        <v>M</v>
      </c>
      <c r="DI176" t="s">
        <v>0</v>
      </c>
      <c r="DJ176" s="52" t="str">
        <f t="shared" si="264"/>
        <v/>
      </c>
      <c r="DK176" s="66" t="str">
        <f t="shared" si="265"/>
        <v/>
      </c>
      <c r="DL176" t="s">
        <v>0</v>
      </c>
      <c r="DM176" s="19" t="str">
        <f t="shared" si="266"/>
        <v/>
      </c>
      <c r="DN176" s="47" t="s">
        <v>0</v>
      </c>
      <c r="DO176" s="19" t="str">
        <f t="shared" si="267"/>
        <v/>
      </c>
      <c r="DP176" s="47" t="s">
        <v>0</v>
      </c>
      <c r="DQ176" s="52" t="str">
        <f t="shared" si="207"/>
        <v>Ivica – Mesić – OK Vihor – M65</v>
      </c>
      <c r="DR176" s="53">
        <f t="shared" si="208"/>
        <v>802</v>
      </c>
      <c r="DS176" s="47" t="s">
        <v>0</v>
      </c>
      <c r="DT176" s="52" t="str">
        <f t="shared" si="209"/>
        <v>Ivica – Mesić – OK Vihor</v>
      </c>
      <c r="DU176" s="53">
        <f t="shared" si="210"/>
        <v>802</v>
      </c>
      <c r="DV176" s="47" t="s">
        <v>0</v>
      </c>
      <c r="DW176" s="52" t="str">
        <f t="shared" si="211"/>
        <v>Ivica – Mesić</v>
      </c>
      <c r="DX176" s="53">
        <f t="shared" si="212"/>
        <v>802</v>
      </c>
      <c r="DY176" s="47" t="s">
        <v>0</v>
      </c>
      <c r="DZ176" s="58">
        <f t="shared" si="255"/>
        <v>802</v>
      </c>
      <c r="EA176" s="53" cm="1">
        <f t="array" ref="EA176">IF(DZ176&lt;&gt;"",INDEX(regNatjecatelj_id,DZ176,0),IF(BD176&lt;&gt;"",BD176,""))</f>
        <v>1548</v>
      </c>
      <c r="EB176" s="47" t="s">
        <v>0</v>
      </c>
      <c r="EC176" s="58" t="str">
        <f t="shared" si="213"/>
        <v>imepre</v>
      </c>
      <c r="ED176" s="73" t="str">
        <f t="shared" si="214"/>
        <v>klu</v>
      </c>
      <c r="EE176" s="73" t="str">
        <f t="shared" si="215"/>
        <v>kat</v>
      </c>
      <c r="EF176" s="73" t="str">
        <f t="shared" si="216"/>
        <v/>
      </c>
      <c r="EG176" s="66" t="str">
        <f t="shared" si="217"/>
        <v>imepre-klu-kat</v>
      </c>
      <c r="EH176" s="47" t="s">
        <v>0</v>
      </c>
      <c r="EI176" s="58">
        <f>IF(AL176="","",MAX(EI$12:EI175)+1)</f>
        <v>340</v>
      </c>
      <c r="EJ176" s="73">
        <f t="shared" si="218"/>
        <v>32</v>
      </c>
      <c r="EK176" s="73">
        <f t="shared" si="256"/>
        <v>1548</v>
      </c>
      <c r="EL176" s="73">
        <f t="shared" si="219"/>
        <v>3312</v>
      </c>
      <c r="EM176" s="73">
        <f t="shared" si="220"/>
        <v>1</v>
      </c>
      <c r="EN176" s="73">
        <f t="shared" si="257"/>
        <v>1</v>
      </c>
      <c r="EO176" s="73">
        <f t="shared" si="258"/>
        <v>1</v>
      </c>
      <c r="EP176" s="73" t="str">
        <f t="shared" si="221"/>
        <v>0</v>
      </c>
      <c r="EQ176" s="73" t="str">
        <f t="shared" si="222"/>
        <v/>
      </c>
      <c r="ER176" s="73" t="str">
        <f t="shared" si="223"/>
        <v/>
      </c>
      <c r="ES176" s="53" t="str">
        <f t="shared" si="224"/>
        <v/>
      </c>
      <c r="ET176" s="47" t="s">
        <v>0</v>
      </c>
      <c r="EU176" s="19" t="str">
        <f t="shared" si="259"/>
        <v>INSERT INTO rezultat(id,stazakategorija_id,imeprezime_id,vrijeme_sec,status_id,registracija,uparivanje_id,originalstatus_id,imeprezimealias_id,klubalias_id,kategorijaalias_id) VALUES (340,32,1548,3312,1,1,1,0,Null,Null,Null);</v>
      </c>
      <c r="EV176" s="47" t="s">
        <v>0</v>
      </c>
      <c r="EW176" s="19" t="str">
        <f t="shared" si="260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6" s="47" t="s">
        <v>0</v>
      </c>
      <c r="EY176" s="180" t="str">
        <f t="shared" si="225"/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Z176" s="47" t="s">
        <v>0</v>
      </c>
    </row>
    <row r="177" spans="1:156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6" t="str">
        <f t="shared" si="226"/>
        <v>ok</v>
      </c>
      <c r="P177" s="47"/>
      <c r="Q177" s="52" t="str">
        <f t="shared" si="227"/>
        <v>M65</v>
      </c>
      <c r="R177" s="73">
        <f>IF(Q177="","",IF(COUNTIF(Q$12:Q176,Q177)=0,R176+1,R176))</f>
        <v>10</v>
      </c>
      <c r="S177" s="73">
        <f t="shared" si="228"/>
        <v>104</v>
      </c>
      <c r="T177" s="73">
        <f t="shared" si="191"/>
        <v>15</v>
      </c>
      <c r="U177" s="66" t="str">
        <f t="shared" si="192"/>
        <v>M70 – M65</v>
      </c>
      <c r="V177" s="47" t="s">
        <v>0</v>
      </c>
      <c r="W177" s="222" t="str">
        <f t="shared" si="193"/>
        <v>M65</v>
      </c>
      <c r="X177" s="223">
        <f t="shared" si="194"/>
        <v>32</v>
      </c>
      <c r="Y177" s="47" t="s">
        <v>0</v>
      </c>
      <c r="Z177" s="52" t="str">
        <f t="shared" si="229"/>
        <v>CRO</v>
      </c>
      <c r="AA177" s="73">
        <f t="shared" si="195"/>
        <v>1</v>
      </c>
      <c r="AB177" s="31" t="str">
        <f t="shared" si="230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231"/>
        <v/>
      </c>
      <c r="AH177" s="47" t="s">
        <v>0</v>
      </c>
      <c r="AI177" s="143" t="str">
        <f t="shared" si="232"/>
        <v>CRO</v>
      </c>
      <c r="AJ177" s="47"/>
      <c r="AK177" s="52" t="str">
        <f t="shared" si="233"/>
        <v>Tomislav</v>
      </c>
      <c r="AL177" s="31" t="str">
        <f t="shared" si="234"/>
        <v>Pavić</v>
      </c>
      <c r="AM177" s="73">
        <f t="shared" si="235"/>
        <v>1145</v>
      </c>
      <c r="AN177" s="73" t="str">
        <f t="shared" si="236"/>
        <v/>
      </c>
      <c r="AO177" s="31" t="str">
        <f t="shared" si="196"/>
        <v>Tomislav</v>
      </c>
      <c r="AP177" s="66" t="str">
        <f t="shared" si="197"/>
        <v>Pavić</v>
      </c>
      <c r="AQ177" s="47" t="s">
        <v>0</v>
      </c>
      <c r="AR177" s="82" t="str">
        <f t="shared" si="237"/>
        <v/>
      </c>
      <c r="AS177" s="47" t="s">
        <v>0</v>
      </c>
      <c r="AT177" s="19" t="str">
        <f t="shared" si="238"/>
        <v/>
      </c>
      <c r="AU177" s="47" t="s">
        <v>0</v>
      </c>
      <c r="AV177" s="103"/>
      <c r="AW177" s="105"/>
      <c r="AX177" s="47" t="s">
        <v>0</v>
      </c>
      <c r="AY177" s="259" t="str">
        <f t="shared" si="261"/>
        <v/>
      </c>
      <c r="AZ177" s="47" t="s">
        <v>0</v>
      </c>
      <c r="BA177" s="52" t="str">
        <f t="shared" si="198"/>
        <v/>
      </c>
      <c r="BB177" s="73" t="str">
        <f>IF(AV177&amp;AW177="","",MAX(BB$12:BB176)+1)</f>
        <v/>
      </c>
      <c r="BC177" s="271" t="str">
        <f t="shared" si="199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>IF(O177="","",IF(BC177="",AO177,IF(BC177="NEMA",AV177,INDEX(regNatjecatelj_ime,MATCH(BC177,regNatjecatelj_id,0)))))</f>
        <v>Tomislav</v>
      </c>
      <c r="BG177" s="31" t="str">
        <f>IF(O177="","",IF(BC177="",AP177,IF(BC177="NEMA",AW177,INDEX(regNatjecatelj_prezime,MATCH(BC177,regNatjecatelj_id,0)))))</f>
        <v>Pavić</v>
      </c>
      <c r="BH177" s="73" t="str">
        <f t="shared" si="239"/>
        <v/>
      </c>
      <c r="BI177" s="53">
        <f t="shared" si="240"/>
        <v>1145</v>
      </c>
      <c r="BJ177" s="47" t="s">
        <v>0</v>
      </c>
      <c r="BK177" s="52" t="str">
        <f t="shared" si="200"/>
        <v>Vihor</v>
      </c>
      <c r="BL177" s="31" t="str">
        <f t="shared" si="201"/>
        <v>OK Vihor</v>
      </c>
      <c r="BM177" s="73" t="str">
        <f t="shared" si="202"/>
        <v/>
      </c>
      <c r="BN177" s="31" t="str" cm="1">
        <f t="array" ref="BN177">IF(BM177="",""&amp;BL177,IF(BM177="NEMA",BL177,INDEX(regKlub_naziv,MATCH(INDEX(regKlub_alias_klubId,BM177),regKlub_id,0))))</f>
        <v>OK Vihor</v>
      </c>
      <c r="BO177" s="31" t="str" cm="1">
        <f t="array" ref="BO177">IFERROR(""&amp;INDEX(regNatjecatelj_klub,DX177),"")</f>
        <v>OK Vihor</v>
      </c>
      <c r="BP177" s="88" t="str">
        <f t="shared" si="241"/>
        <v/>
      </c>
      <c r="BQ177" s="66" t="str">
        <f t="shared" si="242"/>
        <v>OK Vihor</v>
      </c>
      <c r="BR177" s="47" t="s">
        <v>0</v>
      </c>
      <c r="BS177" s="52" t="str">
        <f>IF(X177&lt;&gt;"NEMA","",IF(IFERROR(MATCH(W177,W$12:W176,0),0)&lt;&gt;0,"",W177))</f>
        <v/>
      </c>
      <c r="BT177" s="73" t="str">
        <f t="shared" si="243"/>
        <v/>
      </c>
      <c r="BU177" s="31" t="str">
        <f>IF(OR(BT177="",BT177&lt;&gt;"NEMA"),"",MAX(BU$12:BU176)+1)</f>
        <v/>
      </c>
      <c r="BV177" s="66" t="str">
        <f t="shared" si="244"/>
        <v/>
      </c>
      <c r="BW177" s="47" t="s">
        <v>0</v>
      </c>
      <c r="BX177" s="19" t="str">
        <f t="shared" si="245"/>
        <v/>
      </c>
      <c r="BY177" s="47" t="s">
        <v>0</v>
      </c>
      <c r="BZ177" s="82" t="str">
        <f>IF(BM177&lt;&gt;"NEMA","",IF(IFERROR(MATCH(BL177,BL$12:BL176,0),0)&lt;&gt;0,"",BL177))</f>
        <v/>
      </c>
      <c r="CA177" s="47" t="s">
        <v>0</v>
      </c>
      <c r="CB177" s="125"/>
      <c r="CC177" s="47" t="s">
        <v>0</v>
      </c>
      <c r="CD177" s="58" t="str">
        <f t="shared" si="246"/>
        <v/>
      </c>
      <c r="CE177" s="31" t="str">
        <f t="shared" si="247"/>
        <v/>
      </c>
      <c r="CF177" s="31" t="str">
        <f>IF(CE177="","",MAX(CF$12:CF176)+1)</f>
        <v/>
      </c>
      <c r="CG177" s="31" t="str">
        <f t="shared" si="203"/>
        <v/>
      </c>
      <c r="CH177" s="31" t="str">
        <f t="shared" si="248"/>
        <v/>
      </c>
      <c r="CI177" s="31" t="str">
        <f>IF(CB177="","",MAX(CI$12:CI176)+1)</f>
        <v/>
      </c>
      <c r="CJ177" s="31" t="str">
        <f t="shared" si="249"/>
        <v/>
      </c>
      <c r="CK177" s="66" t="str">
        <f t="shared" si="250"/>
        <v/>
      </c>
      <c r="CL177" s="47" t="s">
        <v>0</v>
      </c>
      <c r="CM177" s="73" t="str">
        <f t="shared" si="204"/>
        <v/>
      </c>
      <c r="CN177" s="47"/>
      <c r="CO177" s="19" t="str">
        <f t="shared" si="251"/>
        <v/>
      </c>
      <c r="CP177" s="47" t="s">
        <v>0</v>
      </c>
      <c r="CQ177" s="143" t="str">
        <f t="shared" si="252"/>
        <v>OK Vihor</v>
      </c>
      <c r="CR177" s="47" t="s">
        <v>0</v>
      </c>
      <c r="CS177" s="58" t="str">
        <f t="shared" si="268"/>
        <v>94:04</v>
      </c>
      <c r="CT177" s="73" t="str">
        <f t="shared" si="269"/>
        <v>0</v>
      </c>
      <c r="CU177" s="229" t="str">
        <f t="shared" si="205"/>
        <v/>
      </c>
      <c r="CV177" s="230">
        <f t="shared" si="190"/>
        <v>5644</v>
      </c>
      <c r="CW177" s="163">
        <f t="shared" si="206"/>
        <v>1</v>
      </c>
      <c r="CX177" s="47" t="s">
        <v>0</v>
      </c>
      <c r="CY177" s="222" t="str">
        <f t="shared" si="253"/>
        <v xml:space="preserve">
</v>
      </c>
      <c r="CZ177" s="223">
        <f t="shared" si="254"/>
        <v>6</v>
      </c>
      <c r="DA177" s="47" t="s">
        <v>0</v>
      </c>
      <c r="DB177" s="47"/>
      <c r="DC177" s="47"/>
      <c r="DD177" s="47"/>
      <c r="DE177" s="47" t="s">
        <v>0</v>
      </c>
      <c r="DF177" s="53" t="str">
        <f t="shared" si="262"/>
        <v/>
      </c>
      <c r="DG177" t="s">
        <v>0</v>
      </c>
      <c r="DH177" s="128" t="str">
        <f t="shared" si="263"/>
        <v>M</v>
      </c>
      <c r="DI177" t="s">
        <v>0</v>
      </c>
      <c r="DJ177" s="52" t="str">
        <f t="shared" si="264"/>
        <v/>
      </c>
      <c r="DK177" s="66" t="str">
        <f t="shared" si="265"/>
        <v/>
      </c>
      <c r="DL177" t="s">
        <v>0</v>
      </c>
      <c r="DM177" s="19" t="str">
        <f t="shared" si="266"/>
        <v/>
      </c>
      <c r="DN177" s="47" t="s">
        <v>0</v>
      </c>
      <c r="DO177" s="19" t="str">
        <f t="shared" si="267"/>
        <v/>
      </c>
      <c r="DP177" s="47" t="s">
        <v>0</v>
      </c>
      <c r="DQ177" s="52" t="str">
        <f t="shared" si="207"/>
        <v>Tomislav – Pavić – OK Vihor – M65</v>
      </c>
      <c r="DR177" s="53">
        <f t="shared" si="208"/>
        <v>840</v>
      </c>
      <c r="DS177" s="47" t="s">
        <v>0</v>
      </c>
      <c r="DT177" s="52" t="str">
        <f t="shared" si="209"/>
        <v>Tomislav – Pavić – OK Vihor</v>
      </c>
      <c r="DU177" s="53">
        <f t="shared" si="210"/>
        <v>840</v>
      </c>
      <c r="DV177" s="47" t="s">
        <v>0</v>
      </c>
      <c r="DW177" s="52" t="str">
        <f t="shared" si="211"/>
        <v>Tomislav – Pavić</v>
      </c>
      <c r="DX177" s="53">
        <f t="shared" si="212"/>
        <v>840</v>
      </c>
      <c r="DY177" s="47" t="s">
        <v>0</v>
      </c>
      <c r="DZ177" s="58">
        <f t="shared" si="255"/>
        <v>840</v>
      </c>
      <c r="EA177" s="53" cm="1">
        <f t="array" ref="EA177">IF(DZ177&lt;&gt;"",INDEX(regNatjecatelj_id,DZ177,0),IF(BD177&lt;&gt;"",BD177,""))</f>
        <v>1145</v>
      </c>
      <c r="EB177" s="47" t="s">
        <v>0</v>
      </c>
      <c r="EC177" s="58" t="str">
        <f t="shared" si="213"/>
        <v>imepre</v>
      </c>
      <c r="ED177" s="73" t="str">
        <f t="shared" si="214"/>
        <v>klu</v>
      </c>
      <c r="EE177" s="73" t="str">
        <f t="shared" si="215"/>
        <v>kat</v>
      </c>
      <c r="EF177" s="73" t="str">
        <f t="shared" si="216"/>
        <v/>
      </c>
      <c r="EG177" s="66" t="str">
        <f t="shared" si="217"/>
        <v>imepre-klu-kat</v>
      </c>
      <c r="EH177" s="47" t="s">
        <v>0</v>
      </c>
      <c r="EI177" s="58">
        <f>IF(AL177="","",MAX(EI$12:EI176)+1)</f>
        <v>341</v>
      </c>
      <c r="EJ177" s="73">
        <f t="shared" si="218"/>
        <v>32</v>
      </c>
      <c r="EK177" s="73">
        <f t="shared" si="256"/>
        <v>1145</v>
      </c>
      <c r="EL177" s="73">
        <f t="shared" si="219"/>
        <v>5644</v>
      </c>
      <c r="EM177" s="73">
        <f t="shared" si="220"/>
        <v>1</v>
      </c>
      <c r="EN177" s="73">
        <f t="shared" si="257"/>
        <v>1</v>
      </c>
      <c r="EO177" s="73">
        <f t="shared" si="258"/>
        <v>1</v>
      </c>
      <c r="EP177" s="73" t="str">
        <f t="shared" si="221"/>
        <v>0</v>
      </c>
      <c r="EQ177" s="73" t="str">
        <f t="shared" si="222"/>
        <v/>
      </c>
      <c r="ER177" s="73" t="str">
        <f t="shared" si="223"/>
        <v/>
      </c>
      <c r="ES177" s="53" t="str">
        <f t="shared" si="224"/>
        <v/>
      </c>
      <c r="ET177" s="47" t="s">
        <v>0</v>
      </c>
      <c r="EU177" s="19" t="str">
        <f t="shared" si="259"/>
        <v>INSERT INTO rezultat(id,stazakategorija_id,imeprezime_id,vrijeme_sec,status_id,registracija,uparivanje_id,originalstatus_id,imeprezimealias_id,klubalias_id,kategorijaalias_id) VALUES (341,32,1145,5644,1,1,1,0,Null,Null,Null);</v>
      </c>
      <c r="EV177" s="47" t="s">
        <v>0</v>
      </c>
      <c r="EW177" s="19" t="str">
        <f t="shared" si="260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7" s="47" t="s">
        <v>0</v>
      </c>
      <c r="EY177" s="180" t="str">
        <f t="shared" si="225"/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Z177" s="47" t="s">
        <v>0</v>
      </c>
    </row>
    <row r="178" spans="1:156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6" t="str">
        <f t="shared" si="226"/>
        <v/>
      </c>
      <c r="P178" s="47"/>
      <c r="Q178" s="52" t="str">
        <f t="shared" si="227"/>
        <v>M65</v>
      </c>
      <c r="R178" s="73">
        <f>IF(Q178="","",IF(COUNTIF(Q$12:Q177,Q178)=0,R177+1,R177))</f>
        <v>10</v>
      </c>
      <c r="S178" s="73">
        <f t="shared" si="228"/>
        <v>104</v>
      </c>
      <c r="T178" s="73">
        <f t="shared" si="191"/>
        <v>15</v>
      </c>
      <c r="U178" s="66" t="str">
        <f t="shared" si="192"/>
        <v>M70 – M65</v>
      </c>
      <c r="V178" s="47" t="s">
        <v>0</v>
      </c>
      <c r="W178" s="222" t="str">
        <f t="shared" si="193"/>
        <v/>
      </c>
      <c r="X178" s="223" t="str">
        <f t="shared" si="194"/>
        <v/>
      </c>
      <c r="Y178" s="47" t="s">
        <v>0</v>
      </c>
      <c r="Z178" s="52" t="str">
        <f t="shared" si="229"/>
        <v/>
      </c>
      <c r="AA178" s="73" t="str">
        <f t="shared" si="195"/>
        <v/>
      </c>
      <c r="AB178" s="31" t="str">
        <f t="shared" si="230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231"/>
        <v/>
      </c>
      <c r="AH178" s="47" t="s">
        <v>0</v>
      </c>
      <c r="AI178" s="143" t="str">
        <f t="shared" si="232"/>
        <v/>
      </c>
      <c r="AJ178" s="47"/>
      <c r="AK178" s="52" t="str">
        <f t="shared" si="233"/>
        <v/>
      </c>
      <c r="AL178" s="31" t="str">
        <f t="shared" si="234"/>
        <v/>
      </c>
      <c r="AM178" s="73" t="str">
        <f t="shared" si="235"/>
        <v/>
      </c>
      <c r="AN178" s="73" t="str">
        <f t="shared" si="236"/>
        <v/>
      </c>
      <c r="AO178" s="31" t="str">
        <f t="shared" si="196"/>
        <v/>
      </c>
      <c r="AP178" s="66" t="str">
        <f t="shared" si="197"/>
        <v/>
      </c>
      <c r="AQ178" s="47" t="s">
        <v>0</v>
      </c>
      <c r="AR178" s="82" t="str">
        <f t="shared" si="237"/>
        <v/>
      </c>
      <c r="AS178" s="47" t="s">
        <v>0</v>
      </c>
      <c r="AT178" s="19" t="str">
        <f t="shared" si="238"/>
        <v/>
      </c>
      <c r="AU178" s="47" t="s">
        <v>0</v>
      </c>
      <c r="AV178" s="103"/>
      <c r="AW178" s="105"/>
      <c r="AX178" s="47" t="s">
        <v>0</v>
      </c>
      <c r="AY178" s="259" t="str">
        <f t="shared" si="261"/>
        <v/>
      </c>
      <c r="AZ178" s="47" t="s">
        <v>0</v>
      </c>
      <c r="BA178" s="52" t="str">
        <f t="shared" si="198"/>
        <v/>
      </c>
      <c r="BB178" s="73" t="str">
        <f>IF(AV178&amp;AW178="","",MAX(BB$12:BB177)+1)</f>
        <v/>
      </c>
      <c r="BC178" s="271" t="str">
        <f t="shared" si="199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>IF(O178="","",IF(BC178="",AO178,IF(BC178="NEMA",AV178,INDEX(regNatjecatelj_ime,MATCH(BC178,regNatjecatelj_id,0)))))</f>
        <v/>
      </c>
      <c r="BG178" s="31" t="str">
        <f>IF(O178="","",IF(BC178="",AP178,IF(BC178="NEMA",AW178,INDEX(regNatjecatelj_prezime,MATCH(BC178,regNatjecatelj_id,0)))))</f>
        <v/>
      </c>
      <c r="BH178" s="73" t="str">
        <f t="shared" si="239"/>
        <v/>
      </c>
      <c r="BI178" s="53" t="str">
        <f t="shared" si="240"/>
        <v/>
      </c>
      <c r="BJ178" s="47" t="s">
        <v>0</v>
      </c>
      <c r="BK178" s="52" t="str">
        <f t="shared" si="200"/>
        <v/>
      </c>
      <c r="BL178" s="31" t="str">
        <f t="shared" si="201"/>
        <v/>
      </c>
      <c r="BM178" s="73" t="str">
        <f t="shared" si="202"/>
        <v/>
      </c>
      <c r="BN178" s="31" t="str" cm="1">
        <f t="array" ref="BN178">IF(BM178="",""&amp;BL178,IF(BM178="NEMA",BL178,INDEX(regKlub_naziv,MATCH(INDEX(regKlub_alias_klubId,BM178),regKlub_id,0))))</f>
        <v/>
      </c>
      <c r="BO178" s="31" t="str" cm="1">
        <f t="array" ref="BO178">IFERROR(""&amp;INDEX(regNatjecatelj_klub,DX178),"")</f>
        <v/>
      </c>
      <c r="BP178" s="88" t="str">
        <f t="shared" si="241"/>
        <v/>
      </c>
      <c r="BQ178" s="66" t="str">
        <f t="shared" si="242"/>
        <v/>
      </c>
      <c r="BR178" s="47" t="s">
        <v>0</v>
      </c>
      <c r="BS178" s="52" t="str">
        <f>IF(X178&lt;&gt;"NEMA","",IF(IFERROR(MATCH(W178,W$12:W177,0),0)&lt;&gt;0,"",W178))</f>
        <v/>
      </c>
      <c r="BT178" s="73" t="str">
        <f t="shared" si="243"/>
        <v/>
      </c>
      <c r="BU178" s="31" t="str">
        <f>IF(OR(BT178="",BT178&lt;&gt;"NEMA"),"",MAX(BU$12:BU177)+1)</f>
        <v/>
      </c>
      <c r="BV178" s="66" t="str">
        <f t="shared" si="244"/>
        <v/>
      </c>
      <c r="BW178" s="47" t="s">
        <v>0</v>
      </c>
      <c r="BX178" s="19" t="str">
        <f t="shared" si="245"/>
        <v/>
      </c>
      <c r="BY178" s="47" t="s">
        <v>0</v>
      </c>
      <c r="BZ178" s="82" t="str">
        <f>IF(BM178&lt;&gt;"NEMA","",IF(IFERROR(MATCH(BL178,BL$12:BL177,0),0)&lt;&gt;0,"",BL178))</f>
        <v/>
      </c>
      <c r="CA178" s="47" t="s">
        <v>0</v>
      </c>
      <c r="CB178" s="125"/>
      <c r="CC178" s="47" t="s">
        <v>0</v>
      </c>
      <c r="CD178" s="58" t="str">
        <f t="shared" si="246"/>
        <v/>
      </c>
      <c r="CE178" s="31" t="str">
        <f t="shared" si="247"/>
        <v/>
      </c>
      <c r="CF178" s="31" t="str">
        <f>IF(CE178="","",MAX(CF$12:CF177)+1)</f>
        <v/>
      </c>
      <c r="CG178" s="31" t="str">
        <f t="shared" si="203"/>
        <v/>
      </c>
      <c r="CH178" s="31" t="str">
        <f t="shared" si="248"/>
        <v/>
      </c>
      <c r="CI178" s="31" t="str">
        <f>IF(CB178="","",MAX(CI$12:CI177)+1)</f>
        <v/>
      </c>
      <c r="CJ178" s="31" t="str">
        <f t="shared" si="249"/>
        <v/>
      </c>
      <c r="CK178" s="66" t="str">
        <f t="shared" si="250"/>
        <v/>
      </c>
      <c r="CL178" s="47" t="s">
        <v>0</v>
      </c>
      <c r="CM178" s="73" t="str">
        <f t="shared" si="204"/>
        <v/>
      </c>
      <c r="CN178" s="47"/>
      <c r="CO178" s="19" t="str">
        <f t="shared" si="251"/>
        <v/>
      </c>
      <c r="CP178" s="47" t="s">
        <v>0</v>
      </c>
      <c r="CQ178" s="143" t="str">
        <f t="shared" si="252"/>
        <v/>
      </c>
      <c r="CR178" s="47" t="s">
        <v>0</v>
      </c>
      <c r="CS178" s="58" t="str">
        <f t="shared" si="268"/>
        <v/>
      </c>
      <c r="CT178" s="73" t="str">
        <f t="shared" si="269"/>
        <v>0</v>
      </c>
      <c r="CU178" s="229" t="str">
        <f t="shared" si="205"/>
        <v/>
      </c>
      <c r="CV178" s="230" t="str">
        <f t="shared" si="190"/>
        <v/>
      </c>
      <c r="CW178" s="163" t="str">
        <f t="shared" si="206"/>
        <v/>
      </c>
      <c r="CX178" s="47" t="s">
        <v>0</v>
      </c>
      <c r="CY178" s="222" t="str">
        <f t="shared" si="253"/>
        <v xml:space="preserve">
</v>
      </c>
      <c r="CZ178" s="223" t="str">
        <f t="shared" si="254"/>
        <v/>
      </c>
      <c r="DA178" s="47" t="s">
        <v>0</v>
      </c>
      <c r="DB178" s="47"/>
      <c r="DC178" s="47"/>
      <c r="DD178" s="47"/>
      <c r="DE178" s="47" t="s">
        <v>0</v>
      </c>
      <c r="DF178" s="53" t="str">
        <f t="shared" si="262"/>
        <v/>
      </c>
      <c r="DG178" t="s">
        <v>0</v>
      </c>
      <c r="DH178" s="128" t="str">
        <f t="shared" si="263"/>
        <v>M</v>
      </c>
      <c r="DI178" t="s">
        <v>0</v>
      </c>
      <c r="DJ178" s="52" t="str">
        <f t="shared" si="264"/>
        <v/>
      </c>
      <c r="DK178" s="66" t="str">
        <f t="shared" si="265"/>
        <v/>
      </c>
      <c r="DL178" t="s">
        <v>0</v>
      </c>
      <c r="DM178" s="19" t="str">
        <f t="shared" si="266"/>
        <v/>
      </c>
      <c r="DN178" s="47" t="s">
        <v>0</v>
      </c>
      <c r="DO178" s="19" t="str">
        <f t="shared" si="267"/>
        <v/>
      </c>
      <c r="DP178" s="47" t="s">
        <v>0</v>
      </c>
      <c r="DQ178" s="52" t="str">
        <f t="shared" si="207"/>
        <v/>
      </c>
      <c r="DR178" s="53" t="str">
        <f t="shared" si="208"/>
        <v/>
      </c>
      <c r="DS178" s="47" t="s">
        <v>0</v>
      </c>
      <c r="DT178" s="52" t="str">
        <f t="shared" si="209"/>
        <v/>
      </c>
      <c r="DU178" s="53" t="str">
        <f t="shared" si="210"/>
        <v/>
      </c>
      <c r="DV178" s="47" t="s">
        <v>0</v>
      </c>
      <c r="DW178" s="52" t="str">
        <f t="shared" si="211"/>
        <v/>
      </c>
      <c r="DX178" s="53" t="str">
        <f t="shared" si="212"/>
        <v/>
      </c>
      <c r="DY178" s="47" t="s">
        <v>0</v>
      </c>
      <c r="DZ178" s="58" t="str">
        <f t="shared" si="255"/>
        <v/>
      </c>
      <c r="EA178" s="53" t="str" cm="1">
        <f t="array" ref="EA178">IF(DZ178&lt;&gt;"",INDEX(regNatjecatelj_id,DZ178,0),IF(BD178&lt;&gt;"",BD178,""))</f>
        <v/>
      </c>
      <c r="EB178" s="47" t="s">
        <v>0</v>
      </c>
      <c r="EC178" s="58" t="str">
        <f t="shared" si="213"/>
        <v/>
      </c>
      <c r="ED178" s="73" t="str">
        <f t="shared" si="214"/>
        <v/>
      </c>
      <c r="EE178" s="73" t="str">
        <f t="shared" si="215"/>
        <v/>
      </c>
      <c r="EF178" s="73" t="str">
        <f t="shared" si="216"/>
        <v/>
      </c>
      <c r="EG178" s="66" t="str">
        <f t="shared" si="217"/>
        <v/>
      </c>
      <c r="EH178" s="47" t="s">
        <v>0</v>
      </c>
      <c r="EI178" s="58" t="str">
        <f>IF(AL178="","",MAX(EI$12:EI177)+1)</f>
        <v/>
      </c>
      <c r="EJ178" s="73" t="str">
        <f t="shared" si="218"/>
        <v/>
      </c>
      <c r="EK178" s="73" t="str">
        <f t="shared" si="256"/>
        <v/>
      </c>
      <c r="EL178" s="73" t="str">
        <f t="shared" si="219"/>
        <v/>
      </c>
      <c r="EM178" s="73" t="str">
        <f t="shared" si="220"/>
        <v/>
      </c>
      <c r="EN178" s="73" t="str">
        <f t="shared" si="257"/>
        <v/>
      </c>
      <c r="EO178" s="73" t="str">
        <f t="shared" si="258"/>
        <v/>
      </c>
      <c r="EP178" s="73" t="str">
        <f t="shared" si="221"/>
        <v/>
      </c>
      <c r="EQ178" s="73" t="str">
        <f t="shared" si="222"/>
        <v/>
      </c>
      <c r="ER178" s="73" t="str">
        <f t="shared" si="223"/>
        <v/>
      </c>
      <c r="ES178" s="53" t="str">
        <f t="shared" si="224"/>
        <v/>
      </c>
      <c r="ET178" s="47" t="s">
        <v>0</v>
      </c>
      <c r="EU178" s="19" t="str">
        <f t="shared" si="259"/>
        <v/>
      </c>
      <c r="EV178" s="47" t="s">
        <v>0</v>
      </c>
      <c r="EW178" s="19" t="str">
        <f t="shared" si="260"/>
        <v/>
      </c>
      <c r="EX178" s="47" t="s">
        <v>0</v>
      </c>
      <c r="EY178" s="180" t="str">
        <f t="shared" si="225"/>
        <v/>
      </c>
      <c r="EZ178" s="47" t="s">
        <v>0</v>
      </c>
    </row>
    <row r="179" spans="1:156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6" t="str">
        <f t="shared" si="226"/>
        <v/>
      </c>
      <c r="P179" s="47"/>
      <c r="Q179" s="52" t="str">
        <f t="shared" si="227"/>
        <v>M65</v>
      </c>
      <c r="R179" s="73">
        <f>IF(Q179="","",IF(COUNTIF(Q$12:Q178,Q179)=0,R178+1,R178))</f>
        <v>10</v>
      </c>
      <c r="S179" s="73">
        <f t="shared" si="228"/>
        <v>104</v>
      </c>
      <c r="T179" s="73">
        <f t="shared" si="191"/>
        <v>15</v>
      </c>
      <c r="U179" s="66" t="str">
        <f t="shared" si="192"/>
        <v>M70 – M65</v>
      </c>
      <c r="V179" s="47" t="s">
        <v>0</v>
      </c>
      <c r="W179" s="222" t="str">
        <f t="shared" si="193"/>
        <v/>
      </c>
      <c r="X179" s="223" t="str">
        <f t="shared" si="194"/>
        <v/>
      </c>
      <c r="Y179" s="47" t="s">
        <v>0</v>
      </c>
      <c r="Z179" s="52" t="str">
        <f t="shared" si="229"/>
        <v/>
      </c>
      <c r="AA179" s="73" t="str">
        <f t="shared" si="195"/>
        <v/>
      </c>
      <c r="AB179" s="31" t="str">
        <f t="shared" si="230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231"/>
        <v/>
      </c>
      <c r="AH179" s="47" t="s">
        <v>0</v>
      </c>
      <c r="AI179" s="143" t="str">
        <f t="shared" si="232"/>
        <v/>
      </c>
      <c r="AJ179" s="47"/>
      <c r="AK179" s="52" t="str">
        <f t="shared" si="233"/>
        <v/>
      </c>
      <c r="AL179" s="31" t="str">
        <f t="shared" si="234"/>
        <v/>
      </c>
      <c r="AM179" s="73" t="str">
        <f t="shared" si="235"/>
        <v/>
      </c>
      <c r="AN179" s="73" t="str">
        <f t="shared" si="236"/>
        <v/>
      </c>
      <c r="AO179" s="31" t="str">
        <f t="shared" si="196"/>
        <v/>
      </c>
      <c r="AP179" s="66" t="str">
        <f t="shared" si="197"/>
        <v/>
      </c>
      <c r="AQ179" s="47" t="s">
        <v>0</v>
      </c>
      <c r="AR179" s="82" t="str">
        <f t="shared" si="237"/>
        <v/>
      </c>
      <c r="AS179" s="47" t="s">
        <v>0</v>
      </c>
      <c r="AT179" s="19" t="str">
        <f t="shared" si="238"/>
        <v/>
      </c>
      <c r="AU179" s="47" t="s">
        <v>0</v>
      </c>
      <c r="AV179" s="103"/>
      <c r="AW179" s="105"/>
      <c r="AX179" s="47" t="s">
        <v>0</v>
      </c>
      <c r="AY179" s="259" t="str">
        <f t="shared" si="261"/>
        <v/>
      </c>
      <c r="AZ179" s="47" t="s">
        <v>0</v>
      </c>
      <c r="BA179" s="52" t="str">
        <f t="shared" si="198"/>
        <v/>
      </c>
      <c r="BB179" s="73" t="str">
        <f>IF(AV179&amp;AW179="","",MAX(BB$12:BB178)+1)</f>
        <v/>
      </c>
      <c r="BC179" s="271" t="str">
        <f t="shared" si="199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>IF(O179="","",IF(BC179="",AO179,IF(BC179="NEMA",AV179,INDEX(regNatjecatelj_ime,MATCH(BC179,regNatjecatelj_id,0)))))</f>
        <v/>
      </c>
      <c r="BG179" s="31" t="str">
        <f>IF(O179="","",IF(BC179="",AP179,IF(BC179="NEMA",AW179,INDEX(regNatjecatelj_prezime,MATCH(BC179,regNatjecatelj_id,0)))))</f>
        <v/>
      </c>
      <c r="BH179" s="73" t="str">
        <f t="shared" si="239"/>
        <v/>
      </c>
      <c r="BI179" s="53" t="str">
        <f t="shared" si="240"/>
        <v/>
      </c>
      <c r="BJ179" s="47" t="s">
        <v>0</v>
      </c>
      <c r="BK179" s="52" t="str">
        <f t="shared" si="200"/>
        <v/>
      </c>
      <c r="BL179" s="31" t="str">
        <f t="shared" si="201"/>
        <v/>
      </c>
      <c r="BM179" s="73" t="str">
        <f t="shared" si="202"/>
        <v/>
      </c>
      <c r="BN179" s="31" t="str" cm="1">
        <f t="array" ref="BN179">IF(BM179="",""&amp;BL179,IF(BM179="NEMA",BL179,INDEX(regKlub_naziv,MATCH(INDEX(regKlub_alias_klubId,BM179),regKlub_id,0))))</f>
        <v/>
      </c>
      <c r="BO179" s="31" t="str" cm="1">
        <f t="array" ref="BO179">IFERROR(""&amp;INDEX(regNatjecatelj_klub,DX179),"")</f>
        <v/>
      </c>
      <c r="BP179" s="88" t="str">
        <f t="shared" si="241"/>
        <v/>
      </c>
      <c r="BQ179" s="66" t="str">
        <f t="shared" si="242"/>
        <v/>
      </c>
      <c r="BR179" s="47" t="s">
        <v>0</v>
      </c>
      <c r="BS179" s="52" t="str">
        <f>IF(X179&lt;&gt;"NEMA","",IF(IFERROR(MATCH(W179,W$12:W178,0),0)&lt;&gt;0,"",W179))</f>
        <v/>
      </c>
      <c r="BT179" s="73" t="str">
        <f t="shared" si="243"/>
        <v/>
      </c>
      <c r="BU179" s="31" t="str">
        <f>IF(OR(BT179="",BT179&lt;&gt;"NEMA"),"",MAX(BU$12:BU178)+1)</f>
        <v/>
      </c>
      <c r="BV179" s="66" t="str">
        <f t="shared" si="244"/>
        <v/>
      </c>
      <c r="BW179" s="47" t="s">
        <v>0</v>
      </c>
      <c r="BX179" s="19" t="str">
        <f t="shared" si="245"/>
        <v/>
      </c>
      <c r="BY179" s="47" t="s">
        <v>0</v>
      </c>
      <c r="BZ179" s="82" t="str">
        <f>IF(BM179&lt;&gt;"NEMA","",IF(IFERROR(MATCH(BL179,BL$12:BL178,0),0)&lt;&gt;0,"",BL179))</f>
        <v/>
      </c>
      <c r="CA179" s="47" t="s">
        <v>0</v>
      </c>
      <c r="CB179" s="125"/>
      <c r="CC179" s="47" t="s">
        <v>0</v>
      </c>
      <c r="CD179" s="58" t="str">
        <f t="shared" si="246"/>
        <v/>
      </c>
      <c r="CE179" s="31" t="str">
        <f t="shared" si="247"/>
        <v/>
      </c>
      <c r="CF179" s="31" t="str">
        <f>IF(CE179="","",MAX(CF$12:CF178)+1)</f>
        <v/>
      </c>
      <c r="CG179" s="31" t="str">
        <f t="shared" si="203"/>
        <v/>
      </c>
      <c r="CH179" s="31" t="str">
        <f t="shared" si="248"/>
        <v/>
      </c>
      <c r="CI179" s="31" t="str">
        <f>IF(CB179="","",MAX(CI$12:CI178)+1)</f>
        <v/>
      </c>
      <c r="CJ179" s="31" t="str">
        <f t="shared" si="249"/>
        <v/>
      </c>
      <c r="CK179" s="66" t="str">
        <f t="shared" si="250"/>
        <v/>
      </c>
      <c r="CL179" s="47" t="s">
        <v>0</v>
      </c>
      <c r="CM179" s="73" t="str">
        <f t="shared" si="204"/>
        <v/>
      </c>
      <c r="CN179" s="47"/>
      <c r="CO179" s="19" t="str">
        <f t="shared" si="251"/>
        <v/>
      </c>
      <c r="CP179" s="47" t="s">
        <v>0</v>
      </c>
      <c r="CQ179" s="143" t="str">
        <f t="shared" si="252"/>
        <v/>
      </c>
      <c r="CR179" s="47" t="s">
        <v>0</v>
      </c>
      <c r="CS179" s="58" t="str">
        <f t="shared" si="268"/>
        <v/>
      </c>
      <c r="CT179" s="73" t="str">
        <f t="shared" si="269"/>
        <v>0</v>
      </c>
      <c r="CU179" s="229" t="str">
        <f t="shared" si="205"/>
        <v/>
      </c>
      <c r="CV179" s="230" t="str">
        <f t="shared" si="190"/>
        <v/>
      </c>
      <c r="CW179" s="163" t="str">
        <f t="shared" si="206"/>
        <v/>
      </c>
      <c r="CX179" s="47" t="s">
        <v>0</v>
      </c>
      <c r="CY179" s="222" t="str">
        <f t="shared" si="253"/>
        <v xml:space="preserve">
</v>
      </c>
      <c r="CZ179" s="223" t="str">
        <f t="shared" si="254"/>
        <v/>
      </c>
      <c r="DA179" s="47" t="s">
        <v>0</v>
      </c>
      <c r="DB179" s="47"/>
      <c r="DC179" s="47"/>
      <c r="DD179" s="47"/>
      <c r="DE179" s="47" t="s">
        <v>0</v>
      </c>
      <c r="DF179" s="53" t="str">
        <f t="shared" si="262"/>
        <v/>
      </c>
      <c r="DG179" t="s">
        <v>0</v>
      </c>
      <c r="DH179" s="128" t="str">
        <f t="shared" si="263"/>
        <v>M</v>
      </c>
      <c r="DI179" t="s">
        <v>0</v>
      </c>
      <c r="DJ179" s="52" t="str">
        <f t="shared" si="264"/>
        <v/>
      </c>
      <c r="DK179" s="66" t="str">
        <f t="shared" si="265"/>
        <v/>
      </c>
      <c r="DL179" t="s">
        <v>0</v>
      </c>
      <c r="DM179" s="19" t="str">
        <f t="shared" si="266"/>
        <v/>
      </c>
      <c r="DN179" s="47" t="s">
        <v>0</v>
      </c>
      <c r="DO179" s="19" t="str">
        <f t="shared" si="267"/>
        <v/>
      </c>
      <c r="DP179" s="47" t="s">
        <v>0</v>
      </c>
      <c r="DQ179" s="52" t="str">
        <f t="shared" si="207"/>
        <v/>
      </c>
      <c r="DR179" s="53" t="str">
        <f t="shared" si="208"/>
        <v/>
      </c>
      <c r="DS179" s="47" t="s">
        <v>0</v>
      </c>
      <c r="DT179" s="52" t="str">
        <f t="shared" si="209"/>
        <v/>
      </c>
      <c r="DU179" s="53" t="str">
        <f t="shared" si="210"/>
        <v/>
      </c>
      <c r="DV179" s="47" t="s">
        <v>0</v>
      </c>
      <c r="DW179" s="52" t="str">
        <f t="shared" si="211"/>
        <v/>
      </c>
      <c r="DX179" s="53" t="str">
        <f t="shared" si="212"/>
        <v/>
      </c>
      <c r="DY179" s="47" t="s">
        <v>0</v>
      </c>
      <c r="DZ179" s="58" t="str">
        <f t="shared" si="255"/>
        <v/>
      </c>
      <c r="EA179" s="53" t="str" cm="1">
        <f t="array" ref="EA179">IF(DZ179&lt;&gt;"",INDEX(regNatjecatelj_id,DZ179,0),IF(BD179&lt;&gt;"",BD179,""))</f>
        <v/>
      </c>
      <c r="EB179" s="47" t="s">
        <v>0</v>
      </c>
      <c r="EC179" s="58" t="str">
        <f t="shared" si="213"/>
        <v/>
      </c>
      <c r="ED179" s="73" t="str">
        <f t="shared" si="214"/>
        <v/>
      </c>
      <c r="EE179" s="73" t="str">
        <f t="shared" si="215"/>
        <v/>
      </c>
      <c r="EF179" s="73" t="str">
        <f t="shared" si="216"/>
        <v/>
      </c>
      <c r="EG179" s="66" t="str">
        <f t="shared" si="217"/>
        <v/>
      </c>
      <c r="EH179" s="47" t="s">
        <v>0</v>
      </c>
      <c r="EI179" s="58" t="str">
        <f>IF(AL179="","",MAX(EI$12:EI178)+1)</f>
        <v/>
      </c>
      <c r="EJ179" s="73" t="str">
        <f t="shared" si="218"/>
        <v/>
      </c>
      <c r="EK179" s="73" t="str">
        <f t="shared" si="256"/>
        <v/>
      </c>
      <c r="EL179" s="73" t="str">
        <f t="shared" si="219"/>
        <v/>
      </c>
      <c r="EM179" s="73" t="str">
        <f t="shared" si="220"/>
        <v/>
      </c>
      <c r="EN179" s="73" t="str">
        <f t="shared" si="257"/>
        <v/>
      </c>
      <c r="EO179" s="73" t="str">
        <f t="shared" si="258"/>
        <v/>
      </c>
      <c r="EP179" s="73" t="str">
        <f t="shared" si="221"/>
        <v/>
      </c>
      <c r="EQ179" s="73" t="str">
        <f t="shared" si="222"/>
        <v/>
      </c>
      <c r="ER179" s="73" t="str">
        <f t="shared" si="223"/>
        <v/>
      </c>
      <c r="ES179" s="53" t="str">
        <f t="shared" si="224"/>
        <v/>
      </c>
      <c r="ET179" s="47" t="s">
        <v>0</v>
      </c>
      <c r="EU179" s="19" t="str">
        <f t="shared" si="259"/>
        <v/>
      </c>
      <c r="EV179" s="47" t="s">
        <v>0</v>
      </c>
      <c r="EW179" s="19" t="str">
        <f t="shared" si="260"/>
        <v/>
      </c>
      <c r="EX179" s="47" t="s">
        <v>0</v>
      </c>
      <c r="EY179" s="180" t="str">
        <f t="shared" si="225"/>
        <v/>
      </c>
      <c r="EZ179" s="47" t="s">
        <v>0</v>
      </c>
    </row>
    <row r="180" spans="1:156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6" t="str">
        <f t="shared" si="226"/>
        <v>ok</v>
      </c>
      <c r="P180" s="47"/>
      <c r="Q180" s="52" t="str">
        <f t="shared" si="227"/>
        <v>M70</v>
      </c>
      <c r="R180" s="73">
        <f>IF(Q180="","",IF(COUNTIF(Q$12:Q179,Q180)=0,R179+1,R179))</f>
        <v>11</v>
      </c>
      <c r="S180" s="73">
        <f t="shared" si="228"/>
        <v>103</v>
      </c>
      <c r="T180" s="73">
        <f t="shared" si="191"/>
        <v>15</v>
      </c>
      <c r="U180" s="66" t="str">
        <f t="shared" si="192"/>
        <v>M70 – M65</v>
      </c>
      <c r="V180" s="47" t="s">
        <v>0</v>
      </c>
      <c r="W180" s="222" t="str">
        <f t="shared" si="193"/>
        <v>M70</v>
      </c>
      <c r="X180" s="223">
        <f t="shared" si="194"/>
        <v>33</v>
      </c>
      <c r="Y180" s="47" t="s">
        <v>0</v>
      </c>
      <c r="Z180" s="52" t="str">
        <f t="shared" si="229"/>
        <v>CRO</v>
      </c>
      <c r="AA180" s="73">
        <f t="shared" si="195"/>
        <v>1</v>
      </c>
      <c r="AB180" s="31" t="str">
        <f t="shared" si="230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231"/>
        <v/>
      </c>
      <c r="AH180" s="47" t="s">
        <v>0</v>
      </c>
      <c r="AI180" s="143" t="str">
        <f t="shared" si="232"/>
        <v>CRO</v>
      </c>
      <c r="AJ180" s="47"/>
      <c r="AK180" s="52" t="str">
        <f t="shared" si="233"/>
        <v>Milan</v>
      </c>
      <c r="AL180" s="31" t="str">
        <f t="shared" si="234"/>
        <v>Turkalj</v>
      </c>
      <c r="AM180" s="73">
        <f t="shared" si="235"/>
        <v>1568</v>
      </c>
      <c r="AN180" s="73" t="str">
        <f t="shared" si="236"/>
        <v/>
      </c>
      <c r="AO180" s="31" t="str">
        <f t="shared" si="196"/>
        <v>Milan</v>
      </c>
      <c r="AP180" s="66" t="str">
        <f t="shared" si="197"/>
        <v>Turkalj</v>
      </c>
      <c r="AQ180" s="47" t="s">
        <v>0</v>
      </c>
      <c r="AR180" s="82" t="str">
        <f t="shared" si="237"/>
        <v/>
      </c>
      <c r="AS180" s="47" t="s">
        <v>0</v>
      </c>
      <c r="AT180" s="19" t="str">
        <f t="shared" si="238"/>
        <v/>
      </c>
      <c r="AU180" s="47" t="s">
        <v>0</v>
      </c>
      <c r="AV180" s="103"/>
      <c r="AW180" s="105"/>
      <c r="AX180" s="47" t="s">
        <v>0</v>
      </c>
      <c r="AY180" s="259" t="str">
        <f t="shared" si="261"/>
        <v/>
      </c>
      <c r="AZ180" s="47" t="s">
        <v>0</v>
      </c>
      <c r="BA180" s="52" t="str">
        <f t="shared" si="198"/>
        <v/>
      </c>
      <c r="BB180" s="73" t="str">
        <f>IF(AV180&amp;AW180="","",MAX(BB$12:BB179)+1)</f>
        <v/>
      </c>
      <c r="BC180" s="271" t="str">
        <f t="shared" si="199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>IF(O180="","",IF(BC180="",AO180,IF(BC180="NEMA",AV180,INDEX(regNatjecatelj_ime,MATCH(BC180,regNatjecatelj_id,0)))))</f>
        <v>Milan</v>
      </c>
      <c r="BG180" s="31" t="str">
        <f>IF(O180="","",IF(BC180="",AP180,IF(BC180="NEMA",AW180,INDEX(regNatjecatelj_prezime,MATCH(BC180,regNatjecatelj_id,0)))))</f>
        <v>Turkalj</v>
      </c>
      <c r="BH180" s="73" t="str">
        <f t="shared" si="239"/>
        <v/>
      </c>
      <c r="BI180" s="53">
        <f t="shared" si="240"/>
        <v>1568</v>
      </c>
      <c r="BJ180" s="47" t="s">
        <v>0</v>
      </c>
      <c r="BK180" s="52" t="str">
        <f t="shared" si="200"/>
        <v>OK Varaždin</v>
      </c>
      <c r="BL180" s="31" t="str">
        <f t="shared" si="201"/>
        <v>OK Varaždin</v>
      </c>
      <c r="BM180" s="73" t="str">
        <f t="shared" si="202"/>
        <v/>
      </c>
      <c r="BN180" s="31" t="str" cm="1">
        <f t="array" ref="BN180">IF(BM180="",""&amp;BL180,IF(BM180="NEMA",BL180,INDEX(regKlub_naziv,MATCH(INDEX(regKlub_alias_klubId,BM180),regKlub_id,0))))</f>
        <v>OK Varaždin</v>
      </c>
      <c r="BO180" s="31" t="str" cm="1">
        <f t="array" ref="BO180">IFERROR(""&amp;INDEX(regNatjecatelj_klub,DX180),"")</f>
        <v>OK Varaždin</v>
      </c>
      <c r="BP180" s="88" t="str">
        <f t="shared" si="241"/>
        <v/>
      </c>
      <c r="BQ180" s="66" t="str">
        <f t="shared" si="242"/>
        <v>OK Varaždin</v>
      </c>
      <c r="BR180" s="47" t="s">
        <v>0</v>
      </c>
      <c r="BS180" s="52" t="str">
        <f>IF(X180&lt;&gt;"NEMA","",IF(IFERROR(MATCH(W180,W$12:W179,0),0)&lt;&gt;0,"",W180))</f>
        <v/>
      </c>
      <c r="BT180" s="73" t="str">
        <f t="shared" si="243"/>
        <v/>
      </c>
      <c r="BU180" s="31" t="str">
        <f>IF(OR(BT180="",BT180&lt;&gt;"NEMA"),"",MAX(BU$12:BU179)+1)</f>
        <v/>
      </c>
      <c r="BV180" s="66" t="str">
        <f t="shared" si="244"/>
        <v/>
      </c>
      <c r="BW180" s="47" t="s">
        <v>0</v>
      </c>
      <c r="BX180" s="19" t="str">
        <f t="shared" si="245"/>
        <v/>
      </c>
      <c r="BY180" s="47" t="s">
        <v>0</v>
      </c>
      <c r="BZ180" s="82" t="str">
        <f>IF(BM180&lt;&gt;"NEMA","",IF(IFERROR(MATCH(BL180,BL$12:BL179,0),0)&lt;&gt;0,"",BL180))</f>
        <v/>
      </c>
      <c r="CA180" s="47" t="s">
        <v>0</v>
      </c>
      <c r="CB180" s="125"/>
      <c r="CC180" s="47" t="s">
        <v>0</v>
      </c>
      <c r="CD180" s="58" t="str">
        <f t="shared" si="246"/>
        <v/>
      </c>
      <c r="CE180" s="31" t="str">
        <f t="shared" si="247"/>
        <v/>
      </c>
      <c r="CF180" s="31" t="str">
        <f>IF(CE180="","",MAX(CF$12:CF179)+1)</f>
        <v/>
      </c>
      <c r="CG180" s="31" t="str">
        <f t="shared" si="203"/>
        <v/>
      </c>
      <c r="CH180" s="31" t="str">
        <f t="shared" si="248"/>
        <v/>
      </c>
      <c r="CI180" s="31" t="str">
        <f>IF(CB180="","",MAX(CI$12:CI179)+1)</f>
        <v/>
      </c>
      <c r="CJ180" s="31" t="str">
        <f t="shared" si="249"/>
        <v/>
      </c>
      <c r="CK180" s="66" t="str">
        <f t="shared" si="250"/>
        <v/>
      </c>
      <c r="CL180" s="47" t="s">
        <v>0</v>
      </c>
      <c r="CM180" s="73" t="str">
        <f t="shared" si="204"/>
        <v/>
      </c>
      <c r="CN180" s="47"/>
      <c r="CO180" s="19" t="str">
        <f t="shared" si="251"/>
        <v/>
      </c>
      <c r="CP180" s="47" t="s">
        <v>0</v>
      </c>
      <c r="CQ180" s="143" t="str">
        <f t="shared" si="252"/>
        <v>OK Varaždin</v>
      </c>
      <c r="CR180" s="47" t="s">
        <v>0</v>
      </c>
      <c r="CS180" s="58" t="str">
        <f t="shared" si="268"/>
        <v>112:33</v>
      </c>
      <c r="CT180" s="73" t="str">
        <f t="shared" si="269"/>
        <v>0</v>
      </c>
      <c r="CU180" s="229" t="str">
        <f t="shared" si="205"/>
        <v/>
      </c>
      <c r="CV180" s="230">
        <f t="shared" si="190"/>
        <v>6753</v>
      </c>
      <c r="CW180" s="163">
        <f t="shared" si="206"/>
        <v>1</v>
      </c>
      <c r="CX180" s="47" t="s">
        <v>0</v>
      </c>
      <c r="CY180" s="222" t="str">
        <f t="shared" si="253"/>
        <v xml:space="preserve">
</v>
      </c>
      <c r="CZ180" s="223">
        <f t="shared" si="254"/>
        <v>6</v>
      </c>
      <c r="DA180" s="47" t="s">
        <v>0</v>
      </c>
      <c r="DB180" s="47"/>
      <c r="DC180" s="47"/>
      <c r="DD180" s="47"/>
      <c r="DE180" s="47" t="s">
        <v>0</v>
      </c>
      <c r="DF180" s="53" t="str">
        <f t="shared" si="262"/>
        <v/>
      </c>
      <c r="DG180" t="s">
        <v>0</v>
      </c>
      <c r="DH180" s="128" t="str">
        <f t="shared" si="263"/>
        <v>M</v>
      </c>
      <c r="DI180" t="s">
        <v>0</v>
      </c>
      <c r="DJ180" s="52" t="str">
        <f t="shared" si="264"/>
        <v/>
      </c>
      <c r="DK180" s="66" t="str">
        <f t="shared" si="265"/>
        <v/>
      </c>
      <c r="DL180" t="s">
        <v>0</v>
      </c>
      <c r="DM180" s="19" t="str">
        <f t="shared" si="266"/>
        <v/>
      </c>
      <c r="DN180" s="47" t="s">
        <v>0</v>
      </c>
      <c r="DO180" s="19" t="str">
        <f t="shared" si="267"/>
        <v/>
      </c>
      <c r="DP180" s="47" t="s">
        <v>0</v>
      </c>
      <c r="DQ180" s="52" t="str">
        <f t="shared" si="207"/>
        <v>Milan – Turkalj – OK Varaždin – M70</v>
      </c>
      <c r="DR180" s="53">
        <f t="shared" si="208"/>
        <v>595</v>
      </c>
      <c r="DS180" s="47" t="s">
        <v>0</v>
      </c>
      <c r="DT180" s="52" t="str">
        <f t="shared" si="209"/>
        <v>Milan – Turkalj – OK Varaždin</v>
      </c>
      <c r="DU180" s="53">
        <f t="shared" si="210"/>
        <v>595</v>
      </c>
      <c r="DV180" s="47" t="s">
        <v>0</v>
      </c>
      <c r="DW180" s="52" t="str">
        <f t="shared" si="211"/>
        <v>Milan – Turkalj</v>
      </c>
      <c r="DX180" s="53">
        <f t="shared" si="212"/>
        <v>595</v>
      </c>
      <c r="DY180" s="47" t="s">
        <v>0</v>
      </c>
      <c r="DZ180" s="58">
        <f t="shared" si="255"/>
        <v>595</v>
      </c>
      <c r="EA180" s="53" cm="1">
        <f t="array" ref="EA180">IF(DZ180&lt;&gt;"",INDEX(regNatjecatelj_id,DZ180,0),IF(BD180&lt;&gt;"",BD180,""))</f>
        <v>1568</v>
      </c>
      <c r="EB180" s="47" t="s">
        <v>0</v>
      </c>
      <c r="EC180" s="58" t="str">
        <f t="shared" si="213"/>
        <v>imepre</v>
      </c>
      <c r="ED180" s="73" t="str">
        <f t="shared" si="214"/>
        <v>klu</v>
      </c>
      <c r="EE180" s="73" t="str">
        <f t="shared" si="215"/>
        <v>kat</v>
      </c>
      <c r="EF180" s="73" t="str">
        <f t="shared" si="216"/>
        <v/>
      </c>
      <c r="EG180" s="66" t="str">
        <f t="shared" si="217"/>
        <v>imepre-klu-kat</v>
      </c>
      <c r="EH180" s="47" t="s">
        <v>0</v>
      </c>
      <c r="EI180" s="58">
        <f>IF(AL180="","",MAX(EI$12:EI179)+1)</f>
        <v>342</v>
      </c>
      <c r="EJ180" s="73">
        <f t="shared" si="218"/>
        <v>33</v>
      </c>
      <c r="EK180" s="73">
        <f t="shared" si="256"/>
        <v>1568</v>
      </c>
      <c r="EL180" s="73">
        <f t="shared" si="219"/>
        <v>6753</v>
      </c>
      <c r="EM180" s="73">
        <f t="shared" si="220"/>
        <v>1</v>
      </c>
      <c r="EN180" s="73">
        <f t="shared" si="257"/>
        <v>1</v>
      </c>
      <c r="EO180" s="73">
        <f t="shared" si="258"/>
        <v>1</v>
      </c>
      <c r="EP180" s="73" t="str">
        <f t="shared" si="221"/>
        <v>0</v>
      </c>
      <c r="EQ180" s="73" t="str">
        <f t="shared" si="222"/>
        <v/>
      </c>
      <c r="ER180" s="73" t="str">
        <f t="shared" si="223"/>
        <v/>
      </c>
      <c r="ES180" s="53" t="str">
        <f t="shared" si="224"/>
        <v/>
      </c>
      <c r="ET180" s="47" t="s">
        <v>0</v>
      </c>
      <c r="EU180" s="19" t="str">
        <f t="shared" si="259"/>
        <v>INSERT INTO rezultat(id,stazakategorija_id,imeprezime_id,vrijeme_sec,status_id,registracija,uparivanje_id,originalstatus_id,imeprezimealias_id,klubalias_id,kategorijaalias_id) VALUES (342,33,1568,6753,1,1,1,0,Null,Null,Null);</v>
      </c>
      <c r="EV180" s="47" t="s">
        <v>0</v>
      </c>
      <c r="EW180" s="19" t="str">
        <f t="shared" si="260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0" s="47" t="s">
        <v>0</v>
      </c>
      <c r="EY180" s="180" t="str">
        <f t="shared" si="225"/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Z180" s="47" t="s">
        <v>0</v>
      </c>
    </row>
    <row r="181" spans="1:156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6" t="str">
        <f t="shared" si="226"/>
        <v>ok</v>
      </c>
      <c r="P181" s="47"/>
      <c r="Q181" s="52" t="str">
        <f t="shared" si="227"/>
        <v>M70</v>
      </c>
      <c r="R181" s="73">
        <f>IF(Q181="","",IF(COUNTIF(Q$12:Q180,Q181)=0,R180+1,R180))</f>
        <v>11</v>
      </c>
      <c r="S181" s="73">
        <f t="shared" si="228"/>
        <v>103</v>
      </c>
      <c r="T181" s="73">
        <f t="shared" si="191"/>
        <v>15</v>
      </c>
      <c r="U181" s="66" t="str">
        <f t="shared" si="192"/>
        <v>M70 – M65</v>
      </c>
      <c r="V181" s="47" t="s">
        <v>0</v>
      </c>
      <c r="W181" s="222" t="str">
        <f t="shared" si="193"/>
        <v>M70</v>
      </c>
      <c r="X181" s="223">
        <f t="shared" si="194"/>
        <v>33</v>
      </c>
      <c r="Y181" s="47" t="s">
        <v>0</v>
      </c>
      <c r="Z181" s="52" t="str">
        <f t="shared" si="229"/>
        <v>CRO</v>
      </c>
      <c r="AA181" s="73">
        <f t="shared" si="195"/>
        <v>1</v>
      </c>
      <c r="AB181" s="31" t="str">
        <f t="shared" si="230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231"/>
        <v/>
      </c>
      <c r="AH181" s="47" t="s">
        <v>0</v>
      </c>
      <c r="AI181" s="143" t="str">
        <f t="shared" si="232"/>
        <v>CRO</v>
      </c>
      <c r="AJ181" s="47"/>
      <c r="AK181" s="52" t="str">
        <f t="shared" si="233"/>
        <v>Radovan</v>
      </c>
      <c r="AL181" s="31" t="str">
        <f t="shared" si="234"/>
        <v>Čepelak</v>
      </c>
      <c r="AM181" s="73">
        <f t="shared" si="235"/>
        <v>1060</v>
      </c>
      <c r="AN181" s="73" t="str">
        <f t="shared" si="236"/>
        <v/>
      </c>
      <c r="AO181" s="31" t="str">
        <f t="shared" si="196"/>
        <v>Radovan</v>
      </c>
      <c r="AP181" s="66" t="str">
        <f t="shared" si="197"/>
        <v>Čepelak</v>
      </c>
      <c r="AQ181" s="47" t="s">
        <v>0</v>
      </c>
      <c r="AR181" s="82" t="str">
        <f t="shared" si="237"/>
        <v/>
      </c>
      <c r="AS181" s="47" t="s">
        <v>0</v>
      </c>
      <c r="AT181" s="19" t="str">
        <f t="shared" si="238"/>
        <v/>
      </c>
      <c r="AU181" s="47" t="s">
        <v>0</v>
      </c>
      <c r="AV181" s="103"/>
      <c r="AW181" s="105"/>
      <c r="AX181" s="47" t="s">
        <v>0</v>
      </c>
      <c r="AY181" s="259" t="str">
        <f t="shared" si="261"/>
        <v/>
      </c>
      <c r="AZ181" s="47" t="s">
        <v>0</v>
      </c>
      <c r="BA181" s="52" t="str">
        <f t="shared" si="198"/>
        <v/>
      </c>
      <c r="BB181" s="73" t="str">
        <f>IF(AV181&amp;AW181="","",MAX(BB$12:BB180)+1)</f>
        <v/>
      </c>
      <c r="BC181" s="271" t="str">
        <f t="shared" si="199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>IF(O181="","",IF(BC181="",AO181,IF(BC181="NEMA",AV181,INDEX(regNatjecatelj_ime,MATCH(BC181,regNatjecatelj_id,0)))))</f>
        <v>Radovan</v>
      </c>
      <c r="BG181" s="31" t="str">
        <f>IF(O181="","",IF(BC181="",AP181,IF(BC181="NEMA",AW181,INDEX(regNatjecatelj_prezime,MATCH(BC181,regNatjecatelj_id,0)))))</f>
        <v>Čepelak</v>
      </c>
      <c r="BH181" s="73" t="str">
        <f t="shared" si="239"/>
        <v/>
      </c>
      <c r="BI181" s="53">
        <f t="shared" si="240"/>
        <v>1060</v>
      </c>
      <c r="BJ181" s="47" t="s">
        <v>0</v>
      </c>
      <c r="BK181" s="52" t="str">
        <f t="shared" si="200"/>
        <v>Maksimir</v>
      </c>
      <c r="BL181" s="31" t="str">
        <f t="shared" si="201"/>
        <v>OK Maksimir</v>
      </c>
      <c r="BM181" s="73" t="str">
        <f t="shared" si="202"/>
        <v/>
      </c>
      <c r="BN181" s="31" t="str" cm="1">
        <f t="array" ref="BN181">IF(BM181="",""&amp;BL181,IF(BM181="NEMA",BL181,INDEX(regKlub_naziv,MATCH(INDEX(regKlub_alias_klubId,BM181),regKlub_id,0))))</f>
        <v>OK Maksimir</v>
      </c>
      <c r="BO181" s="31" t="str" cm="1">
        <f t="array" ref="BO181">IFERROR(""&amp;INDEX(regNatjecatelj_klub,DX181),"")</f>
        <v>OK Maksimir</v>
      </c>
      <c r="BP181" s="88" t="str">
        <f t="shared" si="241"/>
        <v/>
      </c>
      <c r="BQ181" s="66" t="str">
        <f t="shared" si="242"/>
        <v>OK Maksimir</v>
      </c>
      <c r="BR181" s="47" t="s">
        <v>0</v>
      </c>
      <c r="BS181" s="52" t="str">
        <f>IF(X181&lt;&gt;"NEMA","",IF(IFERROR(MATCH(W181,W$12:W180,0),0)&lt;&gt;0,"",W181))</f>
        <v/>
      </c>
      <c r="BT181" s="73" t="str">
        <f t="shared" si="243"/>
        <v/>
      </c>
      <c r="BU181" s="31" t="str">
        <f>IF(OR(BT181="",BT181&lt;&gt;"NEMA"),"",MAX(BU$12:BU180)+1)</f>
        <v/>
      </c>
      <c r="BV181" s="66" t="str">
        <f t="shared" si="244"/>
        <v/>
      </c>
      <c r="BW181" s="47" t="s">
        <v>0</v>
      </c>
      <c r="BX181" s="19" t="str">
        <f t="shared" si="245"/>
        <v/>
      </c>
      <c r="BY181" s="47" t="s">
        <v>0</v>
      </c>
      <c r="BZ181" s="82" t="str">
        <f>IF(BM181&lt;&gt;"NEMA","",IF(IFERROR(MATCH(BL181,BL$12:BL180,0),0)&lt;&gt;0,"",BL181))</f>
        <v/>
      </c>
      <c r="CA181" s="47" t="s">
        <v>0</v>
      </c>
      <c r="CB181" s="125"/>
      <c r="CC181" s="47" t="s">
        <v>0</v>
      </c>
      <c r="CD181" s="58" t="str">
        <f t="shared" si="246"/>
        <v/>
      </c>
      <c r="CE181" s="31" t="str">
        <f t="shared" si="247"/>
        <v/>
      </c>
      <c r="CF181" s="31" t="str">
        <f>IF(CE181="","",MAX(CF$12:CF180)+1)</f>
        <v/>
      </c>
      <c r="CG181" s="31" t="str">
        <f t="shared" si="203"/>
        <v/>
      </c>
      <c r="CH181" s="31" t="str">
        <f t="shared" si="248"/>
        <v/>
      </c>
      <c r="CI181" s="31" t="str">
        <f>IF(CB181="","",MAX(CI$12:CI180)+1)</f>
        <v/>
      </c>
      <c r="CJ181" s="31" t="str">
        <f t="shared" si="249"/>
        <v/>
      </c>
      <c r="CK181" s="66" t="str">
        <f t="shared" si="250"/>
        <v/>
      </c>
      <c r="CL181" s="47" t="s">
        <v>0</v>
      </c>
      <c r="CM181" s="73" t="str">
        <f t="shared" si="204"/>
        <v/>
      </c>
      <c r="CN181" s="47"/>
      <c r="CO181" s="19" t="str">
        <f t="shared" si="251"/>
        <v/>
      </c>
      <c r="CP181" s="47" t="s">
        <v>0</v>
      </c>
      <c r="CQ181" s="143" t="str">
        <f t="shared" si="252"/>
        <v>OK Maksimir</v>
      </c>
      <c r="CR181" s="47" t="s">
        <v>0</v>
      </c>
      <c r="CS181" s="58" t="str">
        <f t="shared" si="268"/>
        <v>120:30</v>
      </c>
      <c r="CT181" s="73" t="str">
        <f t="shared" si="269"/>
        <v>0</v>
      </c>
      <c r="CU181" s="229" t="str">
        <f t="shared" si="205"/>
        <v/>
      </c>
      <c r="CV181" s="230">
        <f t="shared" si="190"/>
        <v>7230</v>
      </c>
      <c r="CW181" s="163">
        <f t="shared" si="206"/>
        <v>1</v>
      </c>
      <c r="CX181" s="47" t="s">
        <v>0</v>
      </c>
      <c r="CY181" s="222" t="str">
        <f t="shared" si="253"/>
        <v xml:space="preserve">
</v>
      </c>
      <c r="CZ181" s="223">
        <f t="shared" si="254"/>
        <v>6</v>
      </c>
      <c r="DA181" s="47" t="s">
        <v>0</v>
      </c>
      <c r="DB181" s="47"/>
      <c r="DC181" s="47"/>
      <c r="DD181" s="47"/>
      <c r="DE181" s="47" t="s">
        <v>0</v>
      </c>
      <c r="DF181" s="53" t="str">
        <f t="shared" si="262"/>
        <v/>
      </c>
      <c r="DG181" t="s">
        <v>0</v>
      </c>
      <c r="DH181" s="128" t="str">
        <f t="shared" si="263"/>
        <v>M</v>
      </c>
      <c r="DI181" t="s">
        <v>0</v>
      </c>
      <c r="DJ181" s="52" t="str">
        <f t="shared" si="264"/>
        <v/>
      </c>
      <c r="DK181" s="66" t="str">
        <f t="shared" si="265"/>
        <v/>
      </c>
      <c r="DL181" t="s">
        <v>0</v>
      </c>
      <c r="DM181" s="19" t="str">
        <f t="shared" si="266"/>
        <v/>
      </c>
      <c r="DN181" s="47" t="s">
        <v>0</v>
      </c>
      <c r="DO181" s="19" t="str">
        <f t="shared" si="267"/>
        <v/>
      </c>
      <c r="DP181" s="47" t="s">
        <v>0</v>
      </c>
      <c r="DQ181" s="52" t="str">
        <f t="shared" si="207"/>
        <v>Radovan – Čepelak – OK Maksimir – M70</v>
      </c>
      <c r="DR181" s="53">
        <f t="shared" si="208"/>
        <v>339</v>
      </c>
      <c r="DS181" s="47" t="s">
        <v>0</v>
      </c>
      <c r="DT181" s="52" t="str">
        <f t="shared" si="209"/>
        <v>Radovan – Čepelak – OK Maksimir</v>
      </c>
      <c r="DU181" s="53">
        <f t="shared" si="210"/>
        <v>339</v>
      </c>
      <c r="DV181" s="47" t="s">
        <v>0</v>
      </c>
      <c r="DW181" s="52" t="str">
        <f t="shared" si="211"/>
        <v>Radovan – Čepelak</v>
      </c>
      <c r="DX181" s="53">
        <f t="shared" si="212"/>
        <v>339</v>
      </c>
      <c r="DY181" s="47" t="s">
        <v>0</v>
      </c>
      <c r="DZ181" s="58">
        <f t="shared" si="255"/>
        <v>339</v>
      </c>
      <c r="EA181" s="53" cm="1">
        <f t="array" ref="EA181">IF(DZ181&lt;&gt;"",INDEX(regNatjecatelj_id,DZ181,0),IF(BD181&lt;&gt;"",BD181,""))</f>
        <v>1060</v>
      </c>
      <c r="EB181" s="47" t="s">
        <v>0</v>
      </c>
      <c r="EC181" s="58" t="str">
        <f t="shared" si="213"/>
        <v>imepre</v>
      </c>
      <c r="ED181" s="73" t="str">
        <f t="shared" si="214"/>
        <v>klu</v>
      </c>
      <c r="EE181" s="73" t="str">
        <f t="shared" si="215"/>
        <v>kat</v>
      </c>
      <c r="EF181" s="73" t="str">
        <f t="shared" si="216"/>
        <v/>
      </c>
      <c r="EG181" s="66" t="str">
        <f t="shared" si="217"/>
        <v>imepre-klu-kat</v>
      </c>
      <c r="EH181" s="47" t="s">
        <v>0</v>
      </c>
      <c r="EI181" s="58">
        <f>IF(AL181="","",MAX(EI$12:EI180)+1)</f>
        <v>343</v>
      </c>
      <c r="EJ181" s="73">
        <f t="shared" si="218"/>
        <v>33</v>
      </c>
      <c r="EK181" s="73">
        <f t="shared" si="256"/>
        <v>1060</v>
      </c>
      <c r="EL181" s="73">
        <f t="shared" si="219"/>
        <v>7230</v>
      </c>
      <c r="EM181" s="73">
        <f t="shared" si="220"/>
        <v>1</v>
      </c>
      <c r="EN181" s="73">
        <f t="shared" si="257"/>
        <v>1</v>
      </c>
      <c r="EO181" s="73">
        <f t="shared" si="258"/>
        <v>1</v>
      </c>
      <c r="EP181" s="73" t="str">
        <f t="shared" si="221"/>
        <v>0</v>
      </c>
      <c r="EQ181" s="73" t="str">
        <f t="shared" si="222"/>
        <v/>
      </c>
      <c r="ER181" s="73" t="str">
        <f t="shared" si="223"/>
        <v/>
      </c>
      <c r="ES181" s="53" t="str">
        <f t="shared" si="224"/>
        <v/>
      </c>
      <c r="ET181" s="47" t="s">
        <v>0</v>
      </c>
      <c r="EU181" s="19" t="str">
        <f t="shared" si="259"/>
        <v>INSERT INTO rezultat(id,stazakategorija_id,imeprezime_id,vrijeme_sec,status_id,registracija,uparivanje_id,originalstatus_id,imeprezimealias_id,klubalias_id,kategorijaalias_id) VALUES (343,33,1060,7230,1,1,1,0,Null,Null,Null);</v>
      </c>
      <c r="EV181" s="47" t="s">
        <v>0</v>
      </c>
      <c r="EW181" s="19" t="str">
        <f t="shared" si="260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1" s="47" t="s">
        <v>0</v>
      </c>
      <c r="EY181" s="180" t="str">
        <f t="shared" si="225"/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Z181" s="47" t="s">
        <v>0</v>
      </c>
    </row>
    <row r="182" spans="1:156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6" t="str">
        <f t="shared" si="226"/>
        <v/>
      </c>
      <c r="P182" s="47"/>
      <c r="Q182" s="52" t="str">
        <f t="shared" si="227"/>
        <v>M70</v>
      </c>
      <c r="R182" s="73">
        <f>IF(Q182="","",IF(COUNTIF(Q$12:Q181,Q182)=0,R181+1,R181))</f>
        <v>11</v>
      </c>
      <c r="S182" s="73">
        <f t="shared" si="228"/>
        <v>103</v>
      </c>
      <c r="T182" s="73">
        <f t="shared" si="191"/>
        <v>15</v>
      </c>
      <c r="U182" s="66" t="str">
        <f t="shared" si="192"/>
        <v>M70 – M65</v>
      </c>
      <c r="V182" s="47" t="s">
        <v>0</v>
      </c>
      <c r="W182" s="222" t="str">
        <f t="shared" si="193"/>
        <v/>
      </c>
      <c r="X182" s="223" t="str">
        <f t="shared" si="194"/>
        <v/>
      </c>
      <c r="Y182" s="47" t="s">
        <v>0</v>
      </c>
      <c r="Z182" s="52" t="str">
        <f t="shared" si="229"/>
        <v/>
      </c>
      <c r="AA182" s="73" t="str">
        <f t="shared" si="195"/>
        <v/>
      </c>
      <c r="AB182" s="31" t="str">
        <f t="shared" si="230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231"/>
        <v/>
      </c>
      <c r="AH182" s="47" t="s">
        <v>0</v>
      </c>
      <c r="AI182" s="143" t="str">
        <f t="shared" si="232"/>
        <v/>
      </c>
      <c r="AJ182" s="47"/>
      <c r="AK182" s="52" t="str">
        <f t="shared" si="233"/>
        <v/>
      </c>
      <c r="AL182" s="31" t="str">
        <f t="shared" si="234"/>
        <v/>
      </c>
      <c r="AM182" s="73" t="str">
        <f t="shared" si="235"/>
        <v/>
      </c>
      <c r="AN182" s="73" t="str">
        <f t="shared" si="236"/>
        <v/>
      </c>
      <c r="AO182" s="31" t="str">
        <f t="shared" si="196"/>
        <v/>
      </c>
      <c r="AP182" s="66" t="str">
        <f t="shared" si="197"/>
        <v/>
      </c>
      <c r="AQ182" s="47" t="s">
        <v>0</v>
      </c>
      <c r="AR182" s="82" t="str">
        <f t="shared" si="237"/>
        <v/>
      </c>
      <c r="AS182" s="47" t="s">
        <v>0</v>
      </c>
      <c r="AT182" s="19" t="str">
        <f t="shared" si="238"/>
        <v/>
      </c>
      <c r="AU182" s="47" t="s">
        <v>0</v>
      </c>
      <c r="AV182" s="103"/>
      <c r="AW182" s="105"/>
      <c r="AX182" s="47" t="s">
        <v>0</v>
      </c>
      <c r="AY182" s="259" t="str">
        <f t="shared" si="261"/>
        <v/>
      </c>
      <c r="AZ182" s="47" t="s">
        <v>0</v>
      </c>
      <c r="BA182" s="52" t="str">
        <f t="shared" si="198"/>
        <v/>
      </c>
      <c r="BB182" s="73" t="str">
        <f>IF(AV182&amp;AW182="","",MAX(BB$12:BB181)+1)</f>
        <v/>
      </c>
      <c r="BC182" s="271" t="str">
        <f t="shared" si="199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>IF(O182="","",IF(BC182="",AO182,IF(BC182="NEMA",AV182,INDEX(regNatjecatelj_ime,MATCH(BC182,regNatjecatelj_id,0)))))</f>
        <v/>
      </c>
      <c r="BG182" s="31" t="str">
        <f>IF(O182="","",IF(BC182="",AP182,IF(BC182="NEMA",AW182,INDEX(regNatjecatelj_prezime,MATCH(BC182,regNatjecatelj_id,0)))))</f>
        <v/>
      </c>
      <c r="BH182" s="73" t="str">
        <f t="shared" si="239"/>
        <v/>
      </c>
      <c r="BI182" s="53" t="str">
        <f t="shared" si="240"/>
        <v/>
      </c>
      <c r="BJ182" s="47" t="s">
        <v>0</v>
      </c>
      <c r="BK182" s="52" t="str">
        <f t="shared" si="200"/>
        <v/>
      </c>
      <c r="BL182" s="31" t="str">
        <f t="shared" si="201"/>
        <v/>
      </c>
      <c r="BM182" s="73" t="str">
        <f t="shared" si="202"/>
        <v/>
      </c>
      <c r="BN182" s="31" t="str" cm="1">
        <f t="array" ref="BN182">IF(BM182="",""&amp;BL182,IF(BM182="NEMA",BL182,INDEX(regKlub_naziv,MATCH(INDEX(regKlub_alias_klubId,BM182),regKlub_id,0))))</f>
        <v/>
      </c>
      <c r="BO182" s="31" t="str" cm="1">
        <f t="array" ref="BO182">IFERROR(""&amp;INDEX(regNatjecatelj_klub,DX182),"")</f>
        <v/>
      </c>
      <c r="BP182" s="88" t="str">
        <f t="shared" si="241"/>
        <v/>
      </c>
      <c r="BQ182" s="66" t="str">
        <f t="shared" si="242"/>
        <v/>
      </c>
      <c r="BR182" s="47" t="s">
        <v>0</v>
      </c>
      <c r="BS182" s="52" t="str">
        <f>IF(X182&lt;&gt;"NEMA","",IF(IFERROR(MATCH(W182,W$12:W181,0),0)&lt;&gt;0,"",W182))</f>
        <v/>
      </c>
      <c r="BT182" s="73" t="str">
        <f t="shared" si="243"/>
        <v/>
      </c>
      <c r="BU182" s="31" t="str">
        <f>IF(OR(BT182="",BT182&lt;&gt;"NEMA"),"",MAX(BU$12:BU181)+1)</f>
        <v/>
      </c>
      <c r="BV182" s="66" t="str">
        <f t="shared" si="244"/>
        <v/>
      </c>
      <c r="BW182" s="47" t="s">
        <v>0</v>
      </c>
      <c r="BX182" s="19" t="str">
        <f t="shared" si="245"/>
        <v/>
      </c>
      <c r="BY182" s="47" t="s">
        <v>0</v>
      </c>
      <c r="BZ182" s="82" t="str">
        <f>IF(BM182&lt;&gt;"NEMA","",IF(IFERROR(MATCH(BL182,BL$12:BL181,0),0)&lt;&gt;0,"",BL182))</f>
        <v/>
      </c>
      <c r="CA182" s="47" t="s">
        <v>0</v>
      </c>
      <c r="CB182" s="125"/>
      <c r="CC182" s="47" t="s">
        <v>0</v>
      </c>
      <c r="CD182" s="58" t="str">
        <f t="shared" si="246"/>
        <v/>
      </c>
      <c r="CE182" s="31" t="str">
        <f t="shared" si="247"/>
        <v/>
      </c>
      <c r="CF182" s="31" t="str">
        <f>IF(CE182="","",MAX(CF$12:CF181)+1)</f>
        <v/>
      </c>
      <c r="CG182" s="31" t="str">
        <f t="shared" si="203"/>
        <v/>
      </c>
      <c r="CH182" s="31" t="str">
        <f t="shared" si="248"/>
        <v/>
      </c>
      <c r="CI182" s="31" t="str">
        <f>IF(CB182="","",MAX(CI$12:CI181)+1)</f>
        <v/>
      </c>
      <c r="CJ182" s="31" t="str">
        <f t="shared" si="249"/>
        <v/>
      </c>
      <c r="CK182" s="66" t="str">
        <f t="shared" si="250"/>
        <v/>
      </c>
      <c r="CL182" s="47" t="s">
        <v>0</v>
      </c>
      <c r="CM182" s="73" t="str">
        <f t="shared" si="204"/>
        <v/>
      </c>
      <c r="CN182" s="47"/>
      <c r="CO182" s="19" t="str">
        <f t="shared" si="251"/>
        <v/>
      </c>
      <c r="CP182" s="47" t="s">
        <v>0</v>
      </c>
      <c r="CQ182" s="143" t="str">
        <f t="shared" si="252"/>
        <v/>
      </c>
      <c r="CR182" s="47" t="s">
        <v>0</v>
      </c>
      <c r="CS182" s="58" t="str">
        <f t="shared" si="268"/>
        <v/>
      </c>
      <c r="CT182" s="73" t="str">
        <f t="shared" si="269"/>
        <v>0</v>
      </c>
      <c r="CU182" s="229" t="str">
        <f t="shared" si="205"/>
        <v/>
      </c>
      <c r="CV182" s="230" t="str">
        <f t="shared" si="190"/>
        <v/>
      </c>
      <c r="CW182" s="163" t="str">
        <f t="shared" si="206"/>
        <v/>
      </c>
      <c r="CX182" s="47" t="s">
        <v>0</v>
      </c>
      <c r="CY182" s="222" t="str">
        <f t="shared" si="253"/>
        <v xml:space="preserve">
</v>
      </c>
      <c r="CZ182" s="223" t="str">
        <f t="shared" si="254"/>
        <v/>
      </c>
      <c r="DA182" s="47" t="s">
        <v>0</v>
      </c>
      <c r="DB182" s="47"/>
      <c r="DC182" s="47"/>
      <c r="DD182" s="47"/>
      <c r="DE182" s="47" t="s">
        <v>0</v>
      </c>
      <c r="DF182" s="53" t="str">
        <f t="shared" si="262"/>
        <v/>
      </c>
      <c r="DG182" t="s">
        <v>0</v>
      </c>
      <c r="DH182" s="128" t="str">
        <f t="shared" si="263"/>
        <v>M</v>
      </c>
      <c r="DI182" t="s">
        <v>0</v>
      </c>
      <c r="DJ182" s="52" t="str">
        <f t="shared" si="264"/>
        <v/>
      </c>
      <c r="DK182" s="66" t="str">
        <f t="shared" si="265"/>
        <v/>
      </c>
      <c r="DL182" t="s">
        <v>0</v>
      </c>
      <c r="DM182" s="19" t="str">
        <f t="shared" si="266"/>
        <v/>
      </c>
      <c r="DN182" s="47" t="s">
        <v>0</v>
      </c>
      <c r="DO182" s="19" t="str">
        <f t="shared" si="267"/>
        <v/>
      </c>
      <c r="DP182" s="47" t="s">
        <v>0</v>
      </c>
      <c r="DQ182" s="52" t="str">
        <f t="shared" si="207"/>
        <v/>
      </c>
      <c r="DR182" s="53" t="str">
        <f t="shared" si="208"/>
        <v/>
      </c>
      <c r="DS182" s="47" t="s">
        <v>0</v>
      </c>
      <c r="DT182" s="52" t="str">
        <f t="shared" si="209"/>
        <v/>
      </c>
      <c r="DU182" s="53" t="str">
        <f t="shared" si="210"/>
        <v/>
      </c>
      <c r="DV182" s="47" t="s">
        <v>0</v>
      </c>
      <c r="DW182" s="52" t="str">
        <f t="shared" si="211"/>
        <v/>
      </c>
      <c r="DX182" s="53" t="str">
        <f t="shared" si="212"/>
        <v/>
      </c>
      <c r="DY182" s="47" t="s">
        <v>0</v>
      </c>
      <c r="DZ182" s="58" t="str">
        <f t="shared" si="255"/>
        <v/>
      </c>
      <c r="EA182" s="53" t="str" cm="1">
        <f t="array" ref="EA182">IF(DZ182&lt;&gt;"",INDEX(regNatjecatelj_id,DZ182,0),IF(BD182&lt;&gt;"",BD182,""))</f>
        <v/>
      </c>
      <c r="EB182" s="47" t="s">
        <v>0</v>
      </c>
      <c r="EC182" s="58" t="str">
        <f t="shared" si="213"/>
        <v/>
      </c>
      <c r="ED182" s="73" t="str">
        <f t="shared" si="214"/>
        <v/>
      </c>
      <c r="EE182" s="73" t="str">
        <f t="shared" si="215"/>
        <v/>
      </c>
      <c r="EF182" s="73" t="str">
        <f t="shared" si="216"/>
        <v/>
      </c>
      <c r="EG182" s="66" t="str">
        <f t="shared" si="217"/>
        <v/>
      </c>
      <c r="EH182" s="47" t="s">
        <v>0</v>
      </c>
      <c r="EI182" s="58" t="str">
        <f>IF(AL182="","",MAX(EI$12:EI181)+1)</f>
        <v/>
      </c>
      <c r="EJ182" s="73" t="str">
        <f t="shared" si="218"/>
        <v/>
      </c>
      <c r="EK182" s="73" t="str">
        <f t="shared" si="256"/>
        <v/>
      </c>
      <c r="EL182" s="73" t="str">
        <f t="shared" si="219"/>
        <v/>
      </c>
      <c r="EM182" s="73" t="str">
        <f t="shared" si="220"/>
        <v/>
      </c>
      <c r="EN182" s="73" t="str">
        <f t="shared" si="257"/>
        <v/>
      </c>
      <c r="EO182" s="73" t="str">
        <f t="shared" si="258"/>
        <v/>
      </c>
      <c r="EP182" s="73" t="str">
        <f t="shared" si="221"/>
        <v/>
      </c>
      <c r="EQ182" s="73" t="str">
        <f t="shared" si="222"/>
        <v/>
      </c>
      <c r="ER182" s="73" t="str">
        <f t="shared" si="223"/>
        <v/>
      </c>
      <c r="ES182" s="53" t="str">
        <f t="shared" si="224"/>
        <v/>
      </c>
      <c r="ET182" s="47" t="s">
        <v>0</v>
      </c>
      <c r="EU182" s="19" t="str">
        <f t="shared" si="259"/>
        <v/>
      </c>
      <c r="EV182" s="47" t="s">
        <v>0</v>
      </c>
      <c r="EW182" s="19" t="str">
        <f t="shared" si="260"/>
        <v/>
      </c>
      <c r="EX182" s="47" t="s">
        <v>0</v>
      </c>
      <c r="EY182" s="180" t="str">
        <f t="shared" si="225"/>
        <v/>
      </c>
      <c r="EZ182" s="47" t="s">
        <v>0</v>
      </c>
    </row>
    <row r="183" spans="1:156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6" t="str">
        <f t="shared" si="226"/>
        <v/>
      </c>
      <c r="P183" s="47"/>
      <c r="Q183" s="52" t="str">
        <f t="shared" si="227"/>
        <v>M70</v>
      </c>
      <c r="R183" s="73">
        <f>IF(Q183="","",IF(COUNTIF(Q$12:Q182,Q183)=0,R182+1,R182))</f>
        <v>11</v>
      </c>
      <c r="S183" s="73">
        <f t="shared" si="228"/>
        <v>103</v>
      </c>
      <c r="T183" s="73">
        <f t="shared" si="191"/>
        <v>15</v>
      </c>
      <c r="U183" s="66" t="str">
        <f t="shared" si="192"/>
        <v>M70 – M65</v>
      </c>
      <c r="V183" s="47" t="s">
        <v>0</v>
      </c>
      <c r="W183" s="222" t="str">
        <f t="shared" si="193"/>
        <v/>
      </c>
      <c r="X183" s="223" t="str">
        <f t="shared" si="194"/>
        <v/>
      </c>
      <c r="Y183" s="47" t="s">
        <v>0</v>
      </c>
      <c r="Z183" s="52" t="str">
        <f t="shared" si="229"/>
        <v/>
      </c>
      <c r="AA183" s="73" t="str">
        <f t="shared" si="195"/>
        <v/>
      </c>
      <c r="AB183" s="31" t="str">
        <f t="shared" si="230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231"/>
        <v/>
      </c>
      <c r="AH183" s="47" t="s">
        <v>0</v>
      </c>
      <c r="AI183" s="143" t="str">
        <f t="shared" si="232"/>
        <v/>
      </c>
      <c r="AJ183" s="47"/>
      <c r="AK183" s="52" t="str">
        <f t="shared" si="233"/>
        <v/>
      </c>
      <c r="AL183" s="31" t="str">
        <f t="shared" si="234"/>
        <v/>
      </c>
      <c r="AM183" s="73" t="str">
        <f t="shared" si="235"/>
        <v/>
      </c>
      <c r="AN183" s="73" t="str">
        <f t="shared" si="236"/>
        <v/>
      </c>
      <c r="AO183" s="31" t="str">
        <f t="shared" si="196"/>
        <v/>
      </c>
      <c r="AP183" s="66" t="str">
        <f t="shared" si="197"/>
        <v/>
      </c>
      <c r="AQ183" s="47" t="s">
        <v>0</v>
      </c>
      <c r="AR183" s="82" t="str">
        <f t="shared" si="237"/>
        <v/>
      </c>
      <c r="AS183" s="47" t="s">
        <v>0</v>
      </c>
      <c r="AT183" s="19" t="str">
        <f t="shared" si="238"/>
        <v/>
      </c>
      <c r="AU183" s="47" t="s">
        <v>0</v>
      </c>
      <c r="AV183" s="103"/>
      <c r="AW183" s="105"/>
      <c r="AX183" s="47" t="s">
        <v>0</v>
      </c>
      <c r="AY183" s="259" t="str">
        <f t="shared" si="261"/>
        <v/>
      </c>
      <c r="AZ183" s="47" t="s">
        <v>0</v>
      </c>
      <c r="BA183" s="52" t="str">
        <f t="shared" si="198"/>
        <v/>
      </c>
      <c r="BB183" s="73" t="str">
        <f>IF(AV183&amp;AW183="","",MAX(BB$12:BB182)+1)</f>
        <v/>
      </c>
      <c r="BC183" s="271" t="str">
        <f t="shared" si="199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>IF(O183="","",IF(BC183="",AO183,IF(BC183="NEMA",AV183,INDEX(regNatjecatelj_ime,MATCH(BC183,regNatjecatelj_id,0)))))</f>
        <v/>
      </c>
      <c r="BG183" s="31" t="str">
        <f>IF(O183="","",IF(BC183="",AP183,IF(BC183="NEMA",AW183,INDEX(regNatjecatelj_prezime,MATCH(BC183,regNatjecatelj_id,0)))))</f>
        <v/>
      </c>
      <c r="BH183" s="73" t="str">
        <f t="shared" si="239"/>
        <v/>
      </c>
      <c r="BI183" s="53" t="str">
        <f t="shared" si="240"/>
        <v/>
      </c>
      <c r="BJ183" s="47" t="s">
        <v>0</v>
      </c>
      <c r="BK183" s="52" t="str">
        <f t="shared" si="200"/>
        <v/>
      </c>
      <c r="BL183" s="31" t="str">
        <f t="shared" si="201"/>
        <v/>
      </c>
      <c r="BM183" s="73" t="str">
        <f t="shared" si="202"/>
        <v/>
      </c>
      <c r="BN183" s="31" t="str" cm="1">
        <f t="array" ref="BN183">IF(BM183="",""&amp;BL183,IF(BM183="NEMA",BL183,INDEX(regKlub_naziv,MATCH(INDEX(regKlub_alias_klubId,BM183),regKlub_id,0))))</f>
        <v/>
      </c>
      <c r="BO183" s="31" t="str" cm="1">
        <f t="array" ref="BO183">IFERROR(""&amp;INDEX(regNatjecatelj_klub,DX183),"")</f>
        <v/>
      </c>
      <c r="BP183" s="88" t="str">
        <f t="shared" si="241"/>
        <v/>
      </c>
      <c r="BQ183" s="66" t="str">
        <f t="shared" si="242"/>
        <v/>
      </c>
      <c r="BR183" s="47" t="s">
        <v>0</v>
      </c>
      <c r="BS183" s="52" t="str">
        <f>IF(X183&lt;&gt;"NEMA","",IF(IFERROR(MATCH(W183,W$12:W182,0),0)&lt;&gt;0,"",W183))</f>
        <v/>
      </c>
      <c r="BT183" s="73" t="str">
        <f t="shared" si="243"/>
        <v/>
      </c>
      <c r="BU183" s="31" t="str">
        <f>IF(OR(BT183="",BT183&lt;&gt;"NEMA"),"",MAX(BU$12:BU182)+1)</f>
        <v/>
      </c>
      <c r="BV183" s="66" t="str">
        <f t="shared" si="244"/>
        <v/>
      </c>
      <c r="BW183" s="47" t="s">
        <v>0</v>
      </c>
      <c r="BX183" s="19" t="str">
        <f t="shared" si="245"/>
        <v/>
      </c>
      <c r="BY183" s="47" t="s">
        <v>0</v>
      </c>
      <c r="BZ183" s="82" t="str">
        <f>IF(BM183&lt;&gt;"NEMA","",IF(IFERROR(MATCH(BL183,BL$12:BL182,0),0)&lt;&gt;0,"",BL183))</f>
        <v/>
      </c>
      <c r="CA183" s="47" t="s">
        <v>0</v>
      </c>
      <c r="CB183" s="125"/>
      <c r="CC183" s="47" t="s">
        <v>0</v>
      </c>
      <c r="CD183" s="58" t="str">
        <f t="shared" si="246"/>
        <v/>
      </c>
      <c r="CE183" s="31" t="str">
        <f t="shared" si="247"/>
        <v/>
      </c>
      <c r="CF183" s="31" t="str">
        <f>IF(CE183="","",MAX(CF$12:CF182)+1)</f>
        <v/>
      </c>
      <c r="CG183" s="31" t="str">
        <f t="shared" si="203"/>
        <v/>
      </c>
      <c r="CH183" s="31" t="str">
        <f t="shared" si="248"/>
        <v/>
      </c>
      <c r="CI183" s="31" t="str">
        <f>IF(CB183="","",MAX(CI$12:CI182)+1)</f>
        <v/>
      </c>
      <c r="CJ183" s="31" t="str">
        <f t="shared" si="249"/>
        <v/>
      </c>
      <c r="CK183" s="66" t="str">
        <f t="shared" si="250"/>
        <v/>
      </c>
      <c r="CL183" s="47" t="s">
        <v>0</v>
      </c>
      <c r="CM183" s="73" t="str">
        <f t="shared" si="204"/>
        <v/>
      </c>
      <c r="CN183" s="47"/>
      <c r="CO183" s="19" t="str">
        <f t="shared" si="251"/>
        <v/>
      </c>
      <c r="CP183" s="47" t="s">
        <v>0</v>
      </c>
      <c r="CQ183" s="143" t="str">
        <f t="shared" si="252"/>
        <v/>
      </c>
      <c r="CR183" s="47" t="s">
        <v>0</v>
      </c>
      <c r="CS183" s="58" t="str">
        <f t="shared" si="268"/>
        <v/>
      </c>
      <c r="CT183" s="73" t="str">
        <f t="shared" si="269"/>
        <v>0</v>
      </c>
      <c r="CU183" s="229" t="str">
        <f t="shared" si="205"/>
        <v/>
      </c>
      <c r="CV183" s="230" t="str">
        <f t="shared" si="190"/>
        <v/>
      </c>
      <c r="CW183" s="163" t="str">
        <f t="shared" si="206"/>
        <v/>
      </c>
      <c r="CX183" s="47" t="s">
        <v>0</v>
      </c>
      <c r="CY183" s="222" t="str">
        <f t="shared" si="253"/>
        <v xml:space="preserve">
</v>
      </c>
      <c r="CZ183" s="223" t="str">
        <f t="shared" si="254"/>
        <v/>
      </c>
      <c r="DA183" s="47" t="s">
        <v>0</v>
      </c>
      <c r="DB183" s="47"/>
      <c r="DC183" s="47"/>
      <c r="DD183" s="47"/>
      <c r="DE183" s="47" t="s">
        <v>0</v>
      </c>
      <c r="DF183" s="53" t="str">
        <f t="shared" si="262"/>
        <v/>
      </c>
      <c r="DG183" t="s">
        <v>0</v>
      </c>
      <c r="DH183" s="128" t="str">
        <f t="shared" si="263"/>
        <v>M</v>
      </c>
      <c r="DI183" t="s">
        <v>0</v>
      </c>
      <c r="DJ183" s="52" t="str">
        <f t="shared" si="264"/>
        <v/>
      </c>
      <c r="DK183" s="66" t="str">
        <f t="shared" si="265"/>
        <v/>
      </c>
      <c r="DL183" t="s">
        <v>0</v>
      </c>
      <c r="DM183" s="19" t="str">
        <f t="shared" si="266"/>
        <v/>
      </c>
      <c r="DN183" s="47" t="s">
        <v>0</v>
      </c>
      <c r="DO183" s="19" t="str">
        <f t="shared" si="267"/>
        <v/>
      </c>
      <c r="DP183" s="47" t="s">
        <v>0</v>
      </c>
      <c r="DQ183" s="52" t="str">
        <f t="shared" si="207"/>
        <v/>
      </c>
      <c r="DR183" s="53" t="str">
        <f t="shared" si="208"/>
        <v/>
      </c>
      <c r="DS183" s="47" t="s">
        <v>0</v>
      </c>
      <c r="DT183" s="52" t="str">
        <f t="shared" si="209"/>
        <v/>
      </c>
      <c r="DU183" s="53" t="str">
        <f t="shared" si="210"/>
        <v/>
      </c>
      <c r="DV183" s="47" t="s">
        <v>0</v>
      </c>
      <c r="DW183" s="52" t="str">
        <f t="shared" si="211"/>
        <v/>
      </c>
      <c r="DX183" s="53" t="str">
        <f t="shared" si="212"/>
        <v/>
      </c>
      <c r="DY183" s="47" t="s">
        <v>0</v>
      </c>
      <c r="DZ183" s="58" t="str">
        <f t="shared" si="255"/>
        <v/>
      </c>
      <c r="EA183" s="53" t="str" cm="1">
        <f t="array" ref="EA183">IF(DZ183&lt;&gt;"",INDEX(regNatjecatelj_id,DZ183,0),IF(BD183&lt;&gt;"",BD183,""))</f>
        <v/>
      </c>
      <c r="EB183" s="47" t="s">
        <v>0</v>
      </c>
      <c r="EC183" s="58" t="str">
        <f t="shared" si="213"/>
        <v/>
      </c>
      <c r="ED183" s="73" t="str">
        <f t="shared" si="214"/>
        <v/>
      </c>
      <c r="EE183" s="73" t="str">
        <f t="shared" si="215"/>
        <v/>
      </c>
      <c r="EF183" s="73" t="str">
        <f t="shared" si="216"/>
        <v/>
      </c>
      <c r="EG183" s="66" t="str">
        <f t="shared" si="217"/>
        <v/>
      </c>
      <c r="EH183" s="47" t="s">
        <v>0</v>
      </c>
      <c r="EI183" s="58" t="str">
        <f>IF(AL183="","",MAX(EI$12:EI182)+1)</f>
        <v/>
      </c>
      <c r="EJ183" s="73" t="str">
        <f t="shared" si="218"/>
        <v/>
      </c>
      <c r="EK183" s="73" t="str">
        <f t="shared" si="256"/>
        <v/>
      </c>
      <c r="EL183" s="73" t="str">
        <f t="shared" si="219"/>
        <v/>
      </c>
      <c r="EM183" s="73" t="str">
        <f t="shared" si="220"/>
        <v/>
      </c>
      <c r="EN183" s="73" t="str">
        <f t="shared" si="257"/>
        <v/>
      </c>
      <c r="EO183" s="73" t="str">
        <f t="shared" si="258"/>
        <v/>
      </c>
      <c r="EP183" s="73" t="str">
        <f t="shared" si="221"/>
        <v/>
      </c>
      <c r="EQ183" s="73" t="str">
        <f t="shared" si="222"/>
        <v/>
      </c>
      <c r="ER183" s="73" t="str">
        <f t="shared" si="223"/>
        <v/>
      </c>
      <c r="ES183" s="53" t="str">
        <f t="shared" si="224"/>
        <v/>
      </c>
      <c r="ET183" s="47" t="s">
        <v>0</v>
      </c>
      <c r="EU183" s="19" t="str">
        <f t="shared" si="259"/>
        <v/>
      </c>
      <c r="EV183" s="47" t="s">
        <v>0</v>
      </c>
      <c r="EW183" s="19" t="str">
        <f t="shared" si="260"/>
        <v/>
      </c>
      <c r="EX183" s="47" t="s">
        <v>0</v>
      </c>
      <c r="EY183" s="180" t="str">
        <f t="shared" si="225"/>
        <v/>
      </c>
      <c r="EZ183" s="47" t="s">
        <v>0</v>
      </c>
    </row>
    <row r="184" spans="1:156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6" t="str">
        <f t="shared" si="226"/>
        <v>ok</v>
      </c>
      <c r="P184" s="47"/>
      <c r="Q184" s="52" t="str">
        <f t="shared" si="227"/>
        <v>OPEN</v>
      </c>
      <c r="R184" s="73">
        <f>IF(Q184="","",IF(COUNTIF(Q$12:Q183,Q184)=0,R183+1,R183))</f>
        <v>12</v>
      </c>
      <c r="S184" s="73">
        <f t="shared" si="228"/>
        <v>291</v>
      </c>
      <c r="T184" s="73">
        <f t="shared" si="191"/>
        <v>29</v>
      </c>
      <c r="U184" s="66" t="str">
        <f t="shared" si="192"/>
        <v>Otvorena</v>
      </c>
      <c r="V184" s="47" t="s">
        <v>0</v>
      </c>
      <c r="W184" s="222" t="str">
        <f t="shared" si="193"/>
        <v>Otvorena</v>
      </c>
      <c r="X184" s="223">
        <f t="shared" si="194"/>
        <v>34</v>
      </c>
      <c r="Y184" s="47" t="s">
        <v>0</v>
      </c>
      <c r="Z184" s="52" t="str">
        <f t="shared" si="229"/>
        <v>CRO</v>
      </c>
      <c r="AA184" s="73">
        <f t="shared" si="195"/>
        <v>1</v>
      </c>
      <c r="AB184" s="31" t="str">
        <f t="shared" si="230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231"/>
        <v/>
      </c>
      <c r="AH184" s="47" t="s">
        <v>0</v>
      </c>
      <c r="AI184" s="143" t="str">
        <f t="shared" si="232"/>
        <v>CRO</v>
      </c>
      <c r="AJ184" s="47"/>
      <c r="AK184" s="52" t="str">
        <f t="shared" si="233"/>
        <v>Barbara</v>
      </c>
      <c r="AL184" s="31" t="str">
        <f t="shared" si="234"/>
        <v>Arbanas</v>
      </c>
      <c r="AM184" s="73">
        <f t="shared" si="235"/>
        <v>1113</v>
      </c>
      <c r="AN184" s="73" t="str">
        <f t="shared" si="236"/>
        <v/>
      </c>
      <c r="AO184" s="31" t="str">
        <f t="shared" si="196"/>
        <v>Barbara</v>
      </c>
      <c r="AP184" s="66" t="str">
        <f t="shared" si="197"/>
        <v>Arbanas</v>
      </c>
      <c r="AQ184" s="47" t="s">
        <v>0</v>
      </c>
      <c r="AR184" s="82" t="str">
        <f t="shared" si="237"/>
        <v/>
      </c>
      <c r="AS184" s="47" t="s">
        <v>0</v>
      </c>
      <c r="AT184" s="19" t="str">
        <f t="shared" si="238"/>
        <v/>
      </c>
      <c r="AU184" s="47" t="s">
        <v>0</v>
      </c>
      <c r="AV184" s="103"/>
      <c r="AW184" s="105"/>
      <c r="AX184" s="47" t="s">
        <v>0</v>
      </c>
      <c r="AY184" s="259" t="str">
        <f t="shared" si="261"/>
        <v/>
      </c>
      <c r="AZ184" s="47" t="s">
        <v>0</v>
      </c>
      <c r="BA184" s="52" t="str">
        <f t="shared" si="198"/>
        <v/>
      </c>
      <c r="BB184" s="73" t="str">
        <f>IF(AV184&amp;AW184="","",MAX(BB$12:BB183)+1)</f>
        <v/>
      </c>
      <c r="BC184" s="271" t="str">
        <f t="shared" si="199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>IF(O184="","",IF(BC184="",AO184,IF(BC184="NEMA",AV184,INDEX(regNatjecatelj_ime,MATCH(BC184,regNatjecatelj_id,0)))))</f>
        <v>Barbara</v>
      </c>
      <c r="BG184" s="31" t="str">
        <f>IF(O184="","",IF(BC184="",AP184,IF(BC184="NEMA",AW184,INDEX(regNatjecatelj_prezime,MATCH(BC184,regNatjecatelj_id,0)))))</f>
        <v>Arbanas</v>
      </c>
      <c r="BH184" s="73" t="str">
        <f t="shared" si="239"/>
        <v/>
      </c>
      <c r="BI184" s="53">
        <f t="shared" si="240"/>
        <v>1113</v>
      </c>
      <c r="BJ184" s="47" t="s">
        <v>0</v>
      </c>
      <c r="BK184" s="52" t="str">
        <f t="shared" si="200"/>
        <v>KAP</v>
      </c>
      <c r="BL184" s="31" t="str">
        <f t="shared" si="201"/>
        <v>OK Kapela</v>
      </c>
      <c r="BM184" s="73" t="str">
        <f t="shared" si="202"/>
        <v/>
      </c>
      <c r="BN184" s="31" t="str" cm="1">
        <f t="array" ref="BN184">IF(BM184="",""&amp;BL184,IF(BM184="NEMA",BL184,INDEX(regKlub_naziv,MATCH(INDEX(regKlub_alias_klubId,BM184),regKlub_id,0))))</f>
        <v>OK Kapela</v>
      </c>
      <c r="BO184" s="31" t="str" cm="1">
        <f t="array" ref="BO184">IFERROR(""&amp;INDEX(regNatjecatelj_klub,DX184),"")</f>
        <v>OK Vihor</v>
      </c>
      <c r="BP184" s="88">
        <f t="shared" si="241"/>
        <v>1</v>
      </c>
      <c r="BQ184" s="66" t="str">
        <f t="shared" si="242"/>
        <v>OK Vihor</v>
      </c>
      <c r="BR184" s="47" t="s">
        <v>0</v>
      </c>
      <c r="BS184" s="52" t="str">
        <f>IF(X184&lt;&gt;"NEMA","",IF(IFERROR(MATCH(W184,W$12:W183,0),0)&lt;&gt;0,"",W184))</f>
        <v/>
      </c>
      <c r="BT184" s="73" t="str">
        <f t="shared" si="243"/>
        <v/>
      </c>
      <c r="BU184" s="31" t="str">
        <f>IF(OR(BT184="",BT184&lt;&gt;"NEMA"),"",MAX(BU$12:BU183)+1)</f>
        <v/>
      </c>
      <c r="BV184" s="66" t="str">
        <f t="shared" si="244"/>
        <v/>
      </c>
      <c r="BW184" s="47" t="s">
        <v>0</v>
      </c>
      <c r="BX184" s="19" t="str">
        <f t="shared" si="245"/>
        <v/>
      </c>
      <c r="BY184" s="47" t="s">
        <v>0</v>
      </c>
      <c r="BZ184" s="82" t="str">
        <f>IF(BM184&lt;&gt;"NEMA","",IF(IFERROR(MATCH(BL184,BL$12:BL183,0),0)&lt;&gt;0,"",BL184))</f>
        <v/>
      </c>
      <c r="CA184" s="47" t="s">
        <v>0</v>
      </c>
      <c r="CB184" s="125"/>
      <c r="CC184" s="47" t="s">
        <v>0</v>
      </c>
      <c r="CD184" s="58" t="str">
        <f t="shared" si="246"/>
        <v/>
      </c>
      <c r="CE184" s="31" t="str">
        <f t="shared" si="247"/>
        <v/>
      </c>
      <c r="CF184" s="31" t="str">
        <f>IF(CE184="","",MAX(CF$12:CF183)+1)</f>
        <v/>
      </c>
      <c r="CG184" s="31" t="str">
        <f t="shared" si="203"/>
        <v/>
      </c>
      <c r="CH184" s="31" t="str">
        <f t="shared" si="248"/>
        <v/>
      </c>
      <c r="CI184" s="31" t="str">
        <f>IF(CB184="","",MAX(CI$12:CI183)+1)</f>
        <v/>
      </c>
      <c r="CJ184" s="31" t="str">
        <f t="shared" si="249"/>
        <v/>
      </c>
      <c r="CK184" s="66" t="str">
        <f t="shared" si="250"/>
        <v/>
      </c>
      <c r="CL184" s="47" t="s">
        <v>0</v>
      </c>
      <c r="CM184" s="73" t="str">
        <f t="shared" si="204"/>
        <v/>
      </c>
      <c r="CN184" s="47"/>
      <c r="CO184" s="19" t="str">
        <f t="shared" si="251"/>
        <v/>
      </c>
      <c r="CP184" s="47" t="s">
        <v>0</v>
      </c>
      <c r="CQ184" s="143" t="str">
        <f t="shared" si="252"/>
        <v>OK Vihor</v>
      </c>
      <c r="CR184" s="47" t="s">
        <v>0</v>
      </c>
      <c r="CS184" s="58" t="str">
        <f t="shared" si="268"/>
        <v>53:23</v>
      </c>
      <c r="CT184" s="73" t="str">
        <f t="shared" si="269"/>
        <v>0</v>
      </c>
      <c r="CU184" s="229" t="str">
        <f t="shared" si="205"/>
        <v/>
      </c>
      <c r="CV184" s="230">
        <f t="shared" si="190"/>
        <v>3203</v>
      </c>
      <c r="CW184" s="163">
        <f t="shared" si="206"/>
        <v>1</v>
      </c>
      <c r="CX184" s="47" t="s">
        <v>0</v>
      </c>
      <c r="CY184" s="222" t="str">
        <f t="shared" si="253"/>
        <v xml:space="preserve">
</v>
      </c>
      <c r="CZ184" s="223">
        <f t="shared" si="254"/>
        <v>6</v>
      </c>
      <c r="DA184" s="47" t="s">
        <v>0</v>
      </c>
      <c r="DB184" s="47"/>
      <c r="DC184" s="47"/>
      <c r="DD184" s="47"/>
      <c r="DE184" s="47" t="s">
        <v>0</v>
      </c>
      <c r="DF184" s="53" t="str">
        <f t="shared" si="262"/>
        <v/>
      </c>
      <c r="DG184" t="s">
        <v>0</v>
      </c>
      <c r="DH184" s="128" t="str">
        <f t="shared" si="263"/>
        <v>O</v>
      </c>
      <c r="DI184" t="s">
        <v>0</v>
      </c>
      <c r="DJ184" s="52" t="str">
        <f t="shared" si="264"/>
        <v/>
      </c>
      <c r="DK184" s="66" t="str">
        <f t="shared" si="265"/>
        <v/>
      </c>
      <c r="DL184" t="s">
        <v>0</v>
      </c>
      <c r="DM184" s="19" t="str">
        <f t="shared" si="266"/>
        <v/>
      </c>
      <c r="DN184" s="47" t="s">
        <v>0</v>
      </c>
      <c r="DO184" s="19" t="str">
        <f t="shared" si="267"/>
        <v/>
      </c>
      <c r="DP184" s="47" t="s">
        <v>0</v>
      </c>
      <c r="DQ184" s="52" t="str">
        <f t="shared" si="207"/>
        <v>Barbara – Arbanas – OK Vihor – OPEN</v>
      </c>
      <c r="DR184" s="53" t="str">
        <f t="shared" si="208"/>
        <v>NEMA</v>
      </c>
      <c r="DS184" s="47" t="s">
        <v>0</v>
      </c>
      <c r="DT184" s="52" t="str">
        <f t="shared" si="209"/>
        <v>Barbara – Arbanas – OK Vihor</v>
      </c>
      <c r="DU184" s="53">
        <f t="shared" si="210"/>
        <v>611</v>
      </c>
      <c r="DV184" s="47" t="s">
        <v>0</v>
      </c>
      <c r="DW184" s="52" t="str">
        <f t="shared" si="211"/>
        <v>Barbara – Arbanas</v>
      </c>
      <c r="DX184" s="53">
        <f t="shared" si="212"/>
        <v>611</v>
      </c>
      <c r="DY184" s="47" t="s">
        <v>0</v>
      </c>
      <c r="DZ184" s="58">
        <f t="shared" si="255"/>
        <v>611</v>
      </c>
      <c r="EA184" s="53" cm="1">
        <f t="array" ref="EA184">IF(DZ184&lt;&gt;"",INDEX(regNatjecatelj_id,DZ184,0),IF(BD184&lt;&gt;"",BD184,""))</f>
        <v>1113</v>
      </c>
      <c r="EB184" s="47" t="s">
        <v>0</v>
      </c>
      <c r="EC184" s="58" t="str">
        <f t="shared" si="213"/>
        <v>imepre</v>
      </c>
      <c r="ED184" s="73" t="str">
        <f t="shared" si="214"/>
        <v>(raz-klu)</v>
      </c>
      <c r="EE184" s="73" t="str">
        <f t="shared" si="215"/>
        <v>kat</v>
      </c>
      <c r="EF184" s="73" t="str">
        <f t="shared" si="216"/>
        <v/>
      </c>
      <c r="EG184" s="66" t="str">
        <f t="shared" si="217"/>
        <v>imepre-(raz-klu)-kat</v>
      </c>
      <c r="EH184" s="47" t="s">
        <v>0</v>
      </c>
      <c r="EI184" s="58">
        <f>IF(AL184="","",MAX(EI$12:EI183)+1)</f>
        <v>344</v>
      </c>
      <c r="EJ184" s="73">
        <f t="shared" si="218"/>
        <v>34</v>
      </c>
      <c r="EK184" s="73">
        <f t="shared" si="256"/>
        <v>1113</v>
      </c>
      <c r="EL184" s="73">
        <f t="shared" si="219"/>
        <v>3203</v>
      </c>
      <c r="EM184" s="73">
        <f t="shared" si="220"/>
        <v>1</v>
      </c>
      <c r="EN184" s="73">
        <f t="shared" si="257"/>
        <v>0</v>
      </c>
      <c r="EO184" s="73">
        <f t="shared" si="258"/>
        <v>5</v>
      </c>
      <c r="EP184" s="73" t="str">
        <f t="shared" si="221"/>
        <v>0</v>
      </c>
      <c r="EQ184" s="73" t="str">
        <f t="shared" si="222"/>
        <v/>
      </c>
      <c r="ER184" s="73" t="str">
        <f t="shared" si="223"/>
        <v/>
      </c>
      <c r="ES184" s="53" t="str">
        <f t="shared" si="224"/>
        <v/>
      </c>
      <c r="ET184" s="47" t="s">
        <v>0</v>
      </c>
      <c r="EU184" s="19" t="str">
        <f t="shared" si="259"/>
        <v>INSERT INTO rezultat(id,stazakategorija_id,imeprezime_id,vrijeme_sec,status_id,registracija,uparivanje_id,originalstatus_id,imeprezimealias_id,klubalias_id,kategorijaalias_id) VALUES (344,34,1113,3203,1,0,5,0,Null,Null,Null);</v>
      </c>
      <c r="EV184" s="47" t="s">
        <v>0</v>
      </c>
      <c r="EW184" s="19" t="str">
        <f t="shared" si="260"/>
        <v/>
      </c>
      <c r="EX184" s="47" t="s">
        <v>0</v>
      </c>
      <c r="EY184" s="180" t="str">
        <f t="shared" si="225"/>
        <v xml:space="preserve">
INSERT INTO rezultat(id,stazakategorija_id,imeprezime_id,vrijeme_sec,status_id,registracija,uparivanje_id,originalstatus_id,imeprezimealias_id,klubalias_id,kategorijaalias_id) VALUES (344,34,1113,3203,1,0,5,0,Null,Null,Null);</v>
      </c>
      <c r="EZ184" s="47" t="s">
        <v>0</v>
      </c>
    </row>
    <row r="185" spans="1:156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6" t="str">
        <f t="shared" si="226"/>
        <v>ok</v>
      </c>
      <c r="P185" s="47"/>
      <c r="Q185" s="52" t="str">
        <f t="shared" si="227"/>
        <v>OPEN</v>
      </c>
      <c r="R185" s="73">
        <f>IF(Q185="","",IF(COUNTIF(Q$12:Q184,Q185)=0,R184+1,R184))</f>
        <v>12</v>
      </c>
      <c r="S185" s="73">
        <f t="shared" si="228"/>
        <v>291</v>
      </c>
      <c r="T185" s="73">
        <f t="shared" si="191"/>
        <v>29</v>
      </c>
      <c r="U185" s="66" t="str">
        <f t="shared" si="192"/>
        <v>Otvorena</v>
      </c>
      <c r="V185" s="47" t="s">
        <v>0</v>
      </c>
      <c r="W185" s="222" t="str">
        <f t="shared" si="193"/>
        <v>Otvorena</v>
      </c>
      <c r="X185" s="223">
        <f t="shared" si="194"/>
        <v>34</v>
      </c>
      <c r="Y185" s="47" t="s">
        <v>0</v>
      </c>
      <c r="Z185" s="52" t="str">
        <f t="shared" si="229"/>
        <v>CRO</v>
      </c>
      <c r="AA185" s="73">
        <f t="shared" si="195"/>
        <v>1</v>
      </c>
      <c r="AB185" s="31" t="str">
        <f t="shared" si="230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231"/>
        <v/>
      </c>
      <c r="AH185" s="47" t="s">
        <v>0</v>
      </c>
      <c r="AI185" s="143" t="str">
        <f t="shared" si="232"/>
        <v>CRO</v>
      </c>
      <c r="AJ185" s="47"/>
      <c r="AK185" s="52" t="str">
        <f t="shared" si="233"/>
        <v>Ana</v>
      </c>
      <c r="AL185" s="31" t="str">
        <f t="shared" si="234"/>
        <v>Šiprak Stastny</v>
      </c>
      <c r="AM185" s="73">
        <f t="shared" si="235"/>
        <v>1963</v>
      </c>
      <c r="AN185" s="73" t="str">
        <f t="shared" si="236"/>
        <v/>
      </c>
      <c r="AO185" s="31" t="str">
        <f t="shared" si="196"/>
        <v>Ana</v>
      </c>
      <c r="AP185" s="66" t="str">
        <f t="shared" si="197"/>
        <v>Šiprak Stastny</v>
      </c>
      <c r="AQ185" s="47" t="s">
        <v>0</v>
      </c>
      <c r="AR185" s="82" t="str">
        <f t="shared" si="237"/>
        <v/>
      </c>
      <c r="AS185" s="47" t="s">
        <v>0</v>
      </c>
      <c r="AT185" s="19" t="str">
        <f t="shared" si="238"/>
        <v/>
      </c>
      <c r="AU185" s="47" t="s">
        <v>0</v>
      </c>
      <c r="AV185" s="103"/>
      <c r="AW185" s="105"/>
      <c r="AX185" s="47" t="s">
        <v>0</v>
      </c>
      <c r="AY185" s="259" t="str">
        <f t="shared" si="261"/>
        <v/>
      </c>
      <c r="AZ185" s="47" t="s">
        <v>0</v>
      </c>
      <c r="BA185" s="52" t="str">
        <f t="shared" si="198"/>
        <v/>
      </c>
      <c r="BB185" s="73" t="str">
        <f>IF(AV185&amp;AW185="","",MAX(BB$12:BB184)+1)</f>
        <v/>
      </c>
      <c r="BC185" s="271" t="str">
        <f t="shared" si="199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>IF(O185="","",IF(BC185="",AO185,IF(BC185="NEMA",AV185,INDEX(regNatjecatelj_ime,MATCH(BC185,regNatjecatelj_id,0)))))</f>
        <v>Ana</v>
      </c>
      <c r="BG185" s="31" t="str">
        <f>IF(O185="","",IF(BC185="",AP185,IF(BC185="NEMA",AW185,INDEX(regNatjecatelj_prezime,MATCH(BC185,regNatjecatelj_id,0)))))</f>
        <v>Šiprak Stastny</v>
      </c>
      <c r="BH185" s="73" t="str">
        <f t="shared" si="239"/>
        <v/>
      </c>
      <c r="BI185" s="53">
        <f t="shared" si="240"/>
        <v>1963</v>
      </c>
      <c r="BJ185" s="47" t="s">
        <v>0</v>
      </c>
      <c r="BK185" s="52" t="str">
        <f t="shared" si="200"/>
        <v>KAP</v>
      </c>
      <c r="BL185" s="31" t="str">
        <f t="shared" si="201"/>
        <v>OK Kapela</v>
      </c>
      <c r="BM185" s="73" t="str">
        <f t="shared" si="202"/>
        <v/>
      </c>
      <c r="BN185" s="31" t="str" cm="1">
        <f t="array" ref="BN185">IF(BM185="",""&amp;BL185,IF(BM185="NEMA",BL185,INDEX(regKlub_naziv,MATCH(INDEX(regKlub_alias_klubId,BM185),regKlub_id,0))))</f>
        <v>OK Kapela</v>
      </c>
      <c r="BO185" s="31" t="str" cm="1">
        <f t="array" ref="BO185">IFERROR(""&amp;INDEX(regNatjecatelj_klub,DX185),"")</f>
        <v>OK Kapela</v>
      </c>
      <c r="BP185" s="88" t="str">
        <f t="shared" si="241"/>
        <v/>
      </c>
      <c r="BQ185" s="66" t="str">
        <f t="shared" si="242"/>
        <v>OK Kapela</v>
      </c>
      <c r="BR185" s="47" t="s">
        <v>0</v>
      </c>
      <c r="BS185" s="52" t="str">
        <f>IF(X185&lt;&gt;"NEMA","",IF(IFERROR(MATCH(W185,W$12:W184,0),0)&lt;&gt;0,"",W185))</f>
        <v/>
      </c>
      <c r="BT185" s="73" t="str">
        <f t="shared" si="243"/>
        <v/>
      </c>
      <c r="BU185" s="31" t="str">
        <f>IF(OR(BT185="",BT185&lt;&gt;"NEMA"),"",MAX(BU$12:BU184)+1)</f>
        <v/>
      </c>
      <c r="BV185" s="66" t="str">
        <f t="shared" si="244"/>
        <v/>
      </c>
      <c r="BW185" s="47" t="s">
        <v>0</v>
      </c>
      <c r="BX185" s="19" t="str">
        <f t="shared" si="245"/>
        <v/>
      </c>
      <c r="BY185" s="47" t="s">
        <v>0</v>
      </c>
      <c r="BZ185" s="82" t="str">
        <f>IF(BM185&lt;&gt;"NEMA","",IF(IFERROR(MATCH(BL185,BL$12:BL184,0),0)&lt;&gt;0,"",BL185))</f>
        <v/>
      </c>
      <c r="CA185" s="47" t="s">
        <v>0</v>
      </c>
      <c r="CB185" s="125"/>
      <c r="CC185" s="47" t="s">
        <v>0</v>
      </c>
      <c r="CD185" s="58" t="str">
        <f t="shared" si="246"/>
        <v/>
      </c>
      <c r="CE185" s="31" t="str">
        <f t="shared" si="247"/>
        <v/>
      </c>
      <c r="CF185" s="31" t="str">
        <f>IF(CE185="","",MAX(CF$12:CF184)+1)</f>
        <v/>
      </c>
      <c r="CG185" s="31" t="str">
        <f t="shared" si="203"/>
        <v/>
      </c>
      <c r="CH185" s="31" t="str">
        <f t="shared" si="248"/>
        <v/>
      </c>
      <c r="CI185" s="31" t="str">
        <f>IF(CB185="","",MAX(CI$12:CI184)+1)</f>
        <v/>
      </c>
      <c r="CJ185" s="31" t="str">
        <f t="shared" si="249"/>
        <v/>
      </c>
      <c r="CK185" s="66" t="str">
        <f t="shared" si="250"/>
        <v/>
      </c>
      <c r="CL185" s="47" t="s">
        <v>0</v>
      </c>
      <c r="CM185" s="73" t="str">
        <f t="shared" si="204"/>
        <v/>
      </c>
      <c r="CN185" s="47"/>
      <c r="CO185" s="19" t="str">
        <f t="shared" si="251"/>
        <v/>
      </c>
      <c r="CP185" s="47" t="s">
        <v>0</v>
      </c>
      <c r="CQ185" s="143" t="str">
        <f t="shared" si="252"/>
        <v>OK Kapela</v>
      </c>
      <c r="CR185" s="47" t="s">
        <v>0</v>
      </c>
      <c r="CS185" s="58" t="str">
        <f t="shared" si="268"/>
        <v>79:35</v>
      </c>
      <c r="CT185" s="73" t="str">
        <f t="shared" si="269"/>
        <v>0</v>
      </c>
      <c r="CU185" s="229" t="str">
        <f t="shared" si="205"/>
        <v/>
      </c>
      <c r="CV185" s="230">
        <f t="shared" si="190"/>
        <v>4775</v>
      </c>
      <c r="CW185" s="163">
        <f t="shared" si="206"/>
        <v>1</v>
      </c>
      <c r="CX185" s="47" t="s">
        <v>0</v>
      </c>
      <c r="CY185" s="222" t="str">
        <f t="shared" si="253"/>
        <v xml:space="preserve">
</v>
      </c>
      <c r="CZ185" s="223">
        <f t="shared" si="254"/>
        <v>6</v>
      </c>
      <c r="DA185" s="47" t="s">
        <v>0</v>
      </c>
      <c r="DB185" s="47"/>
      <c r="DC185" s="47"/>
      <c r="DD185" s="47"/>
      <c r="DE185" s="47" t="s">
        <v>0</v>
      </c>
      <c r="DF185" s="53" t="str">
        <f t="shared" si="262"/>
        <v/>
      </c>
      <c r="DG185" t="s">
        <v>0</v>
      </c>
      <c r="DH185" s="128" t="str">
        <f t="shared" si="263"/>
        <v>O</v>
      </c>
      <c r="DI185" t="s">
        <v>0</v>
      </c>
      <c r="DJ185" s="52" t="str">
        <f t="shared" si="264"/>
        <v/>
      </c>
      <c r="DK185" s="66" t="str">
        <f t="shared" si="265"/>
        <v/>
      </c>
      <c r="DL185" t="s">
        <v>0</v>
      </c>
      <c r="DM185" s="19" t="str">
        <f t="shared" si="266"/>
        <v/>
      </c>
      <c r="DN185" s="47" t="s">
        <v>0</v>
      </c>
      <c r="DO185" s="19" t="str">
        <f t="shared" si="267"/>
        <v/>
      </c>
      <c r="DP185" s="47" t="s">
        <v>0</v>
      </c>
      <c r="DQ185" s="52" t="str">
        <f t="shared" si="207"/>
        <v>Ana – Šiprak Stastny – OK Kapela – OPEN</v>
      </c>
      <c r="DR185" s="53" t="str">
        <f t="shared" si="208"/>
        <v>NEMA</v>
      </c>
      <c r="DS185" s="47" t="s">
        <v>0</v>
      </c>
      <c r="DT185" s="52" t="str">
        <f t="shared" si="209"/>
        <v>Ana – Šiprak Stastny – OK Kapela</v>
      </c>
      <c r="DU185" s="53">
        <f t="shared" si="210"/>
        <v>309</v>
      </c>
      <c r="DV185" s="47" t="s">
        <v>0</v>
      </c>
      <c r="DW185" s="52" t="str">
        <f t="shared" si="211"/>
        <v>Ana – Šiprak Stastny</v>
      </c>
      <c r="DX185" s="53">
        <f t="shared" si="212"/>
        <v>309</v>
      </c>
      <c r="DY185" s="47" t="s">
        <v>0</v>
      </c>
      <c r="DZ185" s="58">
        <f t="shared" si="255"/>
        <v>309</v>
      </c>
      <c r="EA185" s="53" cm="1">
        <f t="array" ref="EA185">IF(DZ185&lt;&gt;"",INDEX(regNatjecatelj_id,DZ185,0),IF(BD185&lt;&gt;"",BD185,""))</f>
        <v>1963</v>
      </c>
      <c r="EB185" s="47" t="s">
        <v>0</v>
      </c>
      <c r="EC185" s="58" t="str">
        <f t="shared" si="213"/>
        <v>imepre</v>
      </c>
      <c r="ED185" s="73" t="str">
        <f t="shared" si="214"/>
        <v>klu</v>
      </c>
      <c r="EE185" s="73" t="str">
        <f t="shared" si="215"/>
        <v>kat</v>
      </c>
      <c r="EF185" s="73" t="str">
        <f t="shared" si="216"/>
        <v/>
      </c>
      <c r="EG185" s="66" t="str">
        <f t="shared" si="217"/>
        <v>imepre-klu-kat</v>
      </c>
      <c r="EH185" s="47" t="s">
        <v>0</v>
      </c>
      <c r="EI185" s="58">
        <f>IF(AL185="","",MAX(EI$12:EI184)+1)</f>
        <v>345</v>
      </c>
      <c r="EJ185" s="73">
        <f t="shared" si="218"/>
        <v>34</v>
      </c>
      <c r="EK185" s="73">
        <f t="shared" si="256"/>
        <v>1963</v>
      </c>
      <c r="EL185" s="73">
        <f t="shared" si="219"/>
        <v>4775</v>
      </c>
      <c r="EM185" s="73">
        <f t="shared" si="220"/>
        <v>1</v>
      </c>
      <c r="EN185" s="73">
        <f t="shared" si="257"/>
        <v>0</v>
      </c>
      <c r="EO185" s="73">
        <f t="shared" si="258"/>
        <v>1</v>
      </c>
      <c r="EP185" s="73" t="str">
        <f t="shared" si="221"/>
        <v>0</v>
      </c>
      <c r="EQ185" s="73" t="str">
        <f t="shared" si="222"/>
        <v/>
      </c>
      <c r="ER185" s="73" t="str">
        <f t="shared" si="223"/>
        <v/>
      </c>
      <c r="ES185" s="53" t="str">
        <f t="shared" si="224"/>
        <v/>
      </c>
      <c r="ET185" s="47" t="s">
        <v>0</v>
      </c>
      <c r="EU185" s="19" t="str">
        <f t="shared" si="259"/>
        <v>INSERT INTO rezultat(id,stazakategorija_id,imeprezime_id,vrijeme_sec,status_id,registracija,uparivanje_id,originalstatus_id,imeprezimealias_id,klubalias_id,kategorijaalias_id) VALUES (345,34,1963,4775,1,0,1,0,Null,Null,Null);</v>
      </c>
      <c r="EV185" s="47" t="s">
        <v>0</v>
      </c>
      <c r="EW185" s="19" t="str">
        <f t="shared" si="260"/>
        <v/>
      </c>
      <c r="EX185" s="47" t="s">
        <v>0</v>
      </c>
      <c r="EY185" s="180" t="str">
        <f t="shared" si="225"/>
        <v xml:space="preserve">
INSERT INTO rezultat(id,stazakategorija_id,imeprezime_id,vrijeme_sec,status_id,registracija,uparivanje_id,originalstatus_id,imeprezimealias_id,klubalias_id,kategorijaalias_id) VALUES (345,34,1963,4775,1,0,1,0,Null,Null,Null);</v>
      </c>
      <c r="EZ185" s="47" t="s">
        <v>0</v>
      </c>
    </row>
    <row r="186" spans="1:156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6" t="str">
        <f t="shared" si="226"/>
        <v>ok</v>
      </c>
      <c r="P186" s="47"/>
      <c r="Q186" s="52" t="str">
        <f t="shared" si="227"/>
        <v>OPEN</v>
      </c>
      <c r="R186" s="73">
        <f>IF(Q186="","",IF(COUNTIF(Q$12:Q185,Q186)=0,R185+1,R185))</f>
        <v>12</v>
      </c>
      <c r="S186" s="73">
        <f t="shared" si="228"/>
        <v>291</v>
      </c>
      <c r="T186" s="73">
        <f t="shared" si="191"/>
        <v>29</v>
      </c>
      <c r="U186" s="66" t="str">
        <f t="shared" si="192"/>
        <v>Otvorena</v>
      </c>
      <c r="V186" s="47" t="s">
        <v>0</v>
      </c>
      <c r="W186" s="222" t="str">
        <f t="shared" si="193"/>
        <v>Otvorena</v>
      </c>
      <c r="X186" s="223">
        <f t="shared" si="194"/>
        <v>34</v>
      </c>
      <c r="Y186" s="47" t="s">
        <v>0</v>
      </c>
      <c r="Z186" s="52" t="str">
        <f t="shared" si="229"/>
        <v>CRO</v>
      </c>
      <c r="AA186" s="73">
        <f t="shared" si="195"/>
        <v>1</v>
      </c>
      <c r="AB186" s="31" t="str">
        <f t="shared" si="230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231"/>
        <v/>
      </c>
      <c r="AH186" s="47" t="s">
        <v>0</v>
      </c>
      <c r="AI186" s="143" t="str">
        <f t="shared" si="232"/>
        <v>CRO</v>
      </c>
      <c r="AJ186" s="47"/>
      <c r="AK186" s="52" t="str">
        <f t="shared" si="233"/>
        <v>Ivana</v>
      </c>
      <c r="AL186" s="31" t="str">
        <f t="shared" si="234"/>
        <v>Žitnik</v>
      </c>
      <c r="AM186" s="73">
        <f t="shared" si="235"/>
        <v>1950</v>
      </c>
      <c r="AN186" s="73" t="str">
        <f t="shared" si="236"/>
        <v/>
      </c>
      <c r="AO186" s="31" t="str">
        <f t="shared" si="196"/>
        <v>Ivana</v>
      </c>
      <c r="AP186" s="66" t="str">
        <f t="shared" si="197"/>
        <v>Žitnik</v>
      </c>
      <c r="AQ186" s="47" t="s">
        <v>0</v>
      </c>
      <c r="AR186" s="82" t="str">
        <f t="shared" si="237"/>
        <v/>
      </c>
      <c r="AS186" s="47" t="s">
        <v>0</v>
      </c>
      <c r="AT186" s="19" t="str">
        <f t="shared" si="238"/>
        <v/>
      </c>
      <c r="AU186" s="47" t="s">
        <v>0</v>
      </c>
      <c r="AV186" s="103"/>
      <c r="AW186" s="105"/>
      <c r="AX186" s="47" t="s">
        <v>0</v>
      </c>
      <c r="AY186" s="259" t="str">
        <f t="shared" si="261"/>
        <v/>
      </c>
      <c r="AZ186" s="47" t="s">
        <v>0</v>
      </c>
      <c r="BA186" s="52" t="str">
        <f t="shared" si="198"/>
        <v/>
      </c>
      <c r="BB186" s="73" t="str">
        <f>IF(AV186&amp;AW186="","",MAX(BB$12:BB185)+1)</f>
        <v/>
      </c>
      <c r="BC186" s="271" t="str">
        <f t="shared" si="199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>IF(O186="","",IF(BC186="",AO186,IF(BC186="NEMA",AV186,INDEX(regNatjecatelj_ime,MATCH(BC186,regNatjecatelj_id,0)))))</f>
        <v>Ivana</v>
      </c>
      <c r="BG186" s="31" t="str">
        <f>IF(O186="","",IF(BC186="",AP186,IF(BC186="NEMA",AW186,INDEX(regNatjecatelj_prezime,MATCH(BC186,regNatjecatelj_id,0)))))</f>
        <v>Žitnik</v>
      </c>
      <c r="BH186" s="73" t="str">
        <f t="shared" si="239"/>
        <v/>
      </c>
      <c r="BI186" s="53">
        <f t="shared" si="240"/>
        <v>1950</v>
      </c>
      <c r="BJ186" s="47" t="s">
        <v>0</v>
      </c>
      <c r="BK186" s="52" t="str">
        <f t="shared" si="200"/>
        <v>KAP</v>
      </c>
      <c r="BL186" s="31" t="str">
        <f t="shared" si="201"/>
        <v>OK Kapela</v>
      </c>
      <c r="BM186" s="73" t="str">
        <f t="shared" si="202"/>
        <v/>
      </c>
      <c r="BN186" s="31" t="str" cm="1">
        <f t="array" ref="BN186">IF(BM186="",""&amp;BL186,IF(BM186="NEMA",BL186,INDEX(regKlub_naziv,MATCH(INDEX(regKlub_alias_klubId,BM186),regKlub_id,0))))</f>
        <v>OK Kapela</v>
      </c>
      <c r="BO186" s="31" t="str" cm="1">
        <f t="array" ref="BO186">IFERROR(""&amp;INDEX(regNatjecatelj_klub,DX186),"")</f>
        <v>OK Kapela</v>
      </c>
      <c r="BP186" s="88" t="str">
        <f t="shared" si="241"/>
        <v/>
      </c>
      <c r="BQ186" s="66" t="str">
        <f t="shared" si="242"/>
        <v>OK Kapela</v>
      </c>
      <c r="BR186" s="47" t="s">
        <v>0</v>
      </c>
      <c r="BS186" s="52" t="str">
        <f>IF(X186&lt;&gt;"NEMA","",IF(IFERROR(MATCH(W186,W$12:W185,0),0)&lt;&gt;0,"",W186))</f>
        <v/>
      </c>
      <c r="BT186" s="73" t="str">
        <f t="shared" si="243"/>
        <v/>
      </c>
      <c r="BU186" s="31" t="str">
        <f>IF(OR(BT186="",BT186&lt;&gt;"NEMA"),"",MAX(BU$12:BU185)+1)</f>
        <v/>
      </c>
      <c r="BV186" s="66" t="str">
        <f t="shared" si="244"/>
        <v/>
      </c>
      <c r="BW186" s="47" t="s">
        <v>0</v>
      </c>
      <c r="BX186" s="19" t="str">
        <f t="shared" si="245"/>
        <v/>
      </c>
      <c r="BY186" s="47" t="s">
        <v>0</v>
      </c>
      <c r="BZ186" s="82" t="str">
        <f>IF(BM186&lt;&gt;"NEMA","",IF(IFERROR(MATCH(BL186,BL$12:BL185,0),0)&lt;&gt;0,"",BL186))</f>
        <v/>
      </c>
      <c r="CA186" s="47" t="s">
        <v>0</v>
      </c>
      <c r="CB186" s="125"/>
      <c r="CC186" s="47" t="s">
        <v>0</v>
      </c>
      <c r="CD186" s="58" t="str">
        <f t="shared" si="246"/>
        <v/>
      </c>
      <c r="CE186" s="31" t="str">
        <f t="shared" si="247"/>
        <v/>
      </c>
      <c r="CF186" s="31" t="str">
        <f>IF(CE186="","",MAX(CF$12:CF185)+1)</f>
        <v/>
      </c>
      <c r="CG186" s="31" t="str">
        <f t="shared" si="203"/>
        <v/>
      </c>
      <c r="CH186" s="31" t="str">
        <f t="shared" si="248"/>
        <v/>
      </c>
      <c r="CI186" s="31" t="str">
        <f>IF(CB186="","",MAX(CI$12:CI185)+1)</f>
        <v/>
      </c>
      <c r="CJ186" s="31" t="str">
        <f t="shared" si="249"/>
        <v/>
      </c>
      <c r="CK186" s="66" t="str">
        <f t="shared" si="250"/>
        <v/>
      </c>
      <c r="CL186" s="47" t="s">
        <v>0</v>
      </c>
      <c r="CM186" s="73" t="str">
        <f t="shared" si="204"/>
        <v/>
      </c>
      <c r="CN186" s="47"/>
      <c r="CO186" s="19" t="str">
        <f t="shared" si="251"/>
        <v/>
      </c>
      <c r="CP186" s="47" t="s">
        <v>0</v>
      </c>
      <c r="CQ186" s="143" t="str">
        <f t="shared" si="252"/>
        <v>OK Kapela</v>
      </c>
      <c r="CR186" s="47" t="s">
        <v>0</v>
      </c>
      <c r="CS186" s="58" t="str">
        <f t="shared" si="268"/>
        <v>80:29</v>
      </c>
      <c r="CT186" s="73" t="str">
        <f t="shared" si="269"/>
        <v>0</v>
      </c>
      <c r="CU186" s="229" t="str">
        <f t="shared" si="205"/>
        <v/>
      </c>
      <c r="CV186" s="230">
        <f t="shared" si="190"/>
        <v>4829</v>
      </c>
      <c r="CW186" s="163">
        <f t="shared" si="206"/>
        <v>1</v>
      </c>
      <c r="CX186" s="47" t="s">
        <v>0</v>
      </c>
      <c r="CY186" s="222" t="str">
        <f t="shared" si="253"/>
        <v xml:space="preserve">
</v>
      </c>
      <c r="CZ186" s="223">
        <f t="shared" si="254"/>
        <v>6</v>
      </c>
      <c r="DA186" s="47" t="s">
        <v>0</v>
      </c>
      <c r="DB186" s="47"/>
      <c r="DC186" s="47"/>
      <c r="DD186" s="47"/>
      <c r="DE186" s="47" t="s">
        <v>0</v>
      </c>
      <c r="DF186" s="53" t="str">
        <f t="shared" si="262"/>
        <v/>
      </c>
      <c r="DG186" t="s">
        <v>0</v>
      </c>
      <c r="DH186" s="128" t="str">
        <f t="shared" si="263"/>
        <v>O</v>
      </c>
      <c r="DI186" t="s">
        <v>0</v>
      </c>
      <c r="DJ186" s="52" t="str">
        <f t="shared" si="264"/>
        <v/>
      </c>
      <c r="DK186" s="66" t="str">
        <f t="shared" si="265"/>
        <v/>
      </c>
      <c r="DL186" t="s">
        <v>0</v>
      </c>
      <c r="DM186" s="19" t="str">
        <f t="shared" si="266"/>
        <v/>
      </c>
      <c r="DN186" s="47" t="s">
        <v>0</v>
      </c>
      <c r="DO186" s="19" t="str">
        <f t="shared" si="267"/>
        <v/>
      </c>
      <c r="DP186" s="47" t="s">
        <v>0</v>
      </c>
      <c r="DQ186" s="52" t="str">
        <f t="shared" si="207"/>
        <v>Ivana – Žitnik – OK Kapela – OPEN</v>
      </c>
      <c r="DR186" s="53" t="str">
        <f t="shared" si="208"/>
        <v>NEMA</v>
      </c>
      <c r="DS186" s="47" t="s">
        <v>0</v>
      </c>
      <c r="DT186" s="52" t="str">
        <f t="shared" si="209"/>
        <v>Ivana – Žitnik – OK Kapela</v>
      </c>
      <c r="DU186" s="53">
        <f t="shared" si="210"/>
        <v>337</v>
      </c>
      <c r="DV186" s="47" t="s">
        <v>0</v>
      </c>
      <c r="DW186" s="52" t="str">
        <f t="shared" si="211"/>
        <v>Ivana – Žitnik</v>
      </c>
      <c r="DX186" s="53">
        <f t="shared" si="212"/>
        <v>337</v>
      </c>
      <c r="DY186" s="47" t="s">
        <v>0</v>
      </c>
      <c r="DZ186" s="58">
        <f t="shared" si="255"/>
        <v>337</v>
      </c>
      <c r="EA186" s="53" cm="1">
        <f t="array" ref="EA186">IF(DZ186&lt;&gt;"",INDEX(regNatjecatelj_id,DZ186,0),IF(BD186&lt;&gt;"",BD186,""))</f>
        <v>1950</v>
      </c>
      <c r="EB186" s="47" t="s">
        <v>0</v>
      </c>
      <c r="EC186" s="58" t="str">
        <f t="shared" si="213"/>
        <v>imepre</v>
      </c>
      <c r="ED186" s="73" t="str">
        <f t="shared" si="214"/>
        <v>klu</v>
      </c>
      <c r="EE186" s="73" t="str">
        <f t="shared" si="215"/>
        <v>kat</v>
      </c>
      <c r="EF186" s="73" t="str">
        <f t="shared" si="216"/>
        <v/>
      </c>
      <c r="EG186" s="66" t="str">
        <f t="shared" si="217"/>
        <v>imepre-klu-kat</v>
      </c>
      <c r="EH186" s="47" t="s">
        <v>0</v>
      </c>
      <c r="EI186" s="58">
        <f>IF(AL186="","",MAX(EI$12:EI185)+1)</f>
        <v>346</v>
      </c>
      <c r="EJ186" s="73">
        <f t="shared" si="218"/>
        <v>34</v>
      </c>
      <c r="EK186" s="73">
        <f t="shared" si="256"/>
        <v>1950</v>
      </c>
      <c r="EL186" s="73">
        <f t="shared" si="219"/>
        <v>4829</v>
      </c>
      <c r="EM186" s="73">
        <f t="shared" si="220"/>
        <v>1</v>
      </c>
      <c r="EN186" s="73">
        <f t="shared" si="257"/>
        <v>0</v>
      </c>
      <c r="EO186" s="73">
        <f t="shared" si="258"/>
        <v>1</v>
      </c>
      <c r="EP186" s="73" t="str">
        <f t="shared" si="221"/>
        <v>0</v>
      </c>
      <c r="EQ186" s="73" t="str">
        <f t="shared" si="222"/>
        <v/>
      </c>
      <c r="ER186" s="73" t="str">
        <f t="shared" si="223"/>
        <v/>
      </c>
      <c r="ES186" s="53" t="str">
        <f t="shared" si="224"/>
        <v/>
      </c>
      <c r="ET186" s="47" t="s">
        <v>0</v>
      </c>
      <c r="EU186" s="19" t="str">
        <f t="shared" si="259"/>
        <v>INSERT INTO rezultat(id,stazakategorija_id,imeprezime_id,vrijeme_sec,status_id,registracija,uparivanje_id,originalstatus_id,imeprezimealias_id,klubalias_id,kategorijaalias_id) VALUES (346,34,1950,4829,1,0,1,0,Null,Null,Null);</v>
      </c>
      <c r="EV186" s="47" t="s">
        <v>0</v>
      </c>
      <c r="EW186" s="19" t="str">
        <f t="shared" si="260"/>
        <v/>
      </c>
      <c r="EX186" s="47" t="s">
        <v>0</v>
      </c>
      <c r="EY186" s="180" t="str">
        <f t="shared" si="225"/>
        <v xml:space="preserve">
INSERT INTO rezultat(id,stazakategorija_id,imeprezime_id,vrijeme_sec,status_id,registracija,uparivanje_id,originalstatus_id,imeprezimealias_id,klubalias_id,kategorijaalias_id) VALUES (346,34,1950,4829,1,0,1,0,Null,Null,Null);</v>
      </c>
      <c r="EZ186" s="47" t="s">
        <v>0</v>
      </c>
    </row>
    <row r="187" spans="1:156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6" t="str">
        <f t="shared" si="226"/>
        <v>ok</v>
      </c>
      <c r="P187" s="47"/>
      <c r="Q187" s="52" t="str">
        <f t="shared" si="227"/>
        <v>OPEN</v>
      </c>
      <c r="R187" s="73">
        <f>IF(Q187="","",IF(COUNTIF(Q$12:Q186,Q187)=0,R186+1,R186))</f>
        <v>12</v>
      </c>
      <c r="S187" s="73">
        <f t="shared" si="228"/>
        <v>291</v>
      </c>
      <c r="T187" s="73">
        <f t="shared" si="191"/>
        <v>29</v>
      </c>
      <c r="U187" s="66" t="str">
        <f t="shared" si="192"/>
        <v>Otvorena</v>
      </c>
      <c r="V187" s="47" t="s">
        <v>0</v>
      </c>
      <c r="W187" s="222" t="str">
        <f t="shared" si="193"/>
        <v>Otvorena</v>
      </c>
      <c r="X187" s="223">
        <f t="shared" si="194"/>
        <v>34</v>
      </c>
      <c r="Y187" s="47" t="s">
        <v>0</v>
      </c>
      <c r="Z187" s="52" t="str">
        <f t="shared" si="229"/>
        <v>CRO</v>
      </c>
      <c r="AA187" s="73">
        <f t="shared" si="195"/>
        <v>1</v>
      </c>
      <c r="AB187" s="31" t="str">
        <f t="shared" si="230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231"/>
        <v/>
      </c>
      <c r="AH187" s="47" t="s">
        <v>0</v>
      </c>
      <c r="AI187" s="143" t="str">
        <f t="shared" si="232"/>
        <v>CRO</v>
      </c>
      <c r="AJ187" s="47"/>
      <c r="AK187" s="52" t="str">
        <f t="shared" si="233"/>
        <v>Dario</v>
      </c>
      <c r="AL187" s="31" t="str">
        <f t="shared" si="234"/>
        <v>Šimatić</v>
      </c>
      <c r="AM187" s="73">
        <f t="shared" si="235"/>
        <v>1937</v>
      </c>
      <c r="AN187" s="73" t="str">
        <f t="shared" si="236"/>
        <v/>
      </c>
      <c r="AO187" s="31" t="str">
        <f t="shared" si="196"/>
        <v>Dario</v>
      </c>
      <c r="AP187" s="66" t="str">
        <f t="shared" si="197"/>
        <v>Šimatić</v>
      </c>
      <c r="AQ187" s="47" t="s">
        <v>0</v>
      </c>
      <c r="AR187" s="82" t="str">
        <f t="shared" si="237"/>
        <v/>
      </c>
      <c r="AS187" s="47" t="s">
        <v>0</v>
      </c>
      <c r="AT187" s="19" t="str">
        <f t="shared" si="238"/>
        <v/>
      </c>
      <c r="AU187" s="47" t="s">
        <v>0</v>
      </c>
      <c r="AV187" s="103"/>
      <c r="AW187" s="105"/>
      <c r="AX187" s="47" t="s">
        <v>0</v>
      </c>
      <c r="AY187" s="259" t="str">
        <f t="shared" si="261"/>
        <v/>
      </c>
      <c r="AZ187" s="47" t="s">
        <v>0</v>
      </c>
      <c r="BA187" s="52" t="str">
        <f t="shared" si="198"/>
        <v/>
      </c>
      <c r="BB187" s="73" t="str">
        <f>IF(AV187&amp;AW187="","",MAX(BB$12:BB186)+1)</f>
        <v/>
      </c>
      <c r="BC187" s="271" t="str">
        <f t="shared" si="199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>IF(O187="","",IF(BC187="",AO187,IF(BC187="NEMA",AV187,INDEX(regNatjecatelj_ime,MATCH(BC187,regNatjecatelj_id,0)))))</f>
        <v>Dario</v>
      </c>
      <c r="BG187" s="31" t="str">
        <f>IF(O187="","",IF(BC187="",AP187,IF(BC187="NEMA",AW187,INDEX(regNatjecatelj_prezime,MATCH(BC187,regNatjecatelj_id,0)))))</f>
        <v>Šimatić</v>
      </c>
      <c r="BH187" s="73" t="str">
        <f t="shared" si="239"/>
        <v/>
      </c>
      <c r="BI187" s="53">
        <f t="shared" si="240"/>
        <v>1937</v>
      </c>
      <c r="BJ187" s="47" t="s">
        <v>0</v>
      </c>
      <c r="BK187" s="52" t="str">
        <f t="shared" si="200"/>
        <v>Maksimir</v>
      </c>
      <c r="BL187" s="31" t="str">
        <f t="shared" si="201"/>
        <v>OK Maksimir</v>
      </c>
      <c r="BM187" s="73" t="str">
        <f t="shared" si="202"/>
        <v/>
      </c>
      <c r="BN187" s="31" t="str" cm="1">
        <f t="array" ref="BN187">IF(BM187="",""&amp;BL187,IF(BM187="NEMA",BL187,INDEX(regKlub_naziv,MATCH(INDEX(regKlub_alias_klubId,BM187),regKlub_id,0))))</f>
        <v>OK Maksimir</v>
      </c>
      <c r="BO187" s="31" t="str" cm="1">
        <f t="array" ref="BO187">IFERROR(""&amp;INDEX(regNatjecatelj_klub,DX187),"")</f>
        <v>OK Maksimir</v>
      </c>
      <c r="BP187" s="88" t="str">
        <f t="shared" si="241"/>
        <v/>
      </c>
      <c r="BQ187" s="66" t="str">
        <f t="shared" si="242"/>
        <v>OK Maksimir</v>
      </c>
      <c r="BR187" s="47" t="s">
        <v>0</v>
      </c>
      <c r="BS187" s="52" t="str">
        <f>IF(X187&lt;&gt;"NEMA","",IF(IFERROR(MATCH(W187,W$12:W186,0),0)&lt;&gt;0,"",W187))</f>
        <v/>
      </c>
      <c r="BT187" s="73" t="str">
        <f t="shared" si="243"/>
        <v/>
      </c>
      <c r="BU187" s="31" t="str">
        <f>IF(OR(BT187="",BT187&lt;&gt;"NEMA"),"",MAX(BU$12:BU186)+1)</f>
        <v/>
      </c>
      <c r="BV187" s="66" t="str">
        <f t="shared" si="244"/>
        <v/>
      </c>
      <c r="BW187" s="47" t="s">
        <v>0</v>
      </c>
      <c r="BX187" s="19" t="str">
        <f t="shared" si="245"/>
        <v/>
      </c>
      <c r="BY187" s="47" t="s">
        <v>0</v>
      </c>
      <c r="BZ187" s="82" t="str">
        <f>IF(BM187&lt;&gt;"NEMA","",IF(IFERROR(MATCH(BL187,BL$12:BL186,0),0)&lt;&gt;0,"",BL187))</f>
        <v/>
      </c>
      <c r="CA187" s="47" t="s">
        <v>0</v>
      </c>
      <c r="CB187" s="125"/>
      <c r="CC187" s="47" t="s">
        <v>0</v>
      </c>
      <c r="CD187" s="58" t="str">
        <f t="shared" si="246"/>
        <v/>
      </c>
      <c r="CE187" s="31" t="str">
        <f t="shared" si="247"/>
        <v/>
      </c>
      <c r="CF187" s="31" t="str">
        <f>IF(CE187="","",MAX(CF$12:CF186)+1)</f>
        <v/>
      </c>
      <c r="CG187" s="31" t="str">
        <f t="shared" si="203"/>
        <v/>
      </c>
      <c r="CH187" s="31" t="str">
        <f t="shared" si="248"/>
        <v/>
      </c>
      <c r="CI187" s="31" t="str">
        <f>IF(CB187="","",MAX(CI$12:CI186)+1)</f>
        <v/>
      </c>
      <c r="CJ187" s="31" t="str">
        <f t="shared" si="249"/>
        <v/>
      </c>
      <c r="CK187" s="66" t="str">
        <f t="shared" si="250"/>
        <v/>
      </c>
      <c r="CL187" s="47" t="s">
        <v>0</v>
      </c>
      <c r="CM187" s="73" t="str">
        <f t="shared" si="204"/>
        <v/>
      </c>
      <c r="CN187" s="47"/>
      <c r="CO187" s="19" t="str">
        <f t="shared" si="251"/>
        <v/>
      </c>
      <c r="CP187" s="47" t="s">
        <v>0</v>
      </c>
      <c r="CQ187" s="143" t="str">
        <f t="shared" si="252"/>
        <v>OK Maksimir</v>
      </c>
      <c r="CR187" s="47" t="s">
        <v>0</v>
      </c>
      <c r="CS187" s="58" t="str">
        <f t="shared" si="268"/>
        <v>84:10</v>
      </c>
      <c r="CT187" s="73" t="str">
        <f t="shared" si="269"/>
        <v>0</v>
      </c>
      <c r="CU187" s="229" t="str">
        <f t="shared" si="205"/>
        <v/>
      </c>
      <c r="CV187" s="230">
        <f t="shared" si="190"/>
        <v>5050</v>
      </c>
      <c r="CW187" s="163">
        <f t="shared" si="206"/>
        <v>1</v>
      </c>
      <c r="CX187" s="47" t="s">
        <v>0</v>
      </c>
      <c r="CY187" s="222" t="str">
        <f t="shared" si="253"/>
        <v xml:space="preserve">
</v>
      </c>
      <c r="CZ187" s="223">
        <f t="shared" si="254"/>
        <v>6</v>
      </c>
      <c r="DA187" s="47" t="s">
        <v>0</v>
      </c>
      <c r="DB187" s="47"/>
      <c r="DC187" s="47"/>
      <c r="DD187" s="47"/>
      <c r="DE187" s="47" t="s">
        <v>0</v>
      </c>
      <c r="DF187" s="53" t="str">
        <f t="shared" si="262"/>
        <v/>
      </c>
      <c r="DG187" t="s">
        <v>0</v>
      </c>
      <c r="DH187" s="128" t="str">
        <f t="shared" si="263"/>
        <v>O</v>
      </c>
      <c r="DI187" t="s">
        <v>0</v>
      </c>
      <c r="DJ187" s="52" t="str">
        <f t="shared" si="264"/>
        <v/>
      </c>
      <c r="DK187" s="66" t="str">
        <f t="shared" si="265"/>
        <v/>
      </c>
      <c r="DL187" t="s">
        <v>0</v>
      </c>
      <c r="DM187" s="19" t="str">
        <f t="shared" si="266"/>
        <v/>
      </c>
      <c r="DN187" s="47" t="s">
        <v>0</v>
      </c>
      <c r="DO187" s="19" t="str">
        <f t="shared" si="267"/>
        <v/>
      </c>
      <c r="DP187" s="47" t="s">
        <v>0</v>
      </c>
      <c r="DQ187" s="52" t="str">
        <f t="shared" si="207"/>
        <v>Dario – Šimatić – OK Maksimir – OPEN</v>
      </c>
      <c r="DR187" s="53" t="str">
        <f t="shared" si="208"/>
        <v>NEMA</v>
      </c>
      <c r="DS187" s="47" t="s">
        <v>0</v>
      </c>
      <c r="DT187" s="52" t="str">
        <f t="shared" si="209"/>
        <v>Dario – Šimatić – OK Maksimir</v>
      </c>
      <c r="DU187" s="53">
        <f t="shared" si="210"/>
        <v>378</v>
      </c>
      <c r="DV187" s="47" t="s">
        <v>0</v>
      </c>
      <c r="DW187" s="52" t="str">
        <f t="shared" si="211"/>
        <v>Dario – Šimatić</v>
      </c>
      <c r="DX187" s="53">
        <f t="shared" si="212"/>
        <v>378</v>
      </c>
      <c r="DY187" s="47" t="s">
        <v>0</v>
      </c>
      <c r="DZ187" s="58">
        <f t="shared" si="255"/>
        <v>378</v>
      </c>
      <c r="EA187" s="53" cm="1">
        <f t="array" ref="EA187">IF(DZ187&lt;&gt;"",INDEX(regNatjecatelj_id,DZ187,0),IF(BD187&lt;&gt;"",BD187,""))</f>
        <v>1937</v>
      </c>
      <c r="EB187" s="47" t="s">
        <v>0</v>
      </c>
      <c r="EC187" s="58" t="str">
        <f t="shared" si="213"/>
        <v>imepre</v>
      </c>
      <c r="ED187" s="73" t="str">
        <f t="shared" si="214"/>
        <v>klu</v>
      </c>
      <c r="EE187" s="73" t="str">
        <f t="shared" si="215"/>
        <v>kat</v>
      </c>
      <c r="EF187" s="73" t="str">
        <f t="shared" si="216"/>
        <v/>
      </c>
      <c r="EG187" s="66" t="str">
        <f t="shared" si="217"/>
        <v>imepre-klu-kat</v>
      </c>
      <c r="EH187" s="47" t="s">
        <v>0</v>
      </c>
      <c r="EI187" s="58">
        <f>IF(AL187="","",MAX(EI$12:EI186)+1)</f>
        <v>347</v>
      </c>
      <c r="EJ187" s="73">
        <f t="shared" si="218"/>
        <v>34</v>
      </c>
      <c r="EK187" s="73">
        <f t="shared" si="256"/>
        <v>1937</v>
      </c>
      <c r="EL187" s="73">
        <f t="shared" si="219"/>
        <v>5050</v>
      </c>
      <c r="EM187" s="73">
        <f t="shared" si="220"/>
        <v>1</v>
      </c>
      <c r="EN187" s="73">
        <f t="shared" si="257"/>
        <v>0</v>
      </c>
      <c r="EO187" s="73">
        <f t="shared" si="258"/>
        <v>1</v>
      </c>
      <c r="EP187" s="73" t="str">
        <f t="shared" si="221"/>
        <v>0</v>
      </c>
      <c r="EQ187" s="73" t="str">
        <f t="shared" si="222"/>
        <v/>
      </c>
      <c r="ER187" s="73" t="str">
        <f t="shared" si="223"/>
        <v/>
      </c>
      <c r="ES187" s="53" t="str">
        <f t="shared" si="224"/>
        <v/>
      </c>
      <c r="ET187" s="47" t="s">
        <v>0</v>
      </c>
      <c r="EU187" s="19" t="str">
        <f t="shared" si="259"/>
        <v>INSERT INTO rezultat(id,stazakategorija_id,imeprezime_id,vrijeme_sec,status_id,registracija,uparivanje_id,originalstatus_id,imeprezimealias_id,klubalias_id,kategorijaalias_id) VALUES (347,34,1937,5050,1,0,1,0,Null,Null,Null);</v>
      </c>
      <c r="EV187" s="47" t="s">
        <v>0</v>
      </c>
      <c r="EW187" s="19" t="str">
        <f t="shared" si="260"/>
        <v/>
      </c>
      <c r="EX187" s="47" t="s">
        <v>0</v>
      </c>
      <c r="EY187" s="180" t="str">
        <f t="shared" si="225"/>
        <v xml:space="preserve">
INSERT INTO rezultat(id,stazakategorija_id,imeprezime_id,vrijeme_sec,status_id,registracija,uparivanje_id,originalstatus_id,imeprezimealias_id,klubalias_id,kategorijaalias_id) VALUES (347,34,1937,5050,1,0,1,0,Null,Null,Null);</v>
      </c>
      <c r="EZ187" s="47" t="s">
        <v>0</v>
      </c>
    </row>
    <row r="188" spans="1:156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6" t="str">
        <f t="shared" si="226"/>
        <v>ok</v>
      </c>
      <c r="P188" s="47"/>
      <c r="Q188" s="52" t="str">
        <f t="shared" si="227"/>
        <v>OPEN</v>
      </c>
      <c r="R188" s="73">
        <f>IF(Q188="","",IF(COUNTIF(Q$12:Q187,Q188)=0,R187+1,R187))</f>
        <v>12</v>
      </c>
      <c r="S188" s="73">
        <f t="shared" si="228"/>
        <v>291</v>
      </c>
      <c r="T188" s="73">
        <f t="shared" si="191"/>
        <v>29</v>
      </c>
      <c r="U188" s="66" t="str">
        <f t="shared" si="192"/>
        <v>Otvorena</v>
      </c>
      <c r="V188" s="47" t="s">
        <v>0</v>
      </c>
      <c r="W188" s="222" t="str">
        <f t="shared" si="193"/>
        <v>Otvorena</v>
      </c>
      <c r="X188" s="223">
        <f t="shared" si="194"/>
        <v>34</v>
      </c>
      <c r="Y188" s="47" t="s">
        <v>0</v>
      </c>
      <c r="Z188" s="52" t="str">
        <f t="shared" si="229"/>
        <v>CRO</v>
      </c>
      <c r="AA188" s="73">
        <f t="shared" si="195"/>
        <v>1</v>
      </c>
      <c r="AB188" s="31" t="str">
        <f t="shared" si="230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231"/>
        <v/>
      </c>
      <c r="AH188" s="47" t="s">
        <v>0</v>
      </c>
      <c r="AI188" s="143" t="str">
        <f t="shared" si="232"/>
        <v>CRO</v>
      </c>
      <c r="AJ188" s="47"/>
      <c r="AK188" s="52" t="str">
        <f t="shared" si="233"/>
        <v>Karmela</v>
      </c>
      <c r="AL188" s="31" t="str">
        <f t="shared" si="234"/>
        <v>Crvenković</v>
      </c>
      <c r="AM188" s="73">
        <f t="shared" si="235"/>
        <v>1870</v>
      </c>
      <c r="AN188" s="73" t="str">
        <f t="shared" si="236"/>
        <v/>
      </c>
      <c r="AO188" s="31" t="str">
        <f t="shared" si="196"/>
        <v>Karmela</v>
      </c>
      <c r="AP188" s="66" t="str">
        <f t="shared" si="197"/>
        <v>Crvenković</v>
      </c>
      <c r="AQ188" s="47" t="s">
        <v>0</v>
      </c>
      <c r="AR188" s="82" t="str">
        <f t="shared" si="237"/>
        <v/>
      </c>
      <c r="AS188" s="47" t="s">
        <v>0</v>
      </c>
      <c r="AT188" s="19" t="str">
        <f t="shared" si="238"/>
        <v/>
      </c>
      <c r="AU188" s="47" t="s">
        <v>0</v>
      </c>
      <c r="AV188" s="103"/>
      <c r="AW188" s="105"/>
      <c r="AX188" s="47" t="s">
        <v>0</v>
      </c>
      <c r="AY188" s="259" t="str">
        <f t="shared" si="261"/>
        <v/>
      </c>
      <c r="AZ188" s="47" t="s">
        <v>0</v>
      </c>
      <c r="BA188" s="52" t="str">
        <f t="shared" si="198"/>
        <v/>
      </c>
      <c r="BB188" s="73" t="str">
        <f>IF(AV188&amp;AW188="","",MAX(BB$12:BB187)+1)</f>
        <v/>
      </c>
      <c r="BC188" s="271" t="str">
        <f t="shared" si="199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>IF(O188="","",IF(BC188="",AO188,IF(BC188="NEMA",AV188,INDEX(regNatjecatelj_ime,MATCH(BC188,regNatjecatelj_id,0)))))</f>
        <v>Karmela</v>
      </c>
      <c r="BG188" s="31" t="str">
        <f>IF(O188="","",IF(BC188="",AP188,IF(BC188="NEMA",AW188,INDEX(regNatjecatelj_prezime,MATCH(BC188,regNatjecatelj_id,0)))))</f>
        <v>Crvenković</v>
      </c>
      <c r="BH188" s="73" t="str">
        <f t="shared" si="239"/>
        <v/>
      </c>
      <c r="BI188" s="53">
        <f t="shared" si="240"/>
        <v>1870</v>
      </c>
      <c r="BJ188" s="47" t="s">
        <v>0</v>
      </c>
      <c r="BK188" s="52" t="str">
        <f t="shared" si="200"/>
        <v>KAP</v>
      </c>
      <c r="BL188" s="31" t="str">
        <f t="shared" si="201"/>
        <v>OK Kapela</v>
      </c>
      <c r="BM188" s="73" t="str">
        <f t="shared" si="202"/>
        <v/>
      </c>
      <c r="BN188" s="31" t="str" cm="1">
        <f t="array" ref="BN188">IF(BM188="",""&amp;BL188,IF(BM188="NEMA",BL188,INDEX(regKlub_naziv,MATCH(INDEX(regKlub_alias_klubId,BM188),regKlub_id,0))))</f>
        <v>OK Kapela</v>
      </c>
      <c r="BO188" s="31" t="str" cm="1">
        <f t="array" ref="BO188">IFERROR(""&amp;INDEX(regNatjecatelj_klub,DX188),"")</f>
        <v>OK Kapela</v>
      </c>
      <c r="BP188" s="88" t="str">
        <f t="shared" si="241"/>
        <v/>
      </c>
      <c r="BQ188" s="66" t="str">
        <f t="shared" si="242"/>
        <v>OK Kapela</v>
      </c>
      <c r="BR188" s="47" t="s">
        <v>0</v>
      </c>
      <c r="BS188" s="52" t="str">
        <f>IF(X188&lt;&gt;"NEMA","",IF(IFERROR(MATCH(W188,W$12:W187,0),0)&lt;&gt;0,"",W188))</f>
        <v/>
      </c>
      <c r="BT188" s="73" t="str">
        <f t="shared" si="243"/>
        <v/>
      </c>
      <c r="BU188" s="31" t="str">
        <f>IF(OR(BT188="",BT188&lt;&gt;"NEMA"),"",MAX(BU$12:BU187)+1)</f>
        <v/>
      </c>
      <c r="BV188" s="66" t="str">
        <f t="shared" si="244"/>
        <v/>
      </c>
      <c r="BW188" s="47" t="s">
        <v>0</v>
      </c>
      <c r="BX188" s="19" t="str">
        <f t="shared" si="245"/>
        <v/>
      </c>
      <c r="BY188" s="47" t="s">
        <v>0</v>
      </c>
      <c r="BZ188" s="82" t="str">
        <f>IF(BM188&lt;&gt;"NEMA","",IF(IFERROR(MATCH(BL188,BL$12:BL187,0),0)&lt;&gt;0,"",BL188))</f>
        <v/>
      </c>
      <c r="CA188" s="47" t="s">
        <v>0</v>
      </c>
      <c r="CB188" s="125"/>
      <c r="CC188" s="47" t="s">
        <v>0</v>
      </c>
      <c r="CD188" s="58" t="str">
        <f t="shared" si="246"/>
        <v/>
      </c>
      <c r="CE188" s="31" t="str">
        <f t="shared" si="247"/>
        <v/>
      </c>
      <c r="CF188" s="31" t="str">
        <f>IF(CE188="","",MAX(CF$12:CF187)+1)</f>
        <v/>
      </c>
      <c r="CG188" s="31" t="str">
        <f t="shared" si="203"/>
        <v/>
      </c>
      <c r="CH188" s="31" t="str">
        <f t="shared" si="248"/>
        <v/>
      </c>
      <c r="CI188" s="31" t="str">
        <f>IF(CB188="","",MAX(CI$12:CI187)+1)</f>
        <v/>
      </c>
      <c r="CJ188" s="31" t="str">
        <f t="shared" si="249"/>
        <v/>
      </c>
      <c r="CK188" s="66" t="str">
        <f t="shared" si="250"/>
        <v/>
      </c>
      <c r="CL188" s="47" t="s">
        <v>0</v>
      </c>
      <c r="CM188" s="73" t="str">
        <f t="shared" si="204"/>
        <v/>
      </c>
      <c r="CN188" s="47"/>
      <c r="CO188" s="19" t="str">
        <f t="shared" si="251"/>
        <v/>
      </c>
      <c r="CP188" s="47" t="s">
        <v>0</v>
      </c>
      <c r="CQ188" s="143" t="str">
        <f t="shared" si="252"/>
        <v>OK Kapela</v>
      </c>
      <c r="CR188" s="47" t="s">
        <v>0</v>
      </c>
      <c r="CS188" s="58" t="str">
        <f t="shared" si="268"/>
        <v>85:29</v>
      </c>
      <c r="CT188" s="73" t="str">
        <f t="shared" si="269"/>
        <v>0</v>
      </c>
      <c r="CU188" s="229" t="str">
        <f t="shared" si="205"/>
        <v/>
      </c>
      <c r="CV188" s="230">
        <f t="shared" si="190"/>
        <v>5129</v>
      </c>
      <c r="CW188" s="163">
        <f t="shared" si="206"/>
        <v>1</v>
      </c>
      <c r="CX188" s="47" t="s">
        <v>0</v>
      </c>
      <c r="CY188" s="222" t="str">
        <f t="shared" si="253"/>
        <v xml:space="preserve">
</v>
      </c>
      <c r="CZ188" s="223">
        <f t="shared" si="254"/>
        <v>6</v>
      </c>
      <c r="DA188" s="47" t="s">
        <v>0</v>
      </c>
      <c r="DB188" s="47"/>
      <c r="DC188" s="47"/>
      <c r="DD188" s="47"/>
      <c r="DE188" s="47" t="s">
        <v>0</v>
      </c>
      <c r="DF188" s="53" t="str">
        <f t="shared" si="262"/>
        <v/>
      </c>
      <c r="DG188" t="s">
        <v>0</v>
      </c>
      <c r="DH188" s="128" t="str">
        <f t="shared" si="263"/>
        <v>O</v>
      </c>
      <c r="DI188" t="s">
        <v>0</v>
      </c>
      <c r="DJ188" s="52" t="str">
        <f t="shared" si="264"/>
        <v/>
      </c>
      <c r="DK188" s="66" t="str">
        <f t="shared" si="265"/>
        <v/>
      </c>
      <c r="DL188" t="s">
        <v>0</v>
      </c>
      <c r="DM188" s="19" t="str">
        <f t="shared" si="266"/>
        <v/>
      </c>
      <c r="DN188" s="47" t="s">
        <v>0</v>
      </c>
      <c r="DO188" s="19" t="str">
        <f t="shared" si="267"/>
        <v/>
      </c>
      <c r="DP188" s="47" t="s">
        <v>0</v>
      </c>
      <c r="DQ188" s="52" t="str">
        <f t="shared" si="207"/>
        <v>Karmela – Crvenković – OK Kapela – OPEN</v>
      </c>
      <c r="DR188" s="53" t="str">
        <f t="shared" si="208"/>
        <v>NEMA</v>
      </c>
      <c r="DS188" s="47" t="s">
        <v>0</v>
      </c>
      <c r="DT188" s="52" t="str">
        <f t="shared" si="209"/>
        <v>Karmela – Crvenković – OK Kapela</v>
      </c>
      <c r="DU188" s="53">
        <f t="shared" si="210"/>
        <v>221</v>
      </c>
      <c r="DV188" s="47" t="s">
        <v>0</v>
      </c>
      <c r="DW188" s="52" t="str">
        <f t="shared" si="211"/>
        <v>Karmela – Crvenković</v>
      </c>
      <c r="DX188" s="53">
        <f t="shared" si="212"/>
        <v>221</v>
      </c>
      <c r="DY188" s="47" t="s">
        <v>0</v>
      </c>
      <c r="DZ188" s="58">
        <f t="shared" si="255"/>
        <v>221</v>
      </c>
      <c r="EA188" s="53" cm="1">
        <f t="array" ref="EA188">IF(DZ188&lt;&gt;"",INDEX(regNatjecatelj_id,DZ188,0),IF(BD188&lt;&gt;"",BD188,""))</f>
        <v>1870</v>
      </c>
      <c r="EB188" s="47" t="s">
        <v>0</v>
      </c>
      <c r="EC188" s="58" t="str">
        <f t="shared" si="213"/>
        <v>imepre</v>
      </c>
      <c r="ED188" s="73" t="str">
        <f t="shared" si="214"/>
        <v>klu</v>
      </c>
      <c r="EE188" s="73" t="str">
        <f t="shared" si="215"/>
        <v>kat</v>
      </c>
      <c r="EF188" s="73" t="str">
        <f t="shared" si="216"/>
        <v/>
      </c>
      <c r="EG188" s="66" t="str">
        <f t="shared" si="217"/>
        <v>imepre-klu-kat</v>
      </c>
      <c r="EH188" s="47" t="s">
        <v>0</v>
      </c>
      <c r="EI188" s="58">
        <f>IF(AL188="","",MAX(EI$12:EI187)+1)</f>
        <v>348</v>
      </c>
      <c r="EJ188" s="73">
        <f t="shared" si="218"/>
        <v>34</v>
      </c>
      <c r="EK188" s="73">
        <f t="shared" si="256"/>
        <v>1870</v>
      </c>
      <c r="EL188" s="73">
        <f t="shared" si="219"/>
        <v>5129</v>
      </c>
      <c r="EM188" s="73">
        <f t="shared" si="220"/>
        <v>1</v>
      </c>
      <c r="EN188" s="73">
        <f t="shared" si="257"/>
        <v>0</v>
      </c>
      <c r="EO188" s="73">
        <f t="shared" si="258"/>
        <v>1</v>
      </c>
      <c r="EP188" s="73" t="str">
        <f t="shared" si="221"/>
        <v>0</v>
      </c>
      <c r="EQ188" s="73" t="str">
        <f t="shared" si="222"/>
        <v/>
      </c>
      <c r="ER188" s="73" t="str">
        <f t="shared" si="223"/>
        <v/>
      </c>
      <c r="ES188" s="53" t="str">
        <f t="shared" si="224"/>
        <v/>
      </c>
      <c r="ET188" s="47" t="s">
        <v>0</v>
      </c>
      <c r="EU188" s="19" t="str">
        <f t="shared" si="259"/>
        <v>INSERT INTO rezultat(id,stazakategorija_id,imeprezime_id,vrijeme_sec,status_id,registracija,uparivanje_id,originalstatus_id,imeprezimealias_id,klubalias_id,kategorijaalias_id) VALUES (348,34,1870,5129,1,0,1,0,Null,Null,Null);</v>
      </c>
      <c r="EV188" s="47" t="s">
        <v>0</v>
      </c>
      <c r="EW188" s="19" t="str">
        <f t="shared" si="260"/>
        <v/>
      </c>
      <c r="EX188" s="47" t="s">
        <v>0</v>
      </c>
      <c r="EY188" s="180" t="str">
        <f t="shared" si="225"/>
        <v xml:space="preserve">
INSERT INTO rezultat(id,stazakategorija_id,imeprezime_id,vrijeme_sec,status_id,registracija,uparivanje_id,originalstatus_id,imeprezimealias_id,klubalias_id,kategorijaalias_id) VALUES (348,34,1870,5129,1,0,1,0,Null,Null,Null);</v>
      </c>
      <c r="EZ188" s="47" t="s">
        <v>0</v>
      </c>
    </row>
    <row r="189" spans="1:156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6" t="str">
        <f t="shared" si="226"/>
        <v>ok</v>
      </c>
      <c r="P189" s="47"/>
      <c r="Q189" s="52" t="str">
        <f t="shared" si="227"/>
        <v>OPEN</v>
      </c>
      <c r="R189" s="73">
        <f>IF(Q189="","",IF(COUNTIF(Q$12:Q188,Q189)=0,R188+1,R188))</f>
        <v>12</v>
      </c>
      <c r="S189" s="73">
        <f t="shared" si="228"/>
        <v>291</v>
      </c>
      <c r="T189" s="73">
        <f t="shared" si="191"/>
        <v>29</v>
      </c>
      <c r="U189" s="66" t="str">
        <f t="shared" si="192"/>
        <v>Otvorena</v>
      </c>
      <c r="V189" s="47" t="s">
        <v>0</v>
      </c>
      <c r="W189" s="222" t="str">
        <f t="shared" si="193"/>
        <v>Otvorena</v>
      </c>
      <c r="X189" s="223">
        <f t="shared" si="194"/>
        <v>34</v>
      </c>
      <c r="Y189" s="47" t="s">
        <v>0</v>
      </c>
      <c r="Z189" s="52" t="str">
        <f t="shared" si="229"/>
        <v>CRO</v>
      </c>
      <c r="AA189" s="73">
        <f t="shared" si="195"/>
        <v>1</v>
      </c>
      <c r="AB189" s="31" t="str">
        <f t="shared" si="230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231"/>
        <v/>
      </c>
      <c r="AH189" s="47" t="s">
        <v>0</v>
      </c>
      <c r="AI189" s="143" t="str">
        <f t="shared" si="232"/>
        <v>CRO</v>
      </c>
      <c r="AJ189" s="47"/>
      <c r="AK189" s="52" t="str">
        <f t="shared" si="233"/>
        <v>Iva</v>
      </c>
      <c r="AL189" s="31" t="str">
        <f t="shared" si="234"/>
        <v>Pintur</v>
      </c>
      <c r="AM189" s="73">
        <f t="shared" si="235"/>
        <v>1962</v>
      </c>
      <c r="AN189" s="73" t="str">
        <f t="shared" si="236"/>
        <v/>
      </c>
      <c r="AO189" s="31" t="str">
        <f t="shared" si="196"/>
        <v>Iva</v>
      </c>
      <c r="AP189" s="66" t="str">
        <f t="shared" si="197"/>
        <v>Pintur</v>
      </c>
      <c r="AQ189" s="47" t="s">
        <v>0</v>
      </c>
      <c r="AR189" s="82" t="str">
        <f t="shared" si="237"/>
        <v/>
      </c>
      <c r="AS189" s="47" t="s">
        <v>0</v>
      </c>
      <c r="AT189" s="19" t="str">
        <f t="shared" si="238"/>
        <v/>
      </c>
      <c r="AU189" s="47" t="s">
        <v>0</v>
      </c>
      <c r="AV189" s="103"/>
      <c r="AW189" s="105"/>
      <c r="AX189" s="47" t="s">
        <v>0</v>
      </c>
      <c r="AY189" s="259" t="str">
        <f t="shared" si="261"/>
        <v/>
      </c>
      <c r="AZ189" s="47" t="s">
        <v>0</v>
      </c>
      <c r="BA189" s="52" t="str">
        <f t="shared" si="198"/>
        <v/>
      </c>
      <c r="BB189" s="73" t="str">
        <f>IF(AV189&amp;AW189="","",MAX(BB$12:BB188)+1)</f>
        <v/>
      </c>
      <c r="BC189" s="271" t="str">
        <f t="shared" si="199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>IF(O189="","",IF(BC189="",AO189,IF(BC189="NEMA",AV189,INDEX(regNatjecatelj_ime,MATCH(BC189,regNatjecatelj_id,0)))))</f>
        <v>Iva</v>
      </c>
      <c r="BG189" s="31" t="str">
        <f>IF(O189="","",IF(BC189="",AP189,IF(BC189="NEMA",AW189,INDEX(regNatjecatelj_prezime,MATCH(BC189,regNatjecatelj_id,0)))))</f>
        <v>Pintur</v>
      </c>
      <c r="BH189" s="73" t="str">
        <f t="shared" si="239"/>
        <v/>
      </c>
      <c r="BI189" s="53">
        <f t="shared" si="240"/>
        <v>1962</v>
      </c>
      <c r="BJ189" s="47" t="s">
        <v>0</v>
      </c>
      <c r="BK189" s="52" t="str">
        <f t="shared" si="200"/>
        <v>KAP</v>
      </c>
      <c r="BL189" s="31" t="str">
        <f t="shared" si="201"/>
        <v>OK Kapela</v>
      </c>
      <c r="BM189" s="73" t="str">
        <f t="shared" si="202"/>
        <v/>
      </c>
      <c r="BN189" s="31" t="str" cm="1">
        <f t="array" ref="BN189">IF(BM189="",""&amp;BL189,IF(BM189="NEMA",BL189,INDEX(regKlub_naziv,MATCH(INDEX(regKlub_alias_klubId,BM189),regKlub_id,0))))</f>
        <v>OK Kapela</v>
      </c>
      <c r="BO189" s="31" t="str" cm="1">
        <f t="array" ref="BO189">IFERROR(""&amp;INDEX(regNatjecatelj_klub,DX189),"")</f>
        <v>OK Kapela</v>
      </c>
      <c r="BP189" s="88" t="str">
        <f t="shared" si="241"/>
        <v/>
      </c>
      <c r="BQ189" s="66" t="str">
        <f t="shared" si="242"/>
        <v>OK Kapela</v>
      </c>
      <c r="BR189" s="47" t="s">
        <v>0</v>
      </c>
      <c r="BS189" s="52" t="str">
        <f>IF(X189&lt;&gt;"NEMA","",IF(IFERROR(MATCH(W189,W$12:W188,0),0)&lt;&gt;0,"",W189))</f>
        <v/>
      </c>
      <c r="BT189" s="73" t="str">
        <f t="shared" si="243"/>
        <v/>
      </c>
      <c r="BU189" s="31" t="str">
        <f>IF(OR(BT189="",BT189&lt;&gt;"NEMA"),"",MAX(BU$12:BU188)+1)</f>
        <v/>
      </c>
      <c r="BV189" s="66" t="str">
        <f t="shared" si="244"/>
        <v/>
      </c>
      <c r="BW189" s="47" t="s">
        <v>0</v>
      </c>
      <c r="BX189" s="19" t="str">
        <f t="shared" si="245"/>
        <v/>
      </c>
      <c r="BY189" s="47" t="s">
        <v>0</v>
      </c>
      <c r="BZ189" s="82" t="str">
        <f>IF(BM189&lt;&gt;"NEMA","",IF(IFERROR(MATCH(BL189,BL$12:BL188,0),0)&lt;&gt;0,"",BL189))</f>
        <v/>
      </c>
      <c r="CA189" s="47" t="s">
        <v>0</v>
      </c>
      <c r="CB189" s="125"/>
      <c r="CC189" s="47" t="s">
        <v>0</v>
      </c>
      <c r="CD189" s="58" t="str">
        <f t="shared" si="246"/>
        <v/>
      </c>
      <c r="CE189" s="31" t="str">
        <f t="shared" si="247"/>
        <v/>
      </c>
      <c r="CF189" s="31" t="str">
        <f>IF(CE189="","",MAX(CF$12:CF188)+1)</f>
        <v/>
      </c>
      <c r="CG189" s="31" t="str">
        <f t="shared" si="203"/>
        <v/>
      </c>
      <c r="CH189" s="31" t="str">
        <f t="shared" si="248"/>
        <v/>
      </c>
      <c r="CI189" s="31" t="str">
        <f>IF(CB189="","",MAX(CI$12:CI188)+1)</f>
        <v/>
      </c>
      <c r="CJ189" s="31" t="str">
        <f t="shared" si="249"/>
        <v/>
      </c>
      <c r="CK189" s="66" t="str">
        <f t="shared" si="250"/>
        <v/>
      </c>
      <c r="CL189" s="47" t="s">
        <v>0</v>
      </c>
      <c r="CM189" s="73" t="str">
        <f t="shared" si="204"/>
        <v/>
      </c>
      <c r="CN189" s="47"/>
      <c r="CO189" s="19" t="str">
        <f t="shared" si="251"/>
        <v/>
      </c>
      <c r="CP189" s="47" t="s">
        <v>0</v>
      </c>
      <c r="CQ189" s="143" t="str">
        <f t="shared" si="252"/>
        <v>OK Kapela</v>
      </c>
      <c r="CR189" s="47" t="s">
        <v>0</v>
      </c>
      <c r="CS189" s="58" t="str">
        <f t="shared" si="268"/>
        <v>87:15</v>
      </c>
      <c r="CT189" s="73" t="str">
        <f t="shared" si="269"/>
        <v>0</v>
      </c>
      <c r="CU189" s="229" t="str">
        <f t="shared" si="205"/>
        <v/>
      </c>
      <c r="CV189" s="230">
        <f t="shared" ref="CV189:CV252" si="270">IF(CS189="","",VALUE(LEFT(CS189,SEARCH(":",CS189)-1))*60+VALUE(RIGHT(CS189,2)))</f>
        <v>5235</v>
      </c>
      <c r="CW189" s="163">
        <f t="shared" si="206"/>
        <v>1</v>
      </c>
      <c r="CX189" s="47" t="s">
        <v>0</v>
      </c>
      <c r="CY189" s="222" t="str">
        <f t="shared" si="253"/>
        <v xml:space="preserve">
</v>
      </c>
      <c r="CZ189" s="223">
        <f t="shared" si="254"/>
        <v>6</v>
      </c>
      <c r="DA189" s="47" t="s">
        <v>0</v>
      </c>
      <c r="DB189" s="47"/>
      <c r="DC189" s="47"/>
      <c r="DD189" s="47"/>
      <c r="DE189" s="47" t="s">
        <v>0</v>
      </c>
      <c r="DF189" s="53" t="str">
        <f t="shared" si="262"/>
        <v/>
      </c>
      <c r="DG189" t="s">
        <v>0</v>
      </c>
      <c r="DH189" s="128" t="str">
        <f t="shared" si="263"/>
        <v>O</v>
      </c>
      <c r="DI189" t="s">
        <v>0</v>
      </c>
      <c r="DJ189" s="52" t="str">
        <f t="shared" si="264"/>
        <v/>
      </c>
      <c r="DK189" s="66" t="str">
        <f t="shared" si="265"/>
        <v/>
      </c>
      <c r="DL189" t="s">
        <v>0</v>
      </c>
      <c r="DM189" s="19" t="str">
        <f t="shared" si="266"/>
        <v/>
      </c>
      <c r="DN189" s="47" t="s">
        <v>0</v>
      </c>
      <c r="DO189" s="19" t="str">
        <f t="shared" si="267"/>
        <v/>
      </c>
      <c r="DP189" s="47" t="s">
        <v>0</v>
      </c>
      <c r="DQ189" s="52" t="str">
        <f t="shared" si="207"/>
        <v>Iva – Pintur – OK Kapela – OPEN</v>
      </c>
      <c r="DR189" s="53" t="str">
        <f t="shared" si="208"/>
        <v>NEMA</v>
      </c>
      <c r="DS189" s="47" t="s">
        <v>0</v>
      </c>
      <c r="DT189" s="52" t="str">
        <f t="shared" si="209"/>
        <v>Iva – Pintur – OK Kapela</v>
      </c>
      <c r="DU189" s="53">
        <f t="shared" si="210"/>
        <v>295</v>
      </c>
      <c r="DV189" s="47" t="s">
        <v>0</v>
      </c>
      <c r="DW189" s="52" t="str">
        <f t="shared" si="211"/>
        <v>Iva – Pintur</v>
      </c>
      <c r="DX189" s="53">
        <f t="shared" si="212"/>
        <v>295</v>
      </c>
      <c r="DY189" s="47" t="s">
        <v>0</v>
      </c>
      <c r="DZ189" s="58">
        <f t="shared" si="255"/>
        <v>295</v>
      </c>
      <c r="EA189" s="53" cm="1">
        <f t="array" ref="EA189">IF(DZ189&lt;&gt;"",INDEX(regNatjecatelj_id,DZ189,0),IF(BD189&lt;&gt;"",BD189,""))</f>
        <v>1962</v>
      </c>
      <c r="EB189" s="47" t="s">
        <v>0</v>
      </c>
      <c r="EC189" s="58" t="str">
        <f t="shared" si="213"/>
        <v>imepre</v>
      </c>
      <c r="ED189" s="73" t="str">
        <f t="shared" si="214"/>
        <v>klu</v>
      </c>
      <c r="EE189" s="73" t="str">
        <f t="shared" si="215"/>
        <v>kat</v>
      </c>
      <c r="EF189" s="73" t="str">
        <f t="shared" si="216"/>
        <v/>
      </c>
      <c r="EG189" s="66" t="str">
        <f t="shared" si="217"/>
        <v>imepre-klu-kat</v>
      </c>
      <c r="EH189" s="47" t="s">
        <v>0</v>
      </c>
      <c r="EI189" s="58">
        <f>IF(AL189="","",MAX(EI$12:EI188)+1)</f>
        <v>349</v>
      </c>
      <c r="EJ189" s="73">
        <f t="shared" si="218"/>
        <v>34</v>
      </c>
      <c r="EK189" s="73">
        <f t="shared" si="256"/>
        <v>1962</v>
      </c>
      <c r="EL189" s="73">
        <f t="shared" si="219"/>
        <v>5235</v>
      </c>
      <c r="EM189" s="73">
        <f t="shared" si="220"/>
        <v>1</v>
      </c>
      <c r="EN189" s="73">
        <f t="shared" si="257"/>
        <v>0</v>
      </c>
      <c r="EO189" s="73">
        <f t="shared" si="258"/>
        <v>1</v>
      </c>
      <c r="EP189" s="73" t="str">
        <f t="shared" si="221"/>
        <v>0</v>
      </c>
      <c r="EQ189" s="73" t="str">
        <f t="shared" si="222"/>
        <v/>
      </c>
      <c r="ER189" s="73" t="str">
        <f t="shared" si="223"/>
        <v/>
      </c>
      <c r="ES189" s="53" t="str">
        <f t="shared" si="224"/>
        <v/>
      </c>
      <c r="ET189" s="47" t="s">
        <v>0</v>
      </c>
      <c r="EU189" s="19" t="str">
        <f t="shared" si="259"/>
        <v>INSERT INTO rezultat(id,stazakategorija_id,imeprezime_id,vrijeme_sec,status_id,registracija,uparivanje_id,originalstatus_id,imeprezimealias_id,klubalias_id,kategorijaalias_id) VALUES (349,34,1962,5235,1,0,1,0,Null,Null,Null);</v>
      </c>
      <c r="EV189" s="47" t="s">
        <v>0</v>
      </c>
      <c r="EW189" s="19" t="str">
        <f t="shared" si="260"/>
        <v/>
      </c>
      <c r="EX189" s="47" t="s">
        <v>0</v>
      </c>
      <c r="EY189" s="180" t="str">
        <f t="shared" si="225"/>
        <v xml:space="preserve">
INSERT INTO rezultat(id,stazakategorija_id,imeprezime_id,vrijeme_sec,status_id,registracija,uparivanje_id,originalstatus_id,imeprezimealias_id,klubalias_id,kategorijaalias_id) VALUES (349,34,1962,5235,1,0,1,0,Null,Null,Null);</v>
      </c>
      <c r="EZ189" s="47" t="s">
        <v>0</v>
      </c>
    </row>
    <row r="190" spans="1:156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6" t="str">
        <f t="shared" si="226"/>
        <v>ok</v>
      </c>
      <c r="P190" s="47"/>
      <c r="Q190" s="52" t="str">
        <f t="shared" si="227"/>
        <v>OPEN</v>
      </c>
      <c r="R190" s="73">
        <f>IF(Q190="","",IF(COUNTIF(Q$12:Q189,Q190)=0,R189+1,R189))</f>
        <v>12</v>
      </c>
      <c r="S190" s="73">
        <f t="shared" si="228"/>
        <v>291</v>
      </c>
      <c r="T190" s="73">
        <f t="shared" si="191"/>
        <v>29</v>
      </c>
      <c r="U190" s="66" t="str">
        <f t="shared" si="192"/>
        <v>Otvorena</v>
      </c>
      <c r="V190" s="47" t="s">
        <v>0</v>
      </c>
      <c r="W190" s="222" t="str">
        <f t="shared" si="193"/>
        <v>Otvorena</v>
      </c>
      <c r="X190" s="223">
        <f t="shared" si="194"/>
        <v>34</v>
      </c>
      <c r="Y190" s="47" t="s">
        <v>0</v>
      </c>
      <c r="Z190" s="52" t="str">
        <f t="shared" si="229"/>
        <v>CRO</v>
      </c>
      <c r="AA190" s="73">
        <f t="shared" si="195"/>
        <v>1</v>
      </c>
      <c r="AB190" s="31" t="str">
        <f t="shared" si="230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231"/>
        <v/>
      </c>
      <c r="AH190" s="47" t="s">
        <v>0</v>
      </c>
      <c r="AI190" s="143" t="str">
        <f t="shared" si="232"/>
        <v>CRO</v>
      </c>
      <c r="AJ190" s="47"/>
      <c r="AK190" s="52" t="str">
        <f t="shared" si="233"/>
        <v>Oliver</v>
      </c>
      <c r="AL190" s="31" t="str">
        <f t="shared" si="234"/>
        <v>Skočić</v>
      </c>
      <c r="AM190" s="73">
        <f t="shared" si="235"/>
        <v>1028</v>
      </c>
      <c r="AN190" s="73" t="str">
        <f t="shared" si="236"/>
        <v/>
      </c>
      <c r="AO190" s="31" t="str">
        <f t="shared" si="196"/>
        <v>Oliver</v>
      </c>
      <c r="AP190" s="66" t="str">
        <f t="shared" si="197"/>
        <v>Skočić</v>
      </c>
      <c r="AQ190" s="47" t="s">
        <v>0</v>
      </c>
      <c r="AR190" s="82" t="str">
        <f t="shared" si="237"/>
        <v/>
      </c>
      <c r="AS190" s="47" t="s">
        <v>0</v>
      </c>
      <c r="AT190" s="19" t="str">
        <f t="shared" si="238"/>
        <v/>
      </c>
      <c r="AU190" s="47" t="s">
        <v>0</v>
      </c>
      <c r="AV190" s="103"/>
      <c r="AW190" s="105"/>
      <c r="AX190" s="47" t="s">
        <v>0</v>
      </c>
      <c r="AY190" s="259" t="str">
        <f t="shared" si="261"/>
        <v/>
      </c>
      <c r="AZ190" s="47" t="s">
        <v>0</v>
      </c>
      <c r="BA190" s="52" t="str">
        <f t="shared" si="198"/>
        <v/>
      </c>
      <c r="BB190" s="73" t="str">
        <f>IF(AV190&amp;AW190="","",MAX(BB$12:BB189)+1)</f>
        <v/>
      </c>
      <c r="BC190" s="271" t="str">
        <f t="shared" si="199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>IF(O190="","",IF(BC190="",AO190,IF(BC190="NEMA",AV190,INDEX(regNatjecatelj_ime,MATCH(BC190,regNatjecatelj_id,0)))))</f>
        <v>Oliver</v>
      </c>
      <c r="BG190" s="31" t="str">
        <f>IF(O190="","",IF(BC190="",AP190,IF(BC190="NEMA",AW190,INDEX(regNatjecatelj_prezime,MATCH(BC190,regNatjecatelj_id,0)))))</f>
        <v>Skočić</v>
      </c>
      <c r="BH190" s="73" t="str">
        <f t="shared" si="239"/>
        <v/>
      </c>
      <c r="BI190" s="53">
        <f t="shared" si="240"/>
        <v>1028</v>
      </c>
      <c r="BJ190" s="47" t="s">
        <v>0</v>
      </c>
      <c r="BK190" s="52" t="str">
        <f t="shared" si="200"/>
        <v>Vihor</v>
      </c>
      <c r="BL190" s="31" t="str">
        <f t="shared" si="201"/>
        <v>OK Vihor</v>
      </c>
      <c r="BM190" s="73" t="str">
        <f t="shared" si="202"/>
        <v/>
      </c>
      <c r="BN190" s="31" t="str" cm="1">
        <f t="array" ref="BN190">IF(BM190="",""&amp;BL190,IF(BM190="NEMA",BL190,INDEX(regKlub_naziv,MATCH(INDEX(regKlub_alias_klubId,BM190),regKlub_id,0))))</f>
        <v>OK Vihor</v>
      </c>
      <c r="BO190" s="31" t="str" cm="1">
        <f t="array" ref="BO190">IFERROR(""&amp;INDEX(regNatjecatelj_klub,DX190),"")</f>
        <v>OK Vihor</v>
      </c>
      <c r="BP190" s="88" t="str">
        <f t="shared" si="241"/>
        <v/>
      </c>
      <c r="BQ190" s="66" t="str">
        <f t="shared" si="242"/>
        <v>OK Vihor</v>
      </c>
      <c r="BR190" s="47" t="s">
        <v>0</v>
      </c>
      <c r="BS190" s="52" t="str">
        <f>IF(X190&lt;&gt;"NEMA","",IF(IFERROR(MATCH(W190,W$12:W189,0),0)&lt;&gt;0,"",W190))</f>
        <v/>
      </c>
      <c r="BT190" s="73" t="str">
        <f t="shared" si="243"/>
        <v/>
      </c>
      <c r="BU190" s="31" t="str">
        <f>IF(OR(BT190="",BT190&lt;&gt;"NEMA"),"",MAX(BU$12:BU189)+1)</f>
        <v/>
      </c>
      <c r="BV190" s="66" t="str">
        <f t="shared" si="244"/>
        <v/>
      </c>
      <c r="BW190" s="47" t="s">
        <v>0</v>
      </c>
      <c r="BX190" s="19" t="str">
        <f t="shared" si="245"/>
        <v/>
      </c>
      <c r="BY190" s="47" t="s">
        <v>0</v>
      </c>
      <c r="BZ190" s="82" t="str">
        <f>IF(BM190&lt;&gt;"NEMA","",IF(IFERROR(MATCH(BL190,BL$12:BL189,0),0)&lt;&gt;0,"",BL190))</f>
        <v/>
      </c>
      <c r="CA190" s="47" t="s">
        <v>0</v>
      </c>
      <c r="CB190" s="125"/>
      <c r="CC190" s="47" t="s">
        <v>0</v>
      </c>
      <c r="CD190" s="58" t="str">
        <f t="shared" si="246"/>
        <v/>
      </c>
      <c r="CE190" s="31" t="str">
        <f t="shared" si="247"/>
        <v/>
      </c>
      <c r="CF190" s="31" t="str">
        <f>IF(CE190="","",MAX(CF$12:CF189)+1)</f>
        <v/>
      </c>
      <c r="CG190" s="31" t="str">
        <f t="shared" si="203"/>
        <v/>
      </c>
      <c r="CH190" s="31" t="str">
        <f t="shared" si="248"/>
        <v/>
      </c>
      <c r="CI190" s="31" t="str">
        <f>IF(CB190="","",MAX(CI$12:CI189)+1)</f>
        <v/>
      </c>
      <c r="CJ190" s="31" t="str">
        <f t="shared" si="249"/>
        <v/>
      </c>
      <c r="CK190" s="66" t="str">
        <f t="shared" si="250"/>
        <v/>
      </c>
      <c r="CL190" s="47" t="s">
        <v>0</v>
      </c>
      <c r="CM190" s="73" t="str">
        <f t="shared" si="204"/>
        <v/>
      </c>
      <c r="CN190" s="47"/>
      <c r="CO190" s="19" t="str">
        <f t="shared" si="251"/>
        <v/>
      </c>
      <c r="CP190" s="47" t="s">
        <v>0</v>
      </c>
      <c r="CQ190" s="143" t="str">
        <f t="shared" si="252"/>
        <v>OK Vihor</v>
      </c>
      <c r="CR190" s="47" t="s">
        <v>0</v>
      </c>
      <c r="CS190" s="58" t="str">
        <f t="shared" si="268"/>
        <v>92:36</v>
      </c>
      <c r="CT190" s="73" t="str">
        <f t="shared" si="269"/>
        <v>0</v>
      </c>
      <c r="CU190" s="229" t="str">
        <f t="shared" si="205"/>
        <v/>
      </c>
      <c r="CV190" s="230">
        <f t="shared" si="270"/>
        <v>5556</v>
      </c>
      <c r="CW190" s="163">
        <f t="shared" si="206"/>
        <v>1</v>
      </c>
      <c r="CX190" s="47" t="s">
        <v>0</v>
      </c>
      <c r="CY190" s="222" t="str">
        <f t="shared" si="253"/>
        <v xml:space="preserve">
</v>
      </c>
      <c r="CZ190" s="223">
        <f t="shared" si="254"/>
        <v>6</v>
      </c>
      <c r="DA190" s="47" t="s">
        <v>0</v>
      </c>
      <c r="DB190" s="47"/>
      <c r="DC190" s="47"/>
      <c r="DD190" s="47"/>
      <c r="DE190" s="47" t="s">
        <v>0</v>
      </c>
      <c r="DF190" s="53" t="str">
        <f t="shared" si="262"/>
        <v/>
      </c>
      <c r="DG190" t="s">
        <v>0</v>
      </c>
      <c r="DH190" s="128" t="str">
        <f t="shared" si="263"/>
        <v>O</v>
      </c>
      <c r="DI190" t="s">
        <v>0</v>
      </c>
      <c r="DJ190" s="52" t="str">
        <f t="shared" si="264"/>
        <v/>
      </c>
      <c r="DK190" s="66" t="str">
        <f t="shared" si="265"/>
        <v/>
      </c>
      <c r="DL190" t="s">
        <v>0</v>
      </c>
      <c r="DM190" s="19" t="str">
        <f t="shared" si="266"/>
        <v/>
      </c>
      <c r="DN190" s="47" t="s">
        <v>0</v>
      </c>
      <c r="DO190" s="19" t="str">
        <f t="shared" si="267"/>
        <v/>
      </c>
      <c r="DP190" s="47" t="s">
        <v>0</v>
      </c>
      <c r="DQ190" s="52" t="str">
        <f t="shared" si="207"/>
        <v>Oliver – Skočić – OK Vihor – OPEN</v>
      </c>
      <c r="DR190" s="53" t="str">
        <f t="shared" si="208"/>
        <v>NEMA</v>
      </c>
      <c r="DS190" s="47" t="s">
        <v>0</v>
      </c>
      <c r="DT190" s="52" t="str">
        <f t="shared" si="209"/>
        <v>Oliver – Skočić – OK Vihor</v>
      </c>
      <c r="DU190" s="53">
        <f t="shared" si="210"/>
        <v>898</v>
      </c>
      <c r="DV190" s="47" t="s">
        <v>0</v>
      </c>
      <c r="DW190" s="52" t="str">
        <f t="shared" si="211"/>
        <v>Oliver – Skočić</v>
      </c>
      <c r="DX190" s="53">
        <f t="shared" si="212"/>
        <v>898</v>
      </c>
      <c r="DY190" s="47" t="s">
        <v>0</v>
      </c>
      <c r="DZ190" s="58">
        <f t="shared" si="255"/>
        <v>898</v>
      </c>
      <c r="EA190" s="53" cm="1">
        <f t="array" ref="EA190">IF(DZ190&lt;&gt;"",INDEX(regNatjecatelj_id,DZ190,0),IF(BD190&lt;&gt;"",BD190,""))</f>
        <v>1028</v>
      </c>
      <c r="EB190" s="47" t="s">
        <v>0</v>
      </c>
      <c r="EC190" s="58" t="str">
        <f t="shared" si="213"/>
        <v>imepre</v>
      </c>
      <c r="ED190" s="73" t="str">
        <f t="shared" si="214"/>
        <v>klu</v>
      </c>
      <c r="EE190" s="73" t="str">
        <f t="shared" si="215"/>
        <v>kat</v>
      </c>
      <c r="EF190" s="73" t="str">
        <f t="shared" si="216"/>
        <v/>
      </c>
      <c r="EG190" s="66" t="str">
        <f t="shared" si="217"/>
        <v>imepre-klu-kat</v>
      </c>
      <c r="EH190" s="47" t="s">
        <v>0</v>
      </c>
      <c r="EI190" s="58">
        <f>IF(AL190="","",MAX(EI$12:EI189)+1)</f>
        <v>350</v>
      </c>
      <c r="EJ190" s="73">
        <f t="shared" si="218"/>
        <v>34</v>
      </c>
      <c r="EK190" s="73">
        <f t="shared" si="256"/>
        <v>1028</v>
      </c>
      <c r="EL190" s="73">
        <f t="shared" si="219"/>
        <v>5556</v>
      </c>
      <c r="EM190" s="73">
        <f t="shared" si="220"/>
        <v>1</v>
      </c>
      <c r="EN190" s="73">
        <f t="shared" si="257"/>
        <v>0</v>
      </c>
      <c r="EO190" s="73">
        <f t="shared" si="258"/>
        <v>1</v>
      </c>
      <c r="EP190" s="73" t="str">
        <f t="shared" si="221"/>
        <v>0</v>
      </c>
      <c r="EQ190" s="73" t="str">
        <f t="shared" si="222"/>
        <v/>
      </c>
      <c r="ER190" s="73" t="str">
        <f t="shared" si="223"/>
        <v/>
      </c>
      <c r="ES190" s="53" t="str">
        <f t="shared" si="224"/>
        <v/>
      </c>
      <c r="ET190" s="47" t="s">
        <v>0</v>
      </c>
      <c r="EU190" s="19" t="str">
        <f t="shared" si="259"/>
        <v>INSERT INTO rezultat(id,stazakategorija_id,imeprezime_id,vrijeme_sec,status_id,registracija,uparivanje_id,originalstatus_id,imeprezimealias_id,klubalias_id,kategorijaalias_id) VALUES (350,34,1028,5556,1,0,1,0,Null,Null,Null);</v>
      </c>
      <c r="EV190" s="47" t="s">
        <v>0</v>
      </c>
      <c r="EW190" s="19" t="str">
        <f t="shared" si="260"/>
        <v/>
      </c>
      <c r="EX190" s="47" t="s">
        <v>0</v>
      </c>
      <c r="EY190" s="180" t="str">
        <f t="shared" si="225"/>
        <v xml:space="preserve">
INSERT INTO rezultat(id,stazakategorija_id,imeprezime_id,vrijeme_sec,status_id,registracija,uparivanje_id,originalstatus_id,imeprezimealias_id,klubalias_id,kategorijaalias_id) VALUES (350,34,1028,5556,1,0,1,0,Null,Null,Null);</v>
      </c>
      <c r="EZ190" s="47" t="s">
        <v>0</v>
      </c>
    </row>
    <row r="191" spans="1:156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6" t="str">
        <f t="shared" si="226"/>
        <v>ok</v>
      </c>
      <c r="P191" s="47"/>
      <c r="Q191" s="52" t="str">
        <f t="shared" si="227"/>
        <v>OPEN</v>
      </c>
      <c r="R191" s="73">
        <f>IF(Q191="","",IF(COUNTIF(Q$12:Q190,Q191)=0,R190+1,R190))</f>
        <v>12</v>
      </c>
      <c r="S191" s="73">
        <f t="shared" si="228"/>
        <v>291</v>
      </c>
      <c r="T191" s="73">
        <f t="shared" si="191"/>
        <v>29</v>
      </c>
      <c r="U191" s="66" t="str">
        <f t="shared" si="192"/>
        <v>Otvorena</v>
      </c>
      <c r="V191" s="47" t="s">
        <v>0</v>
      </c>
      <c r="W191" s="222" t="str">
        <f t="shared" si="193"/>
        <v>Otvorena</v>
      </c>
      <c r="X191" s="223">
        <f t="shared" si="194"/>
        <v>34</v>
      </c>
      <c r="Y191" s="47" t="s">
        <v>0</v>
      </c>
      <c r="Z191" s="52" t="str">
        <f t="shared" si="229"/>
        <v>CRO</v>
      </c>
      <c r="AA191" s="73">
        <f t="shared" si="195"/>
        <v>1</v>
      </c>
      <c r="AB191" s="31" t="str">
        <f t="shared" si="230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231"/>
        <v/>
      </c>
      <c r="AH191" s="47" t="s">
        <v>0</v>
      </c>
      <c r="AI191" s="143" t="str">
        <f t="shared" si="232"/>
        <v>CRO</v>
      </c>
      <c r="AJ191" s="47"/>
      <c r="AK191" s="52" t="str">
        <f t="shared" si="233"/>
        <v>Antonija</v>
      </c>
      <c r="AL191" s="31" t="str">
        <f t="shared" si="234"/>
        <v>Hodak</v>
      </c>
      <c r="AM191" s="73">
        <f t="shared" si="235"/>
        <v>1146</v>
      </c>
      <c r="AN191" s="73" t="str">
        <f t="shared" si="236"/>
        <v/>
      </c>
      <c r="AO191" s="31" t="str">
        <f t="shared" si="196"/>
        <v>Antonija</v>
      </c>
      <c r="AP191" s="66" t="str">
        <f t="shared" si="197"/>
        <v>Hodak</v>
      </c>
      <c r="AQ191" s="47" t="s">
        <v>0</v>
      </c>
      <c r="AR191" s="82" t="str">
        <f t="shared" si="237"/>
        <v/>
      </c>
      <c r="AS191" s="47" t="s">
        <v>0</v>
      </c>
      <c r="AT191" s="19" t="str">
        <f t="shared" si="238"/>
        <v/>
      </c>
      <c r="AU191" s="47" t="s">
        <v>0</v>
      </c>
      <c r="AV191" s="103"/>
      <c r="AW191" s="105"/>
      <c r="AX191" s="47" t="s">
        <v>0</v>
      </c>
      <c r="AY191" s="259" t="str">
        <f t="shared" si="261"/>
        <v/>
      </c>
      <c r="AZ191" s="47" t="s">
        <v>0</v>
      </c>
      <c r="BA191" s="52" t="str">
        <f t="shared" si="198"/>
        <v/>
      </c>
      <c r="BB191" s="73" t="str">
        <f>IF(AV191&amp;AW191="","",MAX(BB$12:BB190)+1)</f>
        <v/>
      </c>
      <c r="BC191" s="271" t="str">
        <f t="shared" si="199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>IF(O191="","",IF(BC191="",AO191,IF(BC191="NEMA",AV191,INDEX(regNatjecatelj_ime,MATCH(BC191,regNatjecatelj_id,0)))))</f>
        <v>Antonija</v>
      </c>
      <c r="BG191" s="31" t="str">
        <f>IF(O191="","",IF(BC191="",AP191,IF(BC191="NEMA",AW191,INDEX(regNatjecatelj_prezime,MATCH(BC191,regNatjecatelj_id,0)))))</f>
        <v>Hodak</v>
      </c>
      <c r="BH191" s="73" t="str">
        <f t="shared" si="239"/>
        <v/>
      </c>
      <c r="BI191" s="53">
        <f t="shared" si="240"/>
        <v>1146</v>
      </c>
      <c r="BJ191" s="47" t="s">
        <v>0</v>
      </c>
      <c r="BK191" s="52" t="str">
        <f t="shared" si="200"/>
        <v>Vihor</v>
      </c>
      <c r="BL191" s="31" t="str">
        <f t="shared" si="201"/>
        <v>OK Vihor</v>
      </c>
      <c r="BM191" s="73" t="str">
        <f t="shared" si="202"/>
        <v/>
      </c>
      <c r="BN191" s="31" t="str" cm="1">
        <f t="array" ref="BN191">IF(BM191="",""&amp;BL191,IF(BM191="NEMA",BL191,INDEX(regKlub_naziv,MATCH(INDEX(regKlub_alias_klubId,BM191),regKlub_id,0))))</f>
        <v>OK Vihor</v>
      </c>
      <c r="BO191" s="31" t="str" cm="1">
        <f t="array" ref="BO191">IFERROR(""&amp;INDEX(regNatjecatelj_klub,DX191),"")</f>
        <v>OK Vihor</v>
      </c>
      <c r="BP191" s="88" t="str">
        <f t="shared" si="241"/>
        <v/>
      </c>
      <c r="BQ191" s="66" t="str">
        <f t="shared" si="242"/>
        <v>OK Vihor</v>
      </c>
      <c r="BR191" s="47" t="s">
        <v>0</v>
      </c>
      <c r="BS191" s="52" t="str">
        <f>IF(X191&lt;&gt;"NEMA","",IF(IFERROR(MATCH(W191,W$12:W190,0),0)&lt;&gt;0,"",W191))</f>
        <v/>
      </c>
      <c r="BT191" s="73" t="str">
        <f t="shared" si="243"/>
        <v/>
      </c>
      <c r="BU191" s="31" t="str">
        <f>IF(OR(BT191="",BT191&lt;&gt;"NEMA"),"",MAX(BU$12:BU190)+1)</f>
        <v/>
      </c>
      <c r="BV191" s="66" t="str">
        <f t="shared" si="244"/>
        <v/>
      </c>
      <c r="BW191" s="47" t="s">
        <v>0</v>
      </c>
      <c r="BX191" s="19" t="str">
        <f t="shared" si="245"/>
        <v/>
      </c>
      <c r="BY191" s="47" t="s">
        <v>0</v>
      </c>
      <c r="BZ191" s="82" t="str">
        <f>IF(BM191&lt;&gt;"NEMA","",IF(IFERROR(MATCH(BL191,BL$12:BL190,0),0)&lt;&gt;0,"",BL191))</f>
        <v/>
      </c>
      <c r="CA191" s="47" t="s">
        <v>0</v>
      </c>
      <c r="CB191" s="125"/>
      <c r="CC191" s="47" t="s">
        <v>0</v>
      </c>
      <c r="CD191" s="58" t="str">
        <f t="shared" si="246"/>
        <v/>
      </c>
      <c r="CE191" s="31" t="str">
        <f t="shared" si="247"/>
        <v/>
      </c>
      <c r="CF191" s="31" t="str">
        <f>IF(CE191="","",MAX(CF$12:CF190)+1)</f>
        <v/>
      </c>
      <c r="CG191" s="31" t="str">
        <f t="shared" si="203"/>
        <v/>
      </c>
      <c r="CH191" s="31" t="str">
        <f t="shared" si="248"/>
        <v/>
      </c>
      <c r="CI191" s="31" t="str">
        <f>IF(CB191="","",MAX(CI$12:CI190)+1)</f>
        <v/>
      </c>
      <c r="CJ191" s="31" t="str">
        <f t="shared" si="249"/>
        <v/>
      </c>
      <c r="CK191" s="66" t="str">
        <f t="shared" si="250"/>
        <v/>
      </c>
      <c r="CL191" s="47" t="s">
        <v>0</v>
      </c>
      <c r="CM191" s="73" t="str">
        <f t="shared" si="204"/>
        <v/>
      </c>
      <c r="CN191" s="47"/>
      <c r="CO191" s="19" t="str">
        <f t="shared" si="251"/>
        <v/>
      </c>
      <c r="CP191" s="47" t="s">
        <v>0</v>
      </c>
      <c r="CQ191" s="143" t="str">
        <f t="shared" si="252"/>
        <v>OK Vihor</v>
      </c>
      <c r="CR191" s="47" t="s">
        <v>0</v>
      </c>
      <c r="CS191" s="58" t="str">
        <f t="shared" si="268"/>
        <v>102:06</v>
      </c>
      <c r="CT191" s="73" t="str">
        <f t="shared" si="269"/>
        <v>0</v>
      </c>
      <c r="CU191" s="229" t="str">
        <f t="shared" si="205"/>
        <v/>
      </c>
      <c r="CV191" s="230">
        <f t="shared" si="270"/>
        <v>6126</v>
      </c>
      <c r="CW191" s="163">
        <f t="shared" si="206"/>
        <v>1</v>
      </c>
      <c r="CX191" s="47" t="s">
        <v>0</v>
      </c>
      <c r="CY191" s="222" t="str">
        <f t="shared" si="253"/>
        <v xml:space="preserve">
</v>
      </c>
      <c r="CZ191" s="223">
        <f t="shared" si="254"/>
        <v>6</v>
      </c>
      <c r="DA191" s="47" t="s">
        <v>0</v>
      </c>
      <c r="DB191" s="47"/>
      <c r="DC191" s="47"/>
      <c r="DD191" s="47"/>
      <c r="DE191" s="47" t="s">
        <v>0</v>
      </c>
      <c r="DF191" s="53" t="str">
        <f t="shared" si="262"/>
        <v/>
      </c>
      <c r="DG191" t="s">
        <v>0</v>
      </c>
      <c r="DH191" s="128" t="str">
        <f t="shared" si="263"/>
        <v>O</v>
      </c>
      <c r="DI191" t="s">
        <v>0</v>
      </c>
      <c r="DJ191" s="52" t="str">
        <f t="shared" si="264"/>
        <v/>
      </c>
      <c r="DK191" s="66" t="str">
        <f t="shared" si="265"/>
        <v/>
      </c>
      <c r="DL191" t="s">
        <v>0</v>
      </c>
      <c r="DM191" s="19" t="str">
        <f t="shared" si="266"/>
        <v/>
      </c>
      <c r="DN191" s="47" t="s">
        <v>0</v>
      </c>
      <c r="DO191" s="19" t="str">
        <f t="shared" si="267"/>
        <v/>
      </c>
      <c r="DP191" s="47" t="s">
        <v>0</v>
      </c>
      <c r="DQ191" s="52" t="str">
        <f t="shared" si="207"/>
        <v>Antonija – Hodak – OK Vihor – OPEN</v>
      </c>
      <c r="DR191" s="53" t="str">
        <f t="shared" si="208"/>
        <v>NEMA</v>
      </c>
      <c r="DS191" s="47" t="s">
        <v>0</v>
      </c>
      <c r="DT191" s="52" t="str">
        <f t="shared" si="209"/>
        <v>Antonija – Hodak – OK Vihor</v>
      </c>
      <c r="DU191" s="53">
        <f t="shared" si="210"/>
        <v>696</v>
      </c>
      <c r="DV191" s="47" t="s">
        <v>0</v>
      </c>
      <c r="DW191" s="52" t="str">
        <f t="shared" si="211"/>
        <v>Antonija – Hodak</v>
      </c>
      <c r="DX191" s="53">
        <f t="shared" si="212"/>
        <v>696</v>
      </c>
      <c r="DY191" s="47" t="s">
        <v>0</v>
      </c>
      <c r="DZ191" s="58">
        <f t="shared" si="255"/>
        <v>696</v>
      </c>
      <c r="EA191" s="53" cm="1">
        <f t="array" ref="EA191">IF(DZ191&lt;&gt;"",INDEX(regNatjecatelj_id,DZ191,0),IF(BD191&lt;&gt;"",BD191,""))</f>
        <v>1146</v>
      </c>
      <c r="EB191" s="47" t="s">
        <v>0</v>
      </c>
      <c r="EC191" s="58" t="str">
        <f t="shared" si="213"/>
        <v>imepre</v>
      </c>
      <c r="ED191" s="73" t="str">
        <f t="shared" si="214"/>
        <v>klu</v>
      </c>
      <c r="EE191" s="73" t="str">
        <f t="shared" si="215"/>
        <v>kat</v>
      </c>
      <c r="EF191" s="73" t="str">
        <f t="shared" si="216"/>
        <v/>
      </c>
      <c r="EG191" s="66" t="str">
        <f t="shared" si="217"/>
        <v>imepre-klu-kat</v>
      </c>
      <c r="EH191" s="47" t="s">
        <v>0</v>
      </c>
      <c r="EI191" s="58">
        <f>IF(AL191="","",MAX(EI$12:EI190)+1)</f>
        <v>351</v>
      </c>
      <c r="EJ191" s="73">
        <f t="shared" si="218"/>
        <v>34</v>
      </c>
      <c r="EK191" s="73">
        <f t="shared" si="256"/>
        <v>1146</v>
      </c>
      <c r="EL191" s="73">
        <f t="shared" si="219"/>
        <v>6126</v>
      </c>
      <c r="EM191" s="73">
        <f t="shared" si="220"/>
        <v>1</v>
      </c>
      <c r="EN191" s="73">
        <f t="shared" si="257"/>
        <v>0</v>
      </c>
      <c r="EO191" s="73">
        <f t="shared" si="258"/>
        <v>1</v>
      </c>
      <c r="EP191" s="73" t="str">
        <f t="shared" si="221"/>
        <v>0</v>
      </c>
      <c r="EQ191" s="73" t="str">
        <f t="shared" si="222"/>
        <v/>
      </c>
      <c r="ER191" s="73" t="str">
        <f t="shared" si="223"/>
        <v/>
      </c>
      <c r="ES191" s="53" t="str">
        <f t="shared" si="224"/>
        <v/>
      </c>
      <c r="ET191" s="47" t="s">
        <v>0</v>
      </c>
      <c r="EU191" s="19" t="str">
        <f t="shared" si="259"/>
        <v>INSERT INTO rezultat(id,stazakategorija_id,imeprezime_id,vrijeme_sec,status_id,registracija,uparivanje_id,originalstatus_id,imeprezimealias_id,klubalias_id,kategorijaalias_id) VALUES (351,34,1146,6126,1,0,1,0,Null,Null,Null);</v>
      </c>
      <c r="EV191" s="47" t="s">
        <v>0</v>
      </c>
      <c r="EW191" s="19" t="str">
        <f t="shared" si="260"/>
        <v/>
      </c>
      <c r="EX191" s="47" t="s">
        <v>0</v>
      </c>
      <c r="EY191" s="180" t="str">
        <f t="shared" si="225"/>
        <v xml:space="preserve">
INSERT INTO rezultat(id,stazakategorija_id,imeprezime_id,vrijeme_sec,status_id,registracija,uparivanje_id,originalstatus_id,imeprezimealias_id,klubalias_id,kategorijaalias_id) VALUES (351,34,1146,6126,1,0,1,0,Null,Null,Null);</v>
      </c>
      <c r="EZ191" s="47" t="s">
        <v>0</v>
      </c>
    </row>
    <row r="192" spans="1:156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6" t="str">
        <f t="shared" si="226"/>
        <v>ok</v>
      </c>
      <c r="P192" s="47"/>
      <c r="Q192" s="52" t="str">
        <f t="shared" si="227"/>
        <v>OPEN</v>
      </c>
      <c r="R192" s="73">
        <f>IF(Q192="","",IF(COUNTIF(Q$12:Q191,Q192)=0,R191+1,R191))</f>
        <v>12</v>
      </c>
      <c r="S192" s="73">
        <f t="shared" si="228"/>
        <v>291</v>
      </c>
      <c r="T192" s="73">
        <f t="shared" si="191"/>
        <v>29</v>
      </c>
      <c r="U192" s="66" t="str">
        <f t="shared" si="192"/>
        <v>Otvorena</v>
      </c>
      <c r="V192" s="47" t="s">
        <v>0</v>
      </c>
      <c r="W192" s="222" t="str">
        <f t="shared" si="193"/>
        <v>Otvorena</v>
      </c>
      <c r="X192" s="223">
        <f t="shared" si="194"/>
        <v>34</v>
      </c>
      <c r="Y192" s="47" t="s">
        <v>0</v>
      </c>
      <c r="Z192" s="52" t="str">
        <f t="shared" si="229"/>
        <v>CRO</v>
      </c>
      <c r="AA192" s="73">
        <f t="shared" si="195"/>
        <v>1</v>
      </c>
      <c r="AB192" s="31" t="str">
        <f t="shared" si="230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231"/>
        <v/>
      </c>
      <c r="AH192" s="47" t="s">
        <v>0</v>
      </c>
      <c r="AI192" s="143" t="str">
        <f t="shared" si="232"/>
        <v>CRO</v>
      </c>
      <c r="AJ192" s="47"/>
      <c r="AK192" s="52" t="str">
        <f t="shared" si="233"/>
        <v>Nika</v>
      </c>
      <c r="AL192" s="31" t="str">
        <f t="shared" si="234"/>
        <v>Jurić</v>
      </c>
      <c r="AM192" s="73">
        <f t="shared" si="235"/>
        <v>1892</v>
      </c>
      <c r="AN192" s="73" t="str">
        <f t="shared" si="236"/>
        <v/>
      </c>
      <c r="AO192" s="31" t="str">
        <f t="shared" si="196"/>
        <v>Nika</v>
      </c>
      <c r="AP192" s="66" t="str">
        <f t="shared" si="197"/>
        <v>Jurić</v>
      </c>
      <c r="AQ192" s="47" t="s">
        <v>0</v>
      </c>
      <c r="AR192" s="82" t="str">
        <f t="shared" si="237"/>
        <v/>
      </c>
      <c r="AS192" s="47" t="s">
        <v>0</v>
      </c>
      <c r="AT192" s="19" t="str">
        <f t="shared" si="238"/>
        <v/>
      </c>
      <c r="AU192" s="47" t="s">
        <v>0</v>
      </c>
      <c r="AV192" s="103"/>
      <c r="AW192" s="105"/>
      <c r="AX192" s="47" t="s">
        <v>0</v>
      </c>
      <c r="AY192" s="259" t="str">
        <f t="shared" si="261"/>
        <v/>
      </c>
      <c r="AZ192" s="47" t="s">
        <v>0</v>
      </c>
      <c r="BA192" s="52" t="str">
        <f t="shared" si="198"/>
        <v/>
      </c>
      <c r="BB192" s="73" t="str">
        <f>IF(AV192&amp;AW192="","",MAX(BB$12:BB191)+1)</f>
        <v/>
      </c>
      <c r="BC192" s="271" t="str">
        <f t="shared" si="199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>IF(O192="","",IF(BC192="",AO192,IF(BC192="NEMA",AV192,INDEX(regNatjecatelj_ime,MATCH(BC192,regNatjecatelj_id,0)))))</f>
        <v>Nika</v>
      </c>
      <c r="BG192" s="31" t="str">
        <f>IF(O192="","",IF(BC192="",AP192,IF(BC192="NEMA",AW192,INDEX(regNatjecatelj_prezime,MATCH(BC192,regNatjecatelj_id,0)))))</f>
        <v>Jurić</v>
      </c>
      <c r="BH192" s="73" t="str">
        <f t="shared" si="239"/>
        <v/>
      </c>
      <c r="BI192" s="53">
        <f t="shared" si="240"/>
        <v>1892</v>
      </c>
      <c r="BJ192" s="47" t="s">
        <v>0</v>
      </c>
      <c r="BK192" s="52" t="str">
        <f t="shared" si="200"/>
        <v>Vihor</v>
      </c>
      <c r="BL192" s="31" t="str">
        <f t="shared" si="201"/>
        <v>OK Vihor</v>
      </c>
      <c r="BM192" s="73" t="str">
        <f t="shared" si="202"/>
        <v/>
      </c>
      <c r="BN192" s="31" t="str" cm="1">
        <f t="array" ref="BN192">IF(BM192="",""&amp;BL192,IF(BM192="NEMA",BL192,INDEX(regKlub_naziv,MATCH(INDEX(regKlub_alias_klubId,BM192),regKlub_id,0))))</f>
        <v>OK Vihor</v>
      </c>
      <c r="BO192" s="31" t="str" cm="1">
        <f t="array" ref="BO192">IFERROR(""&amp;INDEX(regNatjecatelj_klub,DX192),"")</f>
        <v>OK Vihor</v>
      </c>
      <c r="BP192" s="88" t="str">
        <f t="shared" si="241"/>
        <v/>
      </c>
      <c r="BQ192" s="66" t="str">
        <f t="shared" si="242"/>
        <v>OK Vihor</v>
      </c>
      <c r="BR192" s="47" t="s">
        <v>0</v>
      </c>
      <c r="BS192" s="52" t="str">
        <f>IF(X192&lt;&gt;"NEMA","",IF(IFERROR(MATCH(W192,W$12:W191,0),0)&lt;&gt;0,"",W192))</f>
        <v/>
      </c>
      <c r="BT192" s="73" t="str">
        <f t="shared" si="243"/>
        <v/>
      </c>
      <c r="BU192" s="31" t="str">
        <f>IF(OR(BT192="",BT192&lt;&gt;"NEMA"),"",MAX(BU$12:BU191)+1)</f>
        <v/>
      </c>
      <c r="BV192" s="66" t="str">
        <f t="shared" si="244"/>
        <v/>
      </c>
      <c r="BW192" s="47" t="s">
        <v>0</v>
      </c>
      <c r="BX192" s="19" t="str">
        <f t="shared" si="245"/>
        <v/>
      </c>
      <c r="BY192" s="47" t="s">
        <v>0</v>
      </c>
      <c r="BZ192" s="82" t="str">
        <f>IF(BM192&lt;&gt;"NEMA","",IF(IFERROR(MATCH(BL192,BL$12:BL191,0),0)&lt;&gt;0,"",BL192))</f>
        <v/>
      </c>
      <c r="CA192" s="47" t="s">
        <v>0</v>
      </c>
      <c r="CB192" s="125"/>
      <c r="CC192" s="47" t="s">
        <v>0</v>
      </c>
      <c r="CD192" s="58" t="str">
        <f t="shared" si="246"/>
        <v/>
      </c>
      <c r="CE192" s="31" t="str">
        <f t="shared" si="247"/>
        <v/>
      </c>
      <c r="CF192" s="31" t="str">
        <f>IF(CE192="","",MAX(CF$12:CF191)+1)</f>
        <v/>
      </c>
      <c r="CG192" s="31" t="str">
        <f t="shared" si="203"/>
        <v/>
      </c>
      <c r="CH192" s="31" t="str">
        <f t="shared" si="248"/>
        <v/>
      </c>
      <c r="CI192" s="31" t="str">
        <f>IF(CB192="","",MAX(CI$12:CI191)+1)</f>
        <v/>
      </c>
      <c r="CJ192" s="31" t="str">
        <f t="shared" si="249"/>
        <v/>
      </c>
      <c r="CK192" s="66" t="str">
        <f t="shared" si="250"/>
        <v/>
      </c>
      <c r="CL192" s="47" t="s">
        <v>0</v>
      </c>
      <c r="CM192" s="73" t="str">
        <f t="shared" si="204"/>
        <v/>
      </c>
      <c r="CN192" s="47"/>
      <c r="CO192" s="19" t="str">
        <f t="shared" si="251"/>
        <v/>
      </c>
      <c r="CP192" s="47" t="s">
        <v>0</v>
      </c>
      <c r="CQ192" s="143" t="str">
        <f t="shared" si="252"/>
        <v>OK Vihor</v>
      </c>
      <c r="CR192" s="47" t="s">
        <v>0</v>
      </c>
      <c r="CS192" s="58" t="str">
        <f t="shared" si="268"/>
        <v>102:19</v>
      </c>
      <c r="CT192" s="73" t="str">
        <f t="shared" si="269"/>
        <v>0</v>
      </c>
      <c r="CU192" s="229" t="str">
        <f t="shared" si="205"/>
        <v/>
      </c>
      <c r="CV192" s="230">
        <f t="shared" si="270"/>
        <v>6139</v>
      </c>
      <c r="CW192" s="163">
        <f t="shared" si="206"/>
        <v>1</v>
      </c>
      <c r="CX192" s="47" t="s">
        <v>0</v>
      </c>
      <c r="CY192" s="222" t="str">
        <f t="shared" si="253"/>
        <v xml:space="preserve">
</v>
      </c>
      <c r="CZ192" s="223">
        <f t="shared" si="254"/>
        <v>6</v>
      </c>
      <c r="DA192" s="47" t="s">
        <v>0</v>
      </c>
      <c r="DB192" s="47"/>
      <c r="DC192" s="47"/>
      <c r="DD192" s="47"/>
      <c r="DE192" s="47" t="s">
        <v>0</v>
      </c>
      <c r="DF192" s="53" t="str">
        <f t="shared" si="262"/>
        <v/>
      </c>
      <c r="DG192" t="s">
        <v>0</v>
      </c>
      <c r="DH192" s="128" t="str">
        <f t="shared" si="263"/>
        <v>O</v>
      </c>
      <c r="DI192" t="s">
        <v>0</v>
      </c>
      <c r="DJ192" s="52" t="str">
        <f t="shared" si="264"/>
        <v/>
      </c>
      <c r="DK192" s="66" t="str">
        <f t="shared" si="265"/>
        <v/>
      </c>
      <c r="DL192" t="s">
        <v>0</v>
      </c>
      <c r="DM192" s="19" t="str">
        <f t="shared" si="266"/>
        <v/>
      </c>
      <c r="DN192" s="47" t="s">
        <v>0</v>
      </c>
      <c r="DO192" s="19" t="str">
        <f t="shared" si="267"/>
        <v/>
      </c>
      <c r="DP192" s="47" t="s">
        <v>0</v>
      </c>
      <c r="DQ192" s="52" t="str">
        <f t="shared" si="207"/>
        <v>Nika – Jurić – OK Vihor – OPEN</v>
      </c>
      <c r="DR192" s="53" t="str">
        <f t="shared" si="208"/>
        <v>NEMA</v>
      </c>
      <c r="DS192" s="47" t="s">
        <v>0</v>
      </c>
      <c r="DT192" s="52" t="str">
        <f t="shared" si="209"/>
        <v>Nika – Jurić – OK Vihor</v>
      </c>
      <c r="DU192" s="53">
        <f t="shared" si="210"/>
        <v>725</v>
      </c>
      <c r="DV192" s="47" t="s">
        <v>0</v>
      </c>
      <c r="DW192" s="52" t="str">
        <f t="shared" si="211"/>
        <v>Nika – Jurić</v>
      </c>
      <c r="DX192" s="53">
        <f t="shared" si="212"/>
        <v>725</v>
      </c>
      <c r="DY192" s="47" t="s">
        <v>0</v>
      </c>
      <c r="DZ192" s="58">
        <f t="shared" si="255"/>
        <v>725</v>
      </c>
      <c r="EA192" s="53" cm="1">
        <f t="array" ref="EA192">IF(DZ192&lt;&gt;"",INDEX(regNatjecatelj_id,DZ192,0),IF(BD192&lt;&gt;"",BD192,""))</f>
        <v>1892</v>
      </c>
      <c r="EB192" s="47" t="s">
        <v>0</v>
      </c>
      <c r="EC192" s="58" t="str">
        <f t="shared" si="213"/>
        <v>imepre</v>
      </c>
      <c r="ED192" s="73" t="str">
        <f t="shared" si="214"/>
        <v>klu</v>
      </c>
      <c r="EE192" s="73" t="str">
        <f t="shared" si="215"/>
        <v>kat</v>
      </c>
      <c r="EF192" s="73" t="str">
        <f t="shared" si="216"/>
        <v/>
      </c>
      <c r="EG192" s="66" t="str">
        <f t="shared" si="217"/>
        <v>imepre-klu-kat</v>
      </c>
      <c r="EH192" s="47" t="s">
        <v>0</v>
      </c>
      <c r="EI192" s="58">
        <f>IF(AL192="","",MAX(EI$12:EI191)+1)</f>
        <v>352</v>
      </c>
      <c r="EJ192" s="73">
        <f t="shared" si="218"/>
        <v>34</v>
      </c>
      <c r="EK192" s="73">
        <f t="shared" si="256"/>
        <v>1892</v>
      </c>
      <c r="EL192" s="73">
        <f t="shared" si="219"/>
        <v>6139</v>
      </c>
      <c r="EM192" s="73">
        <f t="shared" si="220"/>
        <v>1</v>
      </c>
      <c r="EN192" s="73">
        <f t="shared" si="257"/>
        <v>0</v>
      </c>
      <c r="EO192" s="73">
        <f t="shared" si="258"/>
        <v>1</v>
      </c>
      <c r="EP192" s="73" t="str">
        <f t="shared" si="221"/>
        <v>0</v>
      </c>
      <c r="EQ192" s="73" t="str">
        <f t="shared" si="222"/>
        <v/>
      </c>
      <c r="ER192" s="73" t="str">
        <f t="shared" si="223"/>
        <v/>
      </c>
      <c r="ES192" s="53" t="str">
        <f t="shared" si="224"/>
        <v/>
      </c>
      <c r="ET192" s="47" t="s">
        <v>0</v>
      </c>
      <c r="EU192" s="19" t="str">
        <f t="shared" si="259"/>
        <v>INSERT INTO rezultat(id,stazakategorija_id,imeprezime_id,vrijeme_sec,status_id,registracija,uparivanje_id,originalstatus_id,imeprezimealias_id,klubalias_id,kategorijaalias_id) VALUES (352,34,1892,6139,1,0,1,0,Null,Null,Null);</v>
      </c>
      <c r="EV192" s="47" t="s">
        <v>0</v>
      </c>
      <c r="EW192" s="19" t="str">
        <f t="shared" si="260"/>
        <v/>
      </c>
      <c r="EX192" s="47" t="s">
        <v>0</v>
      </c>
      <c r="EY192" s="180" t="str">
        <f t="shared" si="225"/>
        <v xml:space="preserve">
INSERT INTO rezultat(id,stazakategorija_id,imeprezime_id,vrijeme_sec,status_id,registracija,uparivanje_id,originalstatus_id,imeprezimealias_id,klubalias_id,kategorijaalias_id) VALUES (352,34,1892,6139,1,0,1,0,Null,Null,Null);</v>
      </c>
      <c r="EZ192" s="47" t="s">
        <v>0</v>
      </c>
    </row>
    <row r="193" spans="1:156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6" t="str">
        <f t="shared" si="226"/>
        <v>ok</v>
      </c>
      <c r="P193" s="47"/>
      <c r="Q193" s="52" t="str">
        <f t="shared" si="227"/>
        <v>OPEN</v>
      </c>
      <c r="R193" s="73">
        <f>IF(Q193="","",IF(COUNTIF(Q$12:Q192,Q193)=0,R192+1,R192))</f>
        <v>12</v>
      </c>
      <c r="S193" s="73">
        <f t="shared" si="228"/>
        <v>291</v>
      </c>
      <c r="T193" s="73">
        <f t="shared" si="191"/>
        <v>29</v>
      </c>
      <c r="U193" s="66" t="str">
        <f t="shared" si="192"/>
        <v>Otvorena</v>
      </c>
      <c r="V193" s="47" t="s">
        <v>0</v>
      </c>
      <c r="W193" s="222" t="str">
        <f t="shared" si="193"/>
        <v>Otvorena</v>
      </c>
      <c r="X193" s="223">
        <f t="shared" si="194"/>
        <v>34</v>
      </c>
      <c r="Y193" s="47" t="s">
        <v>0</v>
      </c>
      <c r="Z193" s="52" t="str">
        <f t="shared" si="229"/>
        <v>CRO</v>
      </c>
      <c r="AA193" s="73">
        <f t="shared" si="195"/>
        <v>1</v>
      </c>
      <c r="AB193" s="31" t="str">
        <f t="shared" si="230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231"/>
        <v/>
      </c>
      <c r="AH193" s="47" t="s">
        <v>0</v>
      </c>
      <c r="AI193" s="143" t="str">
        <f t="shared" si="232"/>
        <v>CRO</v>
      </c>
      <c r="AJ193" s="47"/>
      <c r="AK193" s="52" t="str">
        <f t="shared" si="233"/>
        <v>Sandra</v>
      </c>
      <c r="AL193" s="31" t="str">
        <f t="shared" si="234"/>
        <v>Gerber</v>
      </c>
      <c r="AM193" s="73">
        <f t="shared" si="235"/>
        <v>1938</v>
      </c>
      <c r="AN193" s="73" t="str">
        <f t="shared" si="236"/>
        <v/>
      </c>
      <c r="AO193" s="31" t="str">
        <f t="shared" si="196"/>
        <v>Sandra</v>
      </c>
      <c r="AP193" s="66" t="str">
        <f t="shared" si="197"/>
        <v>Gerber</v>
      </c>
      <c r="AQ193" s="47" t="s">
        <v>0</v>
      </c>
      <c r="AR193" s="82" t="str">
        <f t="shared" si="237"/>
        <v/>
      </c>
      <c r="AS193" s="47" t="s">
        <v>0</v>
      </c>
      <c r="AT193" s="19" t="str">
        <f t="shared" si="238"/>
        <v/>
      </c>
      <c r="AU193" s="47" t="s">
        <v>0</v>
      </c>
      <c r="AV193" s="103"/>
      <c r="AW193" s="105"/>
      <c r="AX193" s="47" t="s">
        <v>0</v>
      </c>
      <c r="AY193" s="259" t="str">
        <f t="shared" si="261"/>
        <v/>
      </c>
      <c r="AZ193" s="47" t="s">
        <v>0</v>
      </c>
      <c r="BA193" s="52" t="str">
        <f t="shared" si="198"/>
        <v/>
      </c>
      <c r="BB193" s="73" t="str">
        <f>IF(AV193&amp;AW193="","",MAX(BB$12:BB192)+1)</f>
        <v/>
      </c>
      <c r="BC193" s="271" t="str">
        <f t="shared" si="199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>IF(O193="","",IF(BC193="",AO193,IF(BC193="NEMA",AV193,INDEX(regNatjecatelj_ime,MATCH(BC193,regNatjecatelj_id,0)))))</f>
        <v>Sandra</v>
      </c>
      <c r="BG193" s="31" t="str">
        <f>IF(O193="","",IF(BC193="",AP193,IF(BC193="NEMA",AW193,INDEX(regNatjecatelj_prezime,MATCH(BC193,regNatjecatelj_id,0)))))</f>
        <v>Gerber</v>
      </c>
      <c r="BH193" s="73" t="str">
        <f t="shared" si="239"/>
        <v/>
      </c>
      <c r="BI193" s="53">
        <f t="shared" si="240"/>
        <v>1938</v>
      </c>
      <c r="BJ193" s="47" t="s">
        <v>0</v>
      </c>
      <c r="BK193" s="52" t="str">
        <f t="shared" si="200"/>
        <v>KAP</v>
      </c>
      <c r="BL193" s="31" t="str">
        <f t="shared" si="201"/>
        <v>OK Kapela</v>
      </c>
      <c r="BM193" s="73" t="str">
        <f t="shared" si="202"/>
        <v/>
      </c>
      <c r="BN193" s="31" t="str" cm="1">
        <f t="array" ref="BN193">IF(BM193="",""&amp;BL193,IF(BM193="NEMA",BL193,INDEX(regKlub_naziv,MATCH(INDEX(regKlub_alias_klubId,BM193),regKlub_id,0))))</f>
        <v>OK Kapela</v>
      </c>
      <c r="BO193" s="31" t="str" cm="1">
        <f t="array" ref="BO193">IFERROR(""&amp;INDEX(regNatjecatelj_klub,DX193),"")</f>
        <v>OK Kapela</v>
      </c>
      <c r="BP193" s="88" t="str">
        <f t="shared" si="241"/>
        <v/>
      </c>
      <c r="BQ193" s="66" t="str">
        <f t="shared" si="242"/>
        <v>OK Kapela</v>
      </c>
      <c r="BR193" s="47" t="s">
        <v>0</v>
      </c>
      <c r="BS193" s="52" t="str">
        <f>IF(X193&lt;&gt;"NEMA","",IF(IFERROR(MATCH(W193,W$12:W192,0),0)&lt;&gt;0,"",W193))</f>
        <v/>
      </c>
      <c r="BT193" s="73" t="str">
        <f t="shared" si="243"/>
        <v/>
      </c>
      <c r="BU193" s="31" t="str">
        <f>IF(OR(BT193="",BT193&lt;&gt;"NEMA"),"",MAX(BU$12:BU192)+1)</f>
        <v/>
      </c>
      <c r="BV193" s="66" t="str">
        <f t="shared" si="244"/>
        <v/>
      </c>
      <c r="BW193" s="47" t="s">
        <v>0</v>
      </c>
      <c r="BX193" s="19" t="str">
        <f t="shared" si="245"/>
        <v/>
      </c>
      <c r="BY193" s="47" t="s">
        <v>0</v>
      </c>
      <c r="BZ193" s="82" t="str">
        <f>IF(BM193&lt;&gt;"NEMA","",IF(IFERROR(MATCH(BL193,BL$12:BL192,0),0)&lt;&gt;0,"",BL193))</f>
        <v/>
      </c>
      <c r="CA193" s="47" t="s">
        <v>0</v>
      </c>
      <c r="CB193" s="125"/>
      <c r="CC193" s="47" t="s">
        <v>0</v>
      </c>
      <c r="CD193" s="58" t="str">
        <f t="shared" si="246"/>
        <v/>
      </c>
      <c r="CE193" s="31" t="str">
        <f t="shared" si="247"/>
        <v/>
      </c>
      <c r="CF193" s="31" t="str">
        <f>IF(CE193="","",MAX(CF$12:CF192)+1)</f>
        <v/>
      </c>
      <c r="CG193" s="31" t="str">
        <f t="shared" si="203"/>
        <v/>
      </c>
      <c r="CH193" s="31" t="str">
        <f t="shared" si="248"/>
        <v/>
      </c>
      <c r="CI193" s="31" t="str">
        <f>IF(CB193="","",MAX(CI$12:CI192)+1)</f>
        <v/>
      </c>
      <c r="CJ193" s="31" t="str">
        <f t="shared" si="249"/>
        <v/>
      </c>
      <c r="CK193" s="66" t="str">
        <f t="shared" si="250"/>
        <v/>
      </c>
      <c r="CL193" s="47" t="s">
        <v>0</v>
      </c>
      <c r="CM193" s="73" t="str">
        <f t="shared" si="204"/>
        <v/>
      </c>
      <c r="CN193" s="47"/>
      <c r="CO193" s="19" t="str">
        <f t="shared" si="251"/>
        <v/>
      </c>
      <c r="CP193" s="47" t="s">
        <v>0</v>
      </c>
      <c r="CQ193" s="143" t="str">
        <f t="shared" si="252"/>
        <v>OK Kapela</v>
      </c>
      <c r="CR193" s="47" t="s">
        <v>0</v>
      </c>
      <c r="CS193" s="58" t="str">
        <f t="shared" si="268"/>
        <v>126:55</v>
      </c>
      <c r="CT193" s="73" t="str">
        <f t="shared" si="269"/>
        <v>0</v>
      </c>
      <c r="CU193" s="229" t="str">
        <f t="shared" si="205"/>
        <v/>
      </c>
      <c r="CV193" s="230">
        <f t="shared" si="270"/>
        <v>7615</v>
      </c>
      <c r="CW193" s="163">
        <f t="shared" si="206"/>
        <v>1</v>
      </c>
      <c r="CX193" s="47" t="s">
        <v>0</v>
      </c>
      <c r="CY193" s="222" t="str">
        <f t="shared" si="253"/>
        <v xml:space="preserve">
</v>
      </c>
      <c r="CZ193" s="223">
        <f t="shared" si="254"/>
        <v>6</v>
      </c>
      <c r="DA193" s="47" t="s">
        <v>0</v>
      </c>
      <c r="DB193" s="47"/>
      <c r="DC193" s="47"/>
      <c r="DD193" s="47"/>
      <c r="DE193" s="47" t="s">
        <v>0</v>
      </c>
      <c r="DF193" s="53" t="str">
        <f t="shared" si="262"/>
        <v/>
      </c>
      <c r="DG193" t="s">
        <v>0</v>
      </c>
      <c r="DH193" s="128" t="str">
        <f t="shared" si="263"/>
        <v>O</v>
      </c>
      <c r="DI193" t="s">
        <v>0</v>
      </c>
      <c r="DJ193" s="52" t="str">
        <f t="shared" si="264"/>
        <v/>
      </c>
      <c r="DK193" s="66" t="str">
        <f t="shared" si="265"/>
        <v/>
      </c>
      <c r="DL193" t="s">
        <v>0</v>
      </c>
      <c r="DM193" s="19" t="str">
        <f t="shared" si="266"/>
        <v/>
      </c>
      <c r="DN193" s="47" t="s">
        <v>0</v>
      </c>
      <c r="DO193" s="19" t="str">
        <f t="shared" si="267"/>
        <v/>
      </c>
      <c r="DP193" s="47" t="s">
        <v>0</v>
      </c>
      <c r="DQ193" s="52" t="str">
        <f t="shared" si="207"/>
        <v>Sandra – Gerber – OK Kapela – OPEN</v>
      </c>
      <c r="DR193" s="53" t="str">
        <f t="shared" si="208"/>
        <v>NEMA</v>
      </c>
      <c r="DS193" s="47" t="s">
        <v>0</v>
      </c>
      <c r="DT193" s="52" t="str">
        <f t="shared" si="209"/>
        <v>Sandra – Gerber – OK Kapela</v>
      </c>
      <c r="DU193" s="53">
        <f t="shared" si="210"/>
        <v>241</v>
      </c>
      <c r="DV193" s="47" t="s">
        <v>0</v>
      </c>
      <c r="DW193" s="52" t="str">
        <f t="shared" si="211"/>
        <v>Sandra – Gerber</v>
      </c>
      <c r="DX193" s="53">
        <f t="shared" si="212"/>
        <v>241</v>
      </c>
      <c r="DY193" s="47" t="s">
        <v>0</v>
      </c>
      <c r="DZ193" s="58">
        <f t="shared" si="255"/>
        <v>241</v>
      </c>
      <c r="EA193" s="53" cm="1">
        <f t="array" ref="EA193">IF(DZ193&lt;&gt;"",INDEX(regNatjecatelj_id,DZ193,0),IF(BD193&lt;&gt;"",BD193,""))</f>
        <v>1938</v>
      </c>
      <c r="EB193" s="47" t="s">
        <v>0</v>
      </c>
      <c r="EC193" s="58" t="str">
        <f t="shared" si="213"/>
        <v>imepre</v>
      </c>
      <c r="ED193" s="73" t="str">
        <f t="shared" si="214"/>
        <v>klu</v>
      </c>
      <c r="EE193" s="73" t="str">
        <f t="shared" si="215"/>
        <v>kat</v>
      </c>
      <c r="EF193" s="73" t="str">
        <f t="shared" si="216"/>
        <v/>
      </c>
      <c r="EG193" s="66" t="str">
        <f t="shared" si="217"/>
        <v>imepre-klu-kat</v>
      </c>
      <c r="EH193" s="47" t="s">
        <v>0</v>
      </c>
      <c r="EI193" s="58">
        <f>IF(AL193="","",MAX(EI$12:EI192)+1)</f>
        <v>353</v>
      </c>
      <c r="EJ193" s="73">
        <f t="shared" si="218"/>
        <v>34</v>
      </c>
      <c r="EK193" s="73">
        <f t="shared" si="256"/>
        <v>1938</v>
      </c>
      <c r="EL193" s="73">
        <f t="shared" si="219"/>
        <v>7615</v>
      </c>
      <c r="EM193" s="73">
        <f t="shared" si="220"/>
        <v>1</v>
      </c>
      <c r="EN193" s="73">
        <f t="shared" si="257"/>
        <v>0</v>
      </c>
      <c r="EO193" s="73">
        <f t="shared" si="258"/>
        <v>1</v>
      </c>
      <c r="EP193" s="73" t="str">
        <f t="shared" si="221"/>
        <v>0</v>
      </c>
      <c r="EQ193" s="73" t="str">
        <f t="shared" si="222"/>
        <v/>
      </c>
      <c r="ER193" s="73" t="str">
        <f t="shared" si="223"/>
        <v/>
      </c>
      <c r="ES193" s="53" t="str">
        <f t="shared" si="224"/>
        <v/>
      </c>
      <c r="ET193" s="47" t="s">
        <v>0</v>
      </c>
      <c r="EU193" s="19" t="str">
        <f t="shared" si="259"/>
        <v>INSERT INTO rezultat(id,stazakategorija_id,imeprezime_id,vrijeme_sec,status_id,registracija,uparivanje_id,originalstatus_id,imeprezimealias_id,klubalias_id,kategorijaalias_id) VALUES (353,34,1938,7615,1,0,1,0,Null,Null,Null);</v>
      </c>
      <c r="EV193" s="47" t="s">
        <v>0</v>
      </c>
      <c r="EW193" s="19" t="str">
        <f t="shared" si="260"/>
        <v/>
      </c>
      <c r="EX193" s="47" t="s">
        <v>0</v>
      </c>
      <c r="EY193" s="180" t="str">
        <f t="shared" si="225"/>
        <v xml:space="preserve">
INSERT INTO rezultat(id,stazakategorija_id,imeprezime_id,vrijeme_sec,status_id,registracija,uparivanje_id,originalstatus_id,imeprezimealias_id,klubalias_id,kategorijaalias_id) VALUES (353,34,1938,7615,1,0,1,0,Null,Null,Null);</v>
      </c>
      <c r="EZ193" s="47" t="s">
        <v>0</v>
      </c>
    </row>
    <row r="194" spans="1:156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6" t="str">
        <f t="shared" si="226"/>
        <v>ok</v>
      </c>
      <c r="P194" s="47"/>
      <c r="Q194" s="52" t="str">
        <f t="shared" si="227"/>
        <v>OPEN</v>
      </c>
      <c r="R194" s="73">
        <f>IF(Q194="","",IF(COUNTIF(Q$12:Q193,Q194)=0,R193+1,R193))</f>
        <v>12</v>
      </c>
      <c r="S194" s="73">
        <f t="shared" si="228"/>
        <v>291</v>
      </c>
      <c r="T194" s="73">
        <f t="shared" si="191"/>
        <v>29</v>
      </c>
      <c r="U194" s="66" t="str">
        <f t="shared" si="192"/>
        <v>Otvorena</v>
      </c>
      <c r="V194" s="47" t="s">
        <v>0</v>
      </c>
      <c r="W194" s="222" t="str">
        <f t="shared" si="193"/>
        <v>Otvorena</v>
      </c>
      <c r="X194" s="223">
        <f t="shared" si="194"/>
        <v>34</v>
      </c>
      <c r="Y194" s="47" t="s">
        <v>0</v>
      </c>
      <c r="Z194" s="52" t="str">
        <f t="shared" si="229"/>
        <v>CRO</v>
      </c>
      <c r="AA194" s="73">
        <f t="shared" si="195"/>
        <v>1</v>
      </c>
      <c r="AB194" s="31" t="str">
        <f t="shared" si="230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231"/>
        <v/>
      </c>
      <c r="AH194" s="47" t="s">
        <v>0</v>
      </c>
      <c r="AI194" s="143" t="str">
        <f t="shared" si="232"/>
        <v>CRO</v>
      </c>
      <c r="AJ194" s="47"/>
      <c r="AK194" s="52" t="str">
        <f t="shared" si="233"/>
        <v>Barbara</v>
      </c>
      <c r="AL194" s="31" t="str">
        <f t="shared" si="234"/>
        <v>Bjeliš</v>
      </c>
      <c r="AM194" s="73">
        <f t="shared" si="235"/>
        <v>1883</v>
      </c>
      <c r="AN194" s="73" t="str">
        <f t="shared" si="236"/>
        <v/>
      </c>
      <c r="AO194" s="31" t="str">
        <f t="shared" si="196"/>
        <v>Barbara</v>
      </c>
      <c r="AP194" s="66" t="str">
        <f t="shared" si="197"/>
        <v>Bjeliš</v>
      </c>
      <c r="AQ194" s="47" t="s">
        <v>0</v>
      </c>
      <c r="AR194" s="82" t="str">
        <f t="shared" si="237"/>
        <v/>
      </c>
      <c r="AS194" s="47" t="s">
        <v>0</v>
      </c>
      <c r="AT194" s="19" t="str">
        <f t="shared" si="238"/>
        <v/>
      </c>
      <c r="AU194" s="47" t="s">
        <v>0</v>
      </c>
      <c r="AV194" s="103"/>
      <c r="AW194" s="105"/>
      <c r="AX194" s="47" t="s">
        <v>0</v>
      </c>
      <c r="AY194" s="259" t="str">
        <f t="shared" si="261"/>
        <v/>
      </c>
      <c r="AZ194" s="47" t="s">
        <v>0</v>
      </c>
      <c r="BA194" s="52" t="str">
        <f t="shared" si="198"/>
        <v/>
      </c>
      <c r="BB194" s="73" t="str">
        <f>IF(AV194&amp;AW194="","",MAX(BB$12:BB193)+1)</f>
        <v/>
      </c>
      <c r="BC194" s="271" t="str">
        <f t="shared" si="199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>IF(O194="","",IF(BC194="",AO194,IF(BC194="NEMA",AV194,INDEX(regNatjecatelj_ime,MATCH(BC194,regNatjecatelj_id,0)))))</f>
        <v>Barbara</v>
      </c>
      <c r="BG194" s="31" t="str">
        <f>IF(O194="","",IF(BC194="",AP194,IF(BC194="NEMA",AW194,INDEX(regNatjecatelj_prezime,MATCH(BC194,regNatjecatelj_id,0)))))</f>
        <v>Bjeliš</v>
      </c>
      <c r="BH194" s="73" t="str">
        <f t="shared" si="239"/>
        <v/>
      </c>
      <c r="BI194" s="53">
        <f t="shared" si="240"/>
        <v>1883</v>
      </c>
      <c r="BJ194" s="47" t="s">
        <v>0</v>
      </c>
      <c r="BK194" s="52" t="str">
        <f t="shared" si="200"/>
        <v>Vihor</v>
      </c>
      <c r="BL194" s="31" t="str">
        <f t="shared" si="201"/>
        <v>OK Vihor</v>
      </c>
      <c r="BM194" s="73" t="str">
        <f t="shared" si="202"/>
        <v/>
      </c>
      <c r="BN194" s="31" t="str" cm="1">
        <f t="array" ref="BN194">IF(BM194="",""&amp;BL194,IF(BM194="NEMA",BL194,INDEX(regKlub_naziv,MATCH(INDEX(regKlub_alias_klubId,BM194),regKlub_id,0))))</f>
        <v>OK Vihor</v>
      </c>
      <c r="BO194" s="31" t="str" cm="1">
        <f t="array" ref="BO194">IFERROR(""&amp;INDEX(regNatjecatelj_klub,DX194),"")</f>
        <v>OK Vihor</v>
      </c>
      <c r="BP194" s="88" t="str">
        <f t="shared" si="241"/>
        <v/>
      </c>
      <c r="BQ194" s="66" t="str">
        <f t="shared" si="242"/>
        <v>OK Vihor</v>
      </c>
      <c r="BR194" s="47" t="s">
        <v>0</v>
      </c>
      <c r="BS194" s="52" t="str">
        <f>IF(X194&lt;&gt;"NEMA","",IF(IFERROR(MATCH(W194,W$12:W193,0),0)&lt;&gt;0,"",W194))</f>
        <v/>
      </c>
      <c r="BT194" s="73" t="str">
        <f t="shared" si="243"/>
        <v/>
      </c>
      <c r="BU194" s="31" t="str">
        <f>IF(OR(BT194="",BT194&lt;&gt;"NEMA"),"",MAX(BU$12:BU193)+1)</f>
        <v/>
      </c>
      <c r="BV194" s="66" t="str">
        <f t="shared" si="244"/>
        <v/>
      </c>
      <c r="BW194" s="47" t="s">
        <v>0</v>
      </c>
      <c r="BX194" s="19" t="str">
        <f t="shared" si="245"/>
        <v/>
      </c>
      <c r="BY194" s="47" t="s">
        <v>0</v>
      </c>
      <c r="BZ194" s="82" t="str">
        <f>IF(BM194&lt;&gt;"NEMA","",IF(IFERROR(MATCH(BL194,BL$12:BL193,0),0)&lt;&gt;0,"",BL194))</f>
        <v/>
      </c>
      <c r="CA194" s="47" t="s">
        <v>0</v>
      </c>
      <c r="CB194" s="125"/>
      <c r="CC194" s="47" t="s">
        <v>0</v>
      </c>
      <c r="CD194" s="58" t="str">
        <f t="shared" si="246"/>
        <v/>
      </c>
      <c r="CE194" s="31" t="str">
        <f t="shared" si="247"/>
        <v/>
      </c>
      <c r="CF194" s="31" t="str">
        <f>IF(CE194="","",MAX(CF$12:CF193)+1)</f>
        <v/>
      </c>
      <c r="CG194" s="31" t="str">
        <f t="shared" si="203"/>
        <v/>
      </c>
      <c r="CH194" s="31" t="str">
        <f t="shared" si="248"/>
        <v/>
      </c>
      <c r="CI194" s="31" t="str">
        <f>IF(CB194="","",MAX(CI$12:CI193)+1)</f>
        <v/>
      </c>
      <c r="CJ194" s="31" t="str">
        <f t="shared" si="249"/>
        <v/>
      </c>
      <c r="CK194" s="66" t="str">
        <f t="shared" si="250"/>
        <v/>
      </c>
      <c r="CL194" s="47" t="s">
        <v>0</v>
      </c>
      <c r="CM194" s="73" t="str">
        <f t="shared" si="204"/>
        <v/>
      </c>
      <c r="CN194" s="47"/>
      <c r="CO194" s="19" t="str">
        <f t="shared" si="251"/>
        <v/>
      </c>
      <c r="CP194" s="47" t="s">
        <v>0</v>
      </c>
      <c r="CQ194" s="143" t="str">
        <f t="shared" si="252"/>
        <v>OK Vihor</v>
      </c>
      <c r="CR194" s="47" t="s">
        <v>0</v>
      </c>
      <c r="CS194" s="58" t="str">
        <f t="shared" si="268"/>
        <v>144:27</v>
      </c>
      <c r="CT194" s="73" t="str">
        <f t="shared" si="269"/>
        <v>0</v>
      </c>
      <c r="CU194" s="229" t="str">
        <f t="shared" si="205"/>
        <v/>
      </c>
      <c r="CV194" s="230">
        <f t="shared" si="270"/>
        <v>8667</v>
      </c>
      <c r="CW194" s="163">
        <f t="shared" si="206"/>
        <v>1</v>
      </c>
      <c r="CX194" s="47" t="s">
        <v>0</v>
      </c>
      <c r="CY194" s="222" t="str">
        <f t="shared" si="253"/>
        <v xml:space="preserve">
</v>
      </c>
      <c r="CZ194" s="223">
        <f t="shared" si="254"/>
        <v>6</v>
      </c>
      <c r="DA194" s="47" t="s">
        <v>0</v>
      </c>
      <c r="DB194" s="47"/>
      <c r="DC194" s="47"/>
      <c r="DD194" s="47"/>
      <c r="DE194" s="47" t="s">
        <v>0</v>
      </c>
      <c r="DF194" s="53" t="str">
        <f t="shared" si="262"/>
        <v/>
      </c>
      <c r="DG194" t="s">
        <v>0</v>
      </c>
      <c r="DH194" s="128" t="str">
        <f t="shared" si="263"/>
        <v>O</v>
      </c>
      <c r="DI194" t="s">
        <v>0</v>
      </c>
      <c r="DJ194" s="52" t="str">
        <f t="shared" si="264"/>
        <v/>
      </c>
      <c r="DK194" s="66" t="str">
        <f t="shared" si="265"/>
        <v/>
      </c>
      <c r="DL194" t="s">
        <v>0</v>
      </c>
      <c r="DM194" s="19" t="str">
        <f t="shared" si="266"/>
        <v/>
      </c>
      <c r="DN194" s="47" t="s">
        <v>0</v>
      </c>
      <c r="DO194" s="19" t="str">
        <f t="shared" si="267"/>
        <v/>
      </c>
      <c r="DP194" s="47" t="s">
        <v>0</v>
      </c>
      <c r="DQ194" s="52" t="str">
        <f t="shared" si="207"/>
        <v>Barbara – Bjeliš – OK Vihor – OPEN</v>
      </c>
      <c r="DR194" s="53" t="str">
        <f t="shared" si="208"/>
        <v>NEMA</v>
      </c>
      <c r="DS194" s="47" t="s">
        <v>0</v>
      </c>
      <c r="DT194" s="52" t="str">
        <f t="shared" si="209"/>
        <v>Barbara – Bjeliš – OK Vihor</v>
      </c>
      <c r="DU194" s="53">
        <f t="shared" si="210"/>
        <v>630</v>
      </c>
      <c r="DV194" s="47" t="s">
        <v>0</v>
      </c>
      <c r="DW194" s="52" t="str">
        <f t="shared" si="211"/>
        <v>Barbara – Bjeliš</v>
      </c>
      <c r="DX194" s="53">
        <f t="shared" si="212"/>
        <v>630</v>
      </c>
      <c r="DY194" s="47" t="s">
        <v>0</v>
      </c>
      <c r="DZ194" s="58">
        <f t="shared" si="255"/>
        <v>630</v>
      </c>
      <c r="EA194" s="53" cm="1">
        <f t="array" ref="EA194">IF(DZ194&lt;&gt;"",INDEX(regNatjecatelj_id,DZ194,0),IF(BD194&lt;&gt;"",BD194,""))</f>
        <v>1883</v>
      </c>
      <c r="EB194" s="47" t="s">
        <v>0</v>
      </c>
      <c r="EC194" s="58" t="str">
        <f t="shared" si="213"/>
        <v>imepre</v>
      </c>
      <c r="ED194" s="73" t="str">
        <f t="shared" si="214"/>
        <v>klu</v>
      </c>
      <c r="EE194" s="73" t="str">
        <f t="shared" si="215"/>
        <v>kat</v>
      </c>
      <c r="EF194" s="73" t="str">
        <f t="shared" si="216"/>
        <v/>
      </c>
      <c r="EG194" s="66" t="str">
        <f t="shared" si="217"/>
        <v>imepre-klu-kat</v>
      </c>
      <c r="EH194" s="47" t="s">
        <v>0</v>
      </c>
      <c r="EI194" s="58">
        <f>IF(AL194="","",MAX(EI$12:EI193)+1)</f>
        <v>354</v>
      </c>
      <c r="EJ194" s="73">
        <f t="shared" si="218"/>
        <v>34</v>
      </c>
      <c r="EK194" s="73">
        <f t="shared" si="256"/>
        <v>1883</v>
      </c>
      <c r="EL194" s="73">
        <f t="shared" si="219"/>
        <v>8667</v>
      </c>
      <c r="EM194" s="73">
        <f t="shared" si="220"/>
        <v>1</v>
      </c>
      <c r="EN194" s="73">
        <f t="shared" si="257"/>
        <v>0</v>
      </c>
      <c r="EO194" s="73">
        <f t="shared" si="258"/>
        <v>1</v>
      </c>
      <c r="EP194" s="73" t="str">
        <f t="shared" si="221"/>
        <v>0</v>
      </c>
      <c r="EQ194" s="73" t="str">
        <f t="shared" si="222"/>
        <v/>
      </c>
      <c r="ER194" s="73" t="str">
        <f t="shared" si="223"/>
        <v/>
      </c>
      <c r="ES194" s="53" t="str">
        <f t="shared" si="224"/>
        <v/>
      </c>
      <c r="ET194" s="47" t="s">
        <v>0</v>
      </c>
      <c r="EU194" s="19" t="str">
        <f t="shared" si="259"/>
        <v>INSERT INTO rezultat(id,stazakategorija_id,imeprezime_id,vrijeme_sec,status_id,registracija,uparivanje_id,originalstatus_id,imeprezimealias_id,klubalias_id,kategorijaalias_id) VALUES (354,34,1883,8667,1,0,1,0,Null,Null,Null);</v>
      </c>
      <c r="EV194" s="47" t="s">
        <v>0</v>
      </c>
      <c r="EW194" s="19" t="str">
        <f t="shared" si="260"/>
        <v/>
      </c>
      <c r="EX194" s="47" t="s">
        <v>0</v>
      </c>
      <c r="EY194" s="180" t="str">
        <f t="shared" si="225"/>
        <v xml:space="preserve">
INSERT INTO rezultat(id,stazakategorija_id,imeprezime_id,vrijeme_sec,status_id,registracija,uparivanje_id,originalstatus_id,imeprezimealias_id,klubalias_id,kategorijaalias_id) VALUES (354,34,1883,8667,1,0,1,0,Null,Null,Null);</v>
      </c>
      <c r="EZ194" s="47" t="s">
        <v>0</v>
      </c>
    </row>
    <row r="195" spans="1:156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6" t="str">
        <f t="shared" si="226"/>
        <v>ok</v>
      </c>
      <c r="P195" s="47"/>
      <c r="Q195" s="52" t="str">
        <f t="shared" si="227"/>
        <v>OPEN</v>
      </c>
      <c r="R195" s="73">
        <f>IF(Q195="","",IF(COUNTIF(Q$12:Q194,Q195)=0,R194+1,R194))</f>
        <v>12</v>
      </c>
      <c r="S195" s="73">
        <f t="shared" si="228"/>
        <v>291</v>
      </c>
      <c r="T195" s="73">
        <f t="shared" si="191"/>
        <v>29</v>
      </c>
      <c r="U195" s="66" t="str">
        <f t="shared" si="192"/>
        <v>Otvorena</v>
      </c>
      <c r="V195" s="47" t="s">
        <v>0</v>
      </c>
      <c r="W195" s="222" t="str">
        <f t="shared" si="193"/>
        <v>Otvorena</v>
      </c>
      <c r="X195" s="223">
        <f t="shared" si="194"/>
        <v>34</v>
      </c>
      <c r="Y195" s="47" t="s">
        <v>0</v>
      </c>
      <c r="Z195" s="52" t="str">
        <f t="shared" si="229"/>
        <v>CRO</v>
      </c>
      <c r="AA195" s="73">
        <f t="shared" si="195"/>
        <v>1</v>
      </c>
      <c r="AB195" s="31" t="str">
        <f t="shared" si="230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231"/>
        <v/>
      </c>
      <c r="AH195" s="47" t="s">
        <v>0</v>
      </c>
      <c r="AI195" s="143" t="str">
        <f t="shared" si="232"/>
        <v>CRO</v>
      </c>
      <c r="AJ195" s="47"/>
      <c r="AK195" s="52" t="str">
        <f t="shared" si="233"/>
        <v>Lucija</v>
      </c>
      <c r="AL195" s="31" t="str">
        <f t="shared" si="234"/>
        <v>Šantek</v>
      </c>
      <c r="AM195" s="73">
        <f t="shared" si="235"/>
        <v>1932</v>
      </c>
      <c r="AN195" s="73" t="str">
        <f t="shared" si="236"/>
        <v/>
      </c>
      <c r="AO195" s="31" t="str">
        <f t="shared" si="196"/>
        <v>Lucija</v>
      </c>
      <c r="AP195" s="66" t="str">
        <f t="shared" si="197"/>
        <v>Šantek</v>
      </c>
      <c r="AQ195" s="47" t="s">
        <v>0</v>
      </c>
      <c r="AR195" s="82" t="str">
        <f t="shared" si="237"/>
        <v/>
      </c>
      <c r="AS195" s="47" t="s">
        <v>0</v>
      </c>
      <c r="AT195" s="19" t="str">
        <f t="shared" si="238"/>
        <v/>
      </c>
      <c r="AU195" s="47" t="s">
        <v>0</v>
      </c>
      <c r="AV195" s="103"/>
      <c r="AW195" s="105"/>
      <c r="AX195" s="47" t="s">
        <v>0</v>
      </c>
      <c r="AY195" s="259" t="str">
        <f t="shared" si="261"/>
        <v/>
      </c>
      <c r="AZ195" s="47" t="s">
        <v>0</v>
      </c>
      <c r="BA195" s="52" t="str">
        <f t="shared" si="198"/>
        <v/>
      </c>
      <c r="BB195" s="73" t="str">
        <f>IF(AV195&amp;AW195="","",MAX(BB$12:BB194)+1)</f>
        <v/>
      </c>
      <c r="BC195" s="271" t="str">
        <f t="shared" si="199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>IF(O195="","",IF(BC195="",AO195,IF(BC195="NEMA",AV195,INDEX(regNatjecatelj_ime,MATCH(BC195,regNatjecatelj_id,0)))))</f>
        <v>Lucija</v>
      </c>
      <c r="BG195" s="31" t="str">
        <f>IF(O195="","",IF(BC195="",AP195,IF(BC195="NEMA",AW195,INDEX(regNatjecatelj_prezime,MATCH(BC195,regNatjecatelj_id,0)))))</f>
        <v>Šantek</v>
      </c>
      <c r="BH195" s="73" t="str">
        <f t="shared" si="239"/>
        <v/>
      </c>
      <c r="BI195" s="53">
        <f t="shared" si="240"/>
        <v>1932</v>
      </c>
      <c r="BJ195" s="47" t="s">
        <v>0</v>
      </c>
      <c r="BK195" s="52" t="str">
        <f t="shared" si="200"/>
        <v>OK Varaždin</v>
      </c>
      <c r="BL195" s="31" t="str">
        <f t="shared" si="201"/>
        <v>OK Varaždin</v>
      </c>
      <c r="BM195" s="73" t="str">
        <f t="shared" si="202"/>
        <v/>
      </c>
      <c r="BN195" s="31" t="str" cm="1">
        <f t="array" ref="BN195">IF(BM195="",""&amp;BL195,IF(BM195="NEMA",BL195,INDEX(regKlub_naziv,MATCH(INDEX(regKlub_alias_klubId,BM195),regKlub_id,0))))</f>
        <v>OK Varaždin</v>
      </c>
      <c r="BO195" s="31" t="str" cm="1">
        <f t="array" ref="BO195">IFERROR(""&amp;INDEX(regNatjecatelj_klub,DX195),"")</f>
        <v>OK Varaždin</v>
      </c>
      <c r="BP195" s="88" t="str">
        <f t="shared" si="241"/>
        <v/>
      </c>
      <c r="BQ195" s="66" t="str">
        <f t="shared" si="242"/>
        <v>OK Varaždin</v>
      </c>
      <c r="BR195" s="47" t="s">
        <v>0</v>
      </c>
      <c r="BS195" s="52" t="str">
        <f>IF(X195&lt;&gt;"NEMA","",IF(IFERROR(MATCH(W195,W$12:W194,0),0)&lt;&gt;0,"",W195))</f>
        <v/>
      </c>
      <c r="BT195" s="73" t="str">
        <f t="shared" si="243"/>
        <v/>
      </c>
      <c r="BU195" s="31" t="str">
        <f>IF(OR(BT195="",BT195&lt;&gt;"NEMA"),"",MAX(BU$12:BU194)+1)</f>
        <v/>
      </c>
      <c r="BV195" s="66" t="str">
        <f t="shared" si="244"/>
        <v/>
      </c>
      <c r="BW195" s="47" t="s">
        <v>0</v>
      </c>
      <c r="BX195" s="19" t="str">
        <f t="shared" si="245"/>
        <v/>
      </c>
      <c r="BY195" s="47" t="s">
        <v>0</v>
      </c>
      <c r="BZ195" s="82" t="str">
        <f>IF(BM195&lt;&gt;"NEMA","",IF(IFERROR(MATCH(BL195,BL$12:BL194,0),0)&lt;&gt;0,"",BL195))</f>
        <v/>
      </c>
      <c r="CA195" s="47" t="s">
        <v>0</v>
      </c>
      <c r="CB195" s="125"/>
      <c r="CC195" s="47" t="s">
        <v>0</v>
      </c>
      <c r="CD195" s="58" t="str">
        <f t="shared" si="246"/>
        <v/>
      </c>
      <c r="CE195" s="31" t="str">
        <f t="shared" si="247"/>
        <v/>
      </c>
      <c r="CF195" s="31" t="str">
        <f>IF(CE195="","",MAX(CF$12:CF194)+1)</f>
        <v/>
      </c>
      <c r="CG195" s="31" t="str">
        <f t="shared" si="203"/>
        <v/>
      </c>
      <c r="CH195" s="31" t="str">
        <f t="shared" si="248"/>
        <v/>
      </c>
      <c r="CI195" s="31" t="str">
        <f>IF(CB195="","",MAX(CI$12:CI194)+1)</f>
        <v/>
      </c>
      <c r="CJ195" s="31" t="str">
        <f t="shared" si="249"/>
        <v/>
      </c>
      <c r="CK195" s="66" t="str">
        <f t="shared" si="250"/>
        <v/>
      </c>
      <c r="CL195" s="47" t="s">
        <v>0</v>
      </c>
      <c r="CM195" s="73" t="str">
        <f t="shared" si="204"/>
        <v/>
      </c>
      <c r="CN195" s="47"/>
      <c r="CO195" s="19" t="str">
        <f t="shared" si="251"/>
        <v/>
      </c>
      <c r="CP195" s="47" t="s">
        <v>0</v>
      </c>
      <c r="CQ195" s="143" t="str">
        <f t="shared" si="252"/>
        <v>OK Varaždin</v>
      </c>
      <c r="CR195" s="47" t="s">
        <v>0</v>
      </c>
      <c r="CS195" s="58" t="str">
        <f t="shared" si="268"/>
        <v>145:43</v>
      </c>
      <c r="CT195" s="73" t="str">
        <f t="shared" si="269"/>
        <v>0</v>
      </c>
      <c r="CU195" s="229" t="str">
        <f t="shared" si="205"/>
        <v/>
      </c>
      <c r="CV195" s="230">
        <f t="shared" si="270"/>
        <v>8743</v>
      </c>
      <c r="CW195" s="163">
        <f t="shared" si="206"/>
        <v>1</v>
      </c>
      <c r="CX195" s="47" t="s">
        <v>0</v>
      </c>
      <c r="CY195" s="222" t="str">
        <f t="shared" si="253"/>
        <v xml:space="preserve">
</v>
      </c>
      <c r="CZ195" s="223">
        <f t="shared" si="254"/>
        <v>6</v>
      </c>
      <c r="DA195" s="47" t="s">
        <v>0</v>
      </c>
      <c r="DB195" s="47"/>
      <c r="DC195" s="47"/>
      <c r="DD195" s="47"/>
      <c r="DE195" s="47" t="s">
        <v>0</v>
      </c>
      <c r="DF195" s="53" t="str">
        <f t="shared" si="262"/>
        <v/>
      </c>
      <c r="DG195" t="s">
        <v>0</v>
      </c>
      <c r="DH195" s="128" t="str">
        <f t="shared" si="263"/>
        <v>O</v>
      </c>
      <c r="DI195" t="s">
        <v>0</v>
      </c>
      <c r="DJ195" s="52" t="str">
        <f t="shared" si="264"/>
        <v/>
      </c>
      <c r="DK195" s="66" t="str">
        <f t="shared" si="265"/>
        <v/>
      </c>
      <c r="DL195" t="s">
        <v>0</v>
      </c>
      <c r="DM195" s="19" t="str">
        <f t="shared" si="266"/>
        <v/>
      </c>
      <c r="DN195" s="47" t="s">
        <v>0</v>
      </c>
      <c r="DO195" s="19" t="str">
        <f t="shared" si="267"/>
        <v/>
      </c>
      <c r="DP195" s="47" t="s">
        <v>0</v>
      </c>
      <c r="DQ195" s="52" t="str">
        <f t="shared" si="207"/>
        <v>Lucija – Šantek – OK Varaždin – OPEN</v>
      </c>
      <c r="DR195" s="53" t="str">
        <f t="shared" si="208"/>
        <v>NEMA</v>
      </c>
      <c r="DS195" s="47" t="s">
        <v>0</v>
      </c>
      <c r="DT195" s="52" t="str">
        <f t="shared" si="209"/>
        <v>Lucija – Šantek – OK Varaždin</v>
      </c>
      <c r="DU195" s="53">
        <f t="shared" si="210"/>
        <v>588</v>
      </c>
      <c r="DV195" s="47" t="s">
        <v>0</v>
      </c>
      <c r="DW195" s="52" t="str">
        <f t="shared" si="211"/>
        <v>Lucija – Šantek</v>
      </c>
      <c r="DX195" s="53">
        <f t="shared" si="212"/>
        <v>588</v>
      </c>
      <c r="DY195" s="47" t="s">
        <v>0</v>
      </c>
      <c r="DZ195" s="58">
        <f t="shared" si="255"/>
        <v>588</v>
      </c>
      <c r="EA195" s="53" cm="1">
        <f t="array" ref="EA195">IF(DZ195&lt;&gt;"",INDEX(regNatjecatelj_id,DZ195,0),IF(BD195&lt;&gt;"",BD195,""))</f>
        <v>1932</v>
      </c>
      <c r="EB195" s="47" t="s">
        <v>0</v>
      </c>
      <c r="EC195" s="58" t="str">
        <f t="shared" si="213"/>
        <v>imepre</v>
      </c>
      <c r="ED195" s="73" t="str">
        <f t="shared" si="214"/>
        <v>klu</v>
      </c>
      <c r="EE195" s="73" t="str">
        <f t="shared" si="215"/>
        <v>kat</v>
      </c>
      <c r="EF195" s="73" t="str">
        <f t="shared" si="216"/>
        <v/>
      </c>
      <c r="EG195" s="66" t="str">
        <f t="shared" si="217"/>
        <v>imepre-klu-kat</v>
      </c>
      <c r="EH195" s="47" t="s">
        <v>0</v>
      </c>
      <c r="EI195" s="58">
        <f>IF(AL195="","",MAX(EI$12:EI194)+1)</f>
        <v>355</v>
      </c>
      <c r="EJ195" s="73">
        <f t="shared" si="218"/>
        <v>34</v>
      </c>
      <c r="EK195" s="73">
        <f t="shared" si="256"/>
        <v>1932</v>
      </c>
      <c r="EL195" s="73">
        <f t="shared" si="219"/>
        <v>8743</v>
      </c>
      <c r="EM195" s="73">
        <f t="shared" si="220"/>
        <v>1</v>
      </c>
      <c r="EN195" s="73">
        <f t="shared" si="257"/>
        <v>0</v>
      </c>
      <c r="EO195" s="73">
        <f t="shared" si="258"/>
        <v>1</v>
      </c>
      <c r="EP195" s="73" t="str">
        <f t="shared" si="221"/>
        <v>0</v>
      </c>
      <c r="EQ195" s="73" t="str">
        <f t="shared" si="222"/>
        <v/>
      </c>
      <c r="ER195" s="73" t="str">
        <f t="shared" si="223"/>
        <v/>
      </c>
      <c r="ES195" s="53" t="str">
        <f t="shared" si="224"/>
        <v/>
      </c>
      <c r="ET195" s="47" t="s">
        <v>0</v>
      </c>
      <c r="EU195" s="19" t="str">
        <f t="shared" si="259"/>
        <v>INSERT INTO rezultat(id,stazakategorija_id,imeprezime_id,vrijeme_sec,status_id,registracija,uparivanje_id,originalstatus_id,imeprezimealias_id,klubalias_id,kategorijaalias_id) VALUES (355,34,1932,8743,1,0,1,0,Null,Null,Null);</v>
      </c>
      <c r="EV195" s="47" t="s">
        <v>0</v>
      </c>
      <c r="EW195" s="19" t="str">
        <f t="shared" si="260"/>
        <v/>
      </c>
      <c r="EX195" s="47" t="s">
        <v>0</v>
      </c>
      <c r="EY195" s="180" t="str">
        <f t="shared" si="225"/>
        <v xml:space="preserve">
INSERT INTO rezultat(id,stazakategorija_id,imeprezime_id,vrijeme_sec,status_id,registracija,uparivanje_id,originalstatus_id,imeprezimealias_id,klubalias_id,kategorijaalias_id) VALUES (355,34,1932,8743,1,0,1,0,Null,Null,Null);</v>
      </c>
      <c r="EZ195" s="47" t="s">
        <v>0</v>
      </c>
    </row>
    <row r="196" spans="1:156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6" t="str">
        <f t="shared" si="226"/>
        <v>ok</v>
      </c>
      <c r="P196" s="47"/>
      <c r="Q196" s="52" t="str">
        <f t="shared" si="227"/>
        <v>OPEN</v>
      </c>
      <c r="R196" s="73">
        <f>IF(Q196="","",IF(COUNTIF(Q$12:Q195,Q196)=0,R195+1,R195))</f>
        <v>12</v>
      </c>
      <c r="S196" s="73">
        <f t="shared" si="228"/>
        <v>291</v>
      </c>
      <c r="T196" s="73">
        <f t="shared" si="191"/>
        <v>29</v>
      </c>
      <c r="U196" s="66" t="str">
        <f t="shared" si="192"/>
        <v>Otvorena</v>
      </c>
      <c r="V196" s="47" t="s">
        <v>0</v>
      </c>
      <c r="W196" s="222" t="str">
        <f t="shared" si="193"/>
        <v>Otvorena</v>
      </c>
      <c r="X196" s="223">
        <f t="shared" si="194"/>
        <v>34</v>
      </c>
      <c r="Y196" s="47" t="s">
        <v>0</v>
      </c>
      <c r="Z196" s="52" t="str">
        <f t="shared" si="229"/>
        <v>CRO</v>
      </c>
      <c r="AA196" s="73">
        <f t="shared" si="195"/>
        <v>1</v>
      </c>
      <c r="AB196" s="31" t="str">
        <f t="shared" si="230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231"/>
        <v/>
      </c>
      <c r="AH196" s="47" t="s">
        <v>0</v>
      </c>
      <c r="AI196" s="143" t="str">
        <f t="shared" si="232"/>
        <v>CRO</v>
      </c>
      <c r="AJ196" s="47"/>
      <c r="AK196" s="52" t="str">
        <f t="shared" si="233"/>
        <v>Sandra</v>
      </c>
      <c r="AL196" s="31" t="str">
        <f t="shared" si="234"/>
        <v>Miletić</v>
      </c>
      <c r="AM196" s="73">
        <f t="shared" si="235"/>
        <v>1964</v>
      </c>
      <c r="AN196" s="73" t="str">
        <f t="shared" si="236"/>
        <v/>
      </c>
      <c r="AO196" s="31" t="str">
        <f t="shared" si="196"/>
        <v>Sandra</v>
      </c>
      <c r="AP196" s="66" t="str">
        <f t="shared" si="197"/>
        <v>Miletić</v>
      </c>
      <c r="AQ196" s="47" t="s">
        <v>0</v>
      </c>
      <c r="AR196" s="82" t="str">
        <f t="shared" si="237"/>
        <v/>
      </c>
      <c r="AS196" s="47" t="s">
        <v>0</v>
      </c>
      <c r="AT196" s="19" t="str">
        <f t="shared" si="238"/>
        <v/>
      </c>
      <c r="AU196" s="47" t="s">
        <v>0</v>
      </c>
      <c r="AV196" s="103"/>
      <c r="AW196" s="105"/>
      <c r="AX196" s="47" t="s">
        <v>0</v>
      </c>
      <c r="AY196" s="259" t="str">
        <f t="shared" si="261"/>
        <v/>
      </c>
      <c r="AZ196" s="47" t="s">
        <v>0</v>
      </c>
      <c r="BA196" s="52" t="str">
        <f t="shared" si="198"/>
        <v/>
      </c>
      <c r="BB196" s="73" t="str">
        <f>IF(AV196&amp;AW196="","",MAX(BB$12:BB195)+1)</f>
        <v/>
      </c>
      <c r="BC196" s="271" t="str">
        <f t="shared" si="199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>IF(O196="","",IF(BC196="",AO196,IF(BC196="NEMA",AV196,INDEX(regNatjecatelj_ime,MATCH(BC196,regNatjecatelj_id,0)))))</f>
        <v>Sandra</v>
      </c>
      <c r="BG196" s="31" t="str">
        <f>IF(O196="","",IF(BC196="",AP196,IF(BC196="NEMA",AW196,INDEX(regNatjecatelj_prezime,MATCH(BC196,regNatjecatelj_id,0)))))</f>
        <v>Miletić</v>
      </c>
      <c r="BH196" s="73" t="str">
        <f t="shared" si="239"/>
        <v/>
      </c>
      <c r="BI196" s="53">
        <f t="shared" si="240"/>
        <v>1964</v>
      </c>
      <c r="BJ196" s="47" t="s">
        <v>0</v>
      </c>
      <c r="BK196" s="52" t="str">
        <f t="shared" si="200"/>
        <v>KAP</v>
      </c>
      <c r="BL196" s="31" t="str">
        <f t="shared" si="201"/>
        <v>OK Kapela</v>
      </c>
      <c r="BM196" s="73" t="str">
        <f t="shared" si="202"/>
        <v/>
      </c>
      <c r="BN196" s="31" t="str" cm="1">
        <f t="array" ref="BN196">IF(BM196="",""&amp;BL196,IF(BM196="NEMA",BL196,INDEX(regKlub_naziv,MATCH(INDEX(regKlub_alias_klubId,BM196),regKlub_id,0))))</f>
        <v>OK Kapela</v>
      </c>
      <c r="BO196" s="31" t="str" cm="1">
        <f t="array" ref="BO196">IFERROR(""&amp;INDEX(regNatjecatelj_klub,DX196),"")</f>
        <v>OK Kapela</v>
      </c>
      <c r="BP196" s="88" t="str">
        <f t="shared" si="241"/>
        <v/>
      </c>
      <c r="BQ196" s="66" t="str">
        <f t="shared" si="242"/>
        <v>OK Kapela</v>
      </c>
      <c r="BR196" s="47" t="s">
        <v>0</v>
      </c>
      <c r="BS196" s="52" t="str">
        <f>IF(X196&lt;&gt;"NEMA","",IF(IFERROR(MATCH(W196,W$12:W195,0),0)&lt;&gt;0,"",W196))</f>
        <v/>
      </c>
      <c r="BT196" s="73" t="str">
        <f t="shared" si="243"/>
        <v/>
      </c>
      <c r="BU196" s="31" t="str">
        <f>IF(OR(BT196="",BT196&lt;&gt;"NEMA"),"",MAX(BU$12:BU195)+1)</f>
        <v/>
      </c>
      <c r="BV196" s="66" t="str">
        <f t="shared" si="244"/>
        <v/>
      </c>
      <c r="BW196" s="47" t="s">
        <v>0</v>
      </c>
      <c r="BX196" s="19" t="str">
        <f t="shared" si="245"/>
        <v/>
      </c>
      <c r="BY196" s="47" t="s">
        <v>0</v>
      </c>
      <c r="BZ196" s="82" t="str">
        <f>IF(BM196&lt;&gt;"NEMA","",IF(IFERROR(MATCH(BL196,BL$12:BL195,0),0)&lt;&gt;0,"",BL196))</f>
        <v/>
      </c>
      <c r="CA196" s="47" t="s">
        <v>0</v>
      </c>
      <c r="CB196" s="125"/>
      <c r="CC196" s="47" t="s">
        <v>0</v>
      </c>
      <c r="CD196" s="58" t="str">
        <f t="shared" si="246"/>
        <v/>
      </c>
      <c r="CE196" s="31" t="str">
        <f t="shared" si="247"/>
        <v/>
      </c>
      <c r="CF196" s="31" t="str">
        <f>IF(CE196="","",MAX(CF$12:CF195)+1)</f>
        <v/>
      </c>
      <c r="CG196" s="31" t="str">
        <f t="shared" si="203"/>
        <v/>
      </c>
      <c r="CH196" s="31" t="str">
        <f t="shared" si="248"/>
        <v/>
      </c>
      <c r="CI196" s="31" t="str">
        <f>IF(CB196="","",MAX(CI$12:CI195)+1)</f>
        <v/>
      </c>
      <c r="CJ196" s="31" t="str">
        <f t="shared" si="249"/>
        <v/>
      </c>
      <c r="CK196" s="66" t="str">
        <f t="shared" si="250"/>
        <v/>
      </c>
      <c r="CL196" s="47" t="s">
        <v>0</v>
      </c>
      <c r="CM196" s="73" t="str">
        <f t="shared" si="204"/>
        <v/>
      </c>
      <c r="CN196" s="47"/>
      <c r="CO196" s="19" t="str">
        <f t="shared" si="251"/>
        <v/>
      </c>
      <c r="CP196" s="47" t="s">
        <v>0</v>
      </c>
      <c r="CQ196" s="143" t="str">
        <f t="shared" si="252"/>
        <v>OK Kapela</v>
      </c>
      <c r="CR196" s="47" t="s">
        <v>0</v>
      </c>
      <c r="CS196" s="58" t="str">
        <f t="shared" si="268"/>
        <v/>
      </c>
      <c r="CT196" s="73" t="str">
        <f t="shared" si="269"/>
        <v>1</v>
      </c>
      <c r="CU196" s="229" t="str">
        <f t="shared" si="205"/>
        <v/>
      </c>
      <c r="CV196" s="230" t="str">
        <f t="shared" si="270"/>
        <v/>
      </c>
      <c r="CW196" s="163">
        <f t="shared" si="206"/>
        <v>6</v>
      </c>
      <c r="CX196" s="47" t="s">
        <v>0</v>
      </c>
      <c r="CY196" s="222" t="str">
        <f t="shared" si="253"/>
        <v xml:space="preserve">
</v>
      </c>
      <c r="CZ196" s="223" t="e">
        <f t="shared" si="254"/>
        <v>#N/A</v>
      </c>
      <c r="DA196" s="47" t="s">
        <v>0</v>
      </c>
      <c r="DB196" s="47"/>
      <c r="DC196" s="47"/>
      <c r="DD196" s="47"/>
      <c r="DE196" s="47" t="s">
        <v>0</v>
      </c>
      <c r="DF196" s="53" t="str">
        <f t="shared" si="262"/>
        <v/>
      </c>
      <c r="DG196" t="s">
        <v>0</v>
      </c>
      <c r="DH196" s="128" t="str">
        <f t="shared" si="263"/>
        <v>O</v>
      </c>
      <c r="DI196" t="s">
        <v>0</v>
      </c>
      <c r="DJ196" s="52" t="str">
        <f t="shared" si="264"/>
        <v/>
      </c>
      <c r="DK196" s="66" t="str">
        <f t="shared" si="265"/>
        <v/>
      </c>
      <c r="DL196" t="s">
        <v>0</v>
      </c>
      <c r="DM196" s="19" t="str">
        <f t="shared" si="266"/>
        <v/>
      </c>
      <c r="DN196" s="47" t="s">
        <v>0</v>
      </c>
      <c r="DO196" s="19" t="str">
        <f t="shared" si="267"/>
        <v/>
      </c>
      <c r="DP196" s="47" t="s">
        <v>0</v>
      </c>
      <c r="DQ196" s="52" t="str">
        <f t="shared" si="207"/>
        <v>Sandra – Miletić – OK Kapela – OPEN</v>
      </c>
      <c r="DR196" s="53" t="str">
        <f t="shared" si="208"/>
        <v>NEMA</v>
      </c>
      <c r="DS196" s="47" t="s">
        <v>0</v>
      </c>
      <c r="DT196" s="52" t="str">
        <f t="shared" si="209"/>
        <v>Sandra – Miletić – OK Kapela</v>
      </c>
      <c r="DU196" s="53">
        <f t="shared" si="210"/>
        <v>283</v>
      </c>
      <c r="DV196" s="47" t="s">
        <v>0</v>
      </c>
      <c r="DW196" s="52" t="str">
        <f t="shared" si="211"/>
        <v>Sandra – Miletić</v>
      </c>
      <c r="DX196" s="53">
        <f t="shared" si="212"/>
        <v>283</v>
      </c>
      <c r="DY196" s="47" t="s">
        <v>0</v>
      </c>
      <c r="DZ196" s="58">
        <f t="shared" si="255"/>
        <v>283</v>
      </c>
      <c r="EA196" s="53" cm="1">
        <f t="array" ref="EA196">IF(DZ196&lt;&gt;"",INDEX(regNatjecatelj_id,DZ196,0),IF(BD196&lt;&gt;"",BD196,""))</f>
        <v>1964</v>
      </c>
      <c r="EB196" s="47" t="s">
        <v>0</v>
      </c>
      <c r="EC196" s="58" t="str">
        <f t="shared" si="213"/>
        <v>imepre</v>
      </c>
      <c r="ED196" s="73" t="str">
        <f t="shared" si="214"/>
        <v>klu</v>
      </c>
      <c r="EE196" s="73" t="str">
        <f t="shared" si="215"/>
        <v>kat</v>
      </c>
      <c r="EF196" s="73" t="str">
        <f t="shared" si="216"/>
        <v/>
      </c>
      <c r="EG196" s="66" t="str">
        <f t="shared" si="217"/>
        <v>imepre-klu-kat</v>
      </c>
      <c r="EH196" s="47" t="s">
        <v>0</v>
      </c>
      <c r="EI196" s="58">
        <f>IF(AL196="","",MAX(EI$12:EI195)+1)</f>
        <v>356</v>
      </c>
      <c r="EJ196" s="73">
        <f t="shared" si="218"/>
        <v>34</v>
      </c>
      <c r="EK196" s="73">
        <f t="shared" si="256"/>
        <v>1964</v>
      </c>
      <c r="EL196" s="73" t="str">
        <f t="shared" si="219"/>
        <v/>
      </c>
      <c r="EM196" s="73">
        <f t="shared" si="220"/>
        <v>6</v>
      </c>
      <c r="EN196" s="73">
        <f t="shared" si="257"/>
        <v>0</v>
      </c>
      <c r="EO196" s="73">
        <f t="shared" si="258"/>
        <v>1</v>
      </c>
      <c r="EP196" s="73" t="str">
        <f t="shared" si="221"/>
        <v>1</v>
      </c>
      <c r="EQ196" s="73" t="str">
        <f t="shared" si="222"/>
        <v/>
      </c>
      <c r="ER196" s="73" t="str">
        <f t="shared" si="223"/>
        <v/>
      </c>
      <c r="ES196" s="53" t="str">
        <f t="shared" si="224"/>
        <v/>
      </c>
      <c r="ET196" s="47" t="s">
        <v>0</v>
      </c>
      <c r="EU196" s="19" t="str">
        <f t="shared" si="259"/>
        <v>INSERT INTO rezultat(id,stazakategorija_id,imeprezime_id,vrijeme_sec,status_id,registracija,uparivanje_id,originalstatus_id,imeprezimealias_id,klubalias_id,kategorijaalias_id) VALUES (356,34,1964,Null,6,0,1,1,Null,Null,Null);</v>
      </c>
      <c r="EV196" s="47" t="s">
        <v>0</v>
      </c>
      <c r="EW196" s="19" t="str">
        <f t="shared" si="260"/>
        <v/>
      </c>
      <c r="EX196" s="47" t="s">
        <v>0</v>
      </c>
      <c r="EY196" s="180" t="str">
        <f t="shared" si="225"/>
        <v xml:space="preserve">
INSERT INTO rezultat(id,stazakategorija_id,imeprezime_id,vrijeme_sec,status_id,registracija,uparivanje_id,originalstatus_id,imeprezimealias_id,klubalias_id,kategorijaalias_id) VALUES (356,34,1964,Null,6,0,1,1,Null,Null,Null);</v>
      </c>
      <c r="EZ196" s="47" t="s">
        <v>0</v>
      </c>
    </row>
    <row r="197" spans="1:156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6" t="str">
        <f t="shared" si="226"/>
        <v>ok</v>
      </c>
      <c r="P197" s="47"/>
      <c r="Q197" s="52" t="str">
        <f t="shared" si="227"/>
        <v>OPEN</v>
      </c>
      <c r="R197" s="73">
        <f>IF(Q197="","",IF(COUNTIF(Q$12:Q196,Q197)=0,R196+1,R196))</f>
        <v>12</v>
      </c>
      <c r="S197" s="73">
        <f t="shared" si="228"/>
        <v>291</v>
      </c>
      <c r="T197" s="73">
        <f t="shared" si="191"/>
        <v>29</v>
      </c>
      <c r="U197" s="66" t="str">
        <f t="shared" si="192"/>
        <v>Otvorena</v>
      </c>
      <c r="V197" s="47" t="s">
        <v>0</v>
      </c>
      <c r="W197" s="222" t="str">
        <f t="shared" si="193"/>
        <v>Otvorena</v>
      </c>
      <c r="X197" s="223">
        <f t="shared" si="194"/>
        <v>34</v>
      </c>
      <c r="Y197" s="47" t="s">
        <v>0</v>
      </c>
      <c r="Z197" s="52" t="str">
        <f t="shared" si="229"/>
        <v/>
      </c>
      <c r="AA197" s="73" t="str">
        <f t="shared" si="195"/>
        <v/>
      </c>
      <c r="AB197" s="31" t="str">
        <f t="shared" si="230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231"/>
        <v/>
      </c>
      <c r="AH197" s="47" t="s">
        <v>0</v>
      </c>
      <c r="AI197" s="143" t="str">
        <f t="shared" si="232"/>
        <v/>
      </c>
      <c r="AJ197" s="47"/>
      <c r="AK197" s="52" t="str">
        <f t="shared" si="233"/>
        <v>Rafael</v>
      </c>
      <c r="AL197" s="31" t="str">
        <f t="shared" si="234"/>
        <v>Sandalj</v>
      </c>
      <c r="AM197" s="73" t="str">
        <f t="shared" si="235"/>
        <v>NEMA</v>
      </c>
      <c r="AN197" s="73" t="str">
        <f t="shared" si="236"/>
        <v>NEMA</v>
      </c>
      <c r="AO197" s="31" t="str">
        <f t="shared" si="196"/>
        <v>Rafael</v>
      </c>
      <c r="AP197" s="66" t="str">
        <f t="shared" si="197"/>
        <v>Sandalj</v>
      </c>
      <c r="AQ197" s="47" t="s">
        <v>0</v>
      </c>
      <c r="AR197" s="82" t="str">
        <f t="shared" si="237"/>
        <v>Rafael Sandalj</v>
      </c>
      <c r="AS197" s="47" t="s">
        <v>0</v>
      </c>
      <c r="AT197" s="19" t="str">
        <f t="shared" si="238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9" t="str">
        <f t="shared" si="261"/>
        <v/>
      </c>
      <c r="AZ197" s="47" t="s">
        <v>0</v>
      </c>
      <c r="BA197" s="52" t="str">
        <f t="shared" si="198"/>
        <v/>
      </c>
      <c r="BB197" s="73" t="str">
        <f>IF(AV197&amp;AW197="","",MAX(BB$12:BB196)+1)</f>
        <v/>
      </c>
      <c r="BC197" s="271" t="str">
        <f t="shared" si="199"/>
        <v/>
      </c>
      <c r="BD197" s="53">
        <f>IF(AND(AM197="NEMA",AN197="NEMA",OR(AV197&amp;AW197="",BC197="NEMA")),MAX(BD$12:BD196)+1,"")</f>
        <v>1968</v>
      </c>
      <c r="BE197" s="47" t="s">
        <v>0</v>
      </c>
      <c r="BF197" s="52" t="str">
        <f>IF(O197="","",IF(BC197="",AO197,IF(BC197="NEMA",AV197,INDEX(regNatjecatelj_ime,MATCH(BC197,regNatjecatelj_id,0)))))</f>
        <v>Rafael</v>
      </c>
      <c r="BG197" s="31" t="str">
        <f>IF(O197="","",IF(BC197="",AP197,IF(BC197="NEMA",AW197,INDEX(regNatjecatelj_prezime,MATCH(BC197,regNatjecatelj_id,0)))))</f>
        <v>Sandalj</v>
      </c>
      <c r="BH197" s="73" t="str">
        <f t="shared" si="239"/>
        <v/>
      </c>
      <c r="BI197" s="53">
        <f t="shared" si="240"/>
        <v>1968</v>
      </c>
      <c r="BJ197" s="47" t="s">
        <v>0</v>
      </c>
      <c r="BK197" s="52" t="str">
        <f t="shared" si="200"/>
        <v/>
      </c>
      <c r="BL197" s="31" t="str">
        <f t="shared" si="201"/>
        <v/>
      </c>
      <c r="BM197" s="73" t="str">
        <f t="shared" si="202"/>
        <v/>
      </c>
      <c r="BN197" s="31" t="str" cm="1">
        <f t="array" ref="BN197">IF(BM197="",""&amp;BL197,IF(BM197="NEMA",BL197,INDEX(regKlub_naziv,MATCH(INDEX(regKlub_alias_klubId,BM197),regKlub_id,0))))</f>
        <v/>
      </c>
      <c r="BO197" s="31" t="str" cm="1">
        <f t="array" ref="BO197">IFERROR(""&amp;INDEX(regNatjecatelj_klub,DX197),"")</f>
        <v/>
      </c>
      <c r="BP197" s="88" t="str">
        <f t="shared" si="241"/>
        <v/>
      </c>
      <c r="BQ197" s="66" t="str">
        <f t="shared" si="242"/>
        <v/>
      </c>
      <c r="BR197" s="47" t="s">
        <v>0</v>
      </c>
      <c r="BS197" s="52" t="str">
        <f>IF(X197&lt;&gt;"NEMA","",IF(IFERROR(MATCH(W197,W$12:W196,0),0)&lt;&gt;0,"",W197))</f>
        <v/>
      </c>
      <c r="BT197" s="73" t="str">
        <f t="shared" si="243"/>
        <v/>
      </c>
      <c r="BU197" s="31" t="str">
        <f>IF(OR(BT197="",BT197&lt;&gt;"NEMA"),"",MAX(BU$12:BU196)+1)</f>
        <v/>
      </c>
      <c r="BV197" s="66" t="str">
        <f t="shared" si="244"/>
        <v/>
      </c>
      <c r="BW197" s="47" t="s">
        <v>0</v>
      </c>
      <c r="BX197" s="19" t="str">
        <f t="shared" si="245"/>
        <v/>
      </c>
      <c r="BY197" s="47" t="s">
        <v>0</v>
      </c>
      <c r="BZ197" s="82" t="str">
        <f>IF(BM197&lt;&gt;"NEMA","",IF(IFERROR(MATCH(BL197,BL$12:BL196,0),0)&lt;&gt;0,"",BL197))</f>
        <v/>
      </c>
      <c r="CA197" s="47" t="s">
        <v>0</v>
      </c>
      <c r="CB197" s="125"/>
      <c r="CC197" s="47" t="s">
        <v>0</v>
      </c>
      <c r="CD197" s="58" t="str">
        <f t="shared" si="246"/>
        <v/>
      </c>
      <c r="CE197" s="31" t="str">
        <f t="shared" si="247"/>
        <v/>
      </c>
      <c r="CF197" s="31" t="str">
        <f>IF(CE197="","",MAX(CF$12:CF196)+1)</f>
        <v/>
      </c>
      <c r="CG197" s="31" t="str">
        <f t="shared" si="203"/>
        <v/>
      </c>
      <c r="CH197" s="31" t="str">
        <f t="shared" si="248"/>
        <v/>
      </c>
      <c r="CI197" s="31" t="str">
        <f>IF(CB197="","",MAX(CI$12:CI196)+1)</f>
        <v/>
      </c>
      <c r="CJ197" s="31" t="str">
        <f t="shared" si="249"/>
        <v/>
      </c>
      <c r="CK197" s="66" t="str">
        <f t="shared" si="250"/>
        <v/>
      </c>
      <c r="CL197" s="47" t="s">
        <v>0</v>
      </c>
      <c r="CM197" s="73" t="str">
        <f t="shared" si="204"/>
        <v/>
      </c>
      <c r="CN197" s="47"/>
      <c r="CO197" s="19" t="str">
        <f t="shared" si="251"/>
        <v/>
      </c>
      <c r="CP197" s="47" t="s">
        <v>0</v>
      </c>
      <c r="CQ197" s="143" t="str">
        <f t="shared" si="252"/>
        <v/>
      </c>
      <c r="CR197" s="47" t="s">
        <v>0</v>
      </c>
      <c r="CS197" s="58" t="str">
        <f t="shared" si="268"/>
        <v>95:32</v>
      </c>
      <c r="CT197" s="73" t="str">
        <f t="shared" si="269"/>
        <v>3</v>
      </c>
      <c r="CU197" s="229" t="str">
        <f t="shared" si="205"/>
        <v/>
      </c>
      <c r="CV197" s="230">
        <f t="shared" si="270"/>
        <v>5732</v>
      </c>
      <c r="CW197" s="163">
        <f t="shared" si="206"/>
        <v>3</v>
      </c>
      <c r="CX197" s="47" t="s">
        <v>0</v>
      </c>
      <c r="CY197" s="222" t="str">
        <f t="shared" si="253"/>
        <v xml:space="preserve">
</v>
      </c>
      <c r="CZ197" s="223" t="str">
        <f t="shared" si="254"/>
        <v/>
      </c>
      <c r="DA197" s="47" t="s">
        <v>0</v>
      </c>
      <c r="DB197" s="47"/>
      <c r="DC197" s="47"/>
      <c r="DD197" s="47"/>
      <c r="DE197" s="47" t="s">
        <v>0</v>
      </c>
      <c r="DF197" s="53">
        <f t="shared" si="262"/>
        <v>1</v>
      </c>
      <c r="DG197" t="s">
        <v>0</v>
      </c>
      <c r="DH197" s="128" t="str">
        <f t="shared" si="263"/>
        <v>O</v>
      </c>
      <c r="DI197" t="s">
        <v>0</v>
      </c>
      <c r="DJ197" s="52" t="str">
        <f t="shared" si="264"/>
        <v/>
      </c>
      <c r="DK197" s="66" t="str">
        <f t="shared" si="265"/>
        <v>INSERT INTO imeprezime (id,osoba_id,rbr,ime,prezime,klub_id,identitet_id,sintaksa_id,info,aktivno,dnevnik_id) VALUES (1968,Null,1,'Rafael','Sandalj',(SELECT id FROM klub WHERE naziv = ''),Null,1,'',1,882);</v>
      </c>
      <c r="DL197" t="s">
        <v>0</v>
      </c>
      <c r="DM197" s="19" t="str">
        <f t="shared" si="266"/>
        <v>INSERT INTO imeprezime (id,osoba_id,rbr,ime,prezime,klub_id,identitet_id,sintaksa_id,info,aktivno,dnevnik_id) VALUES (1968,Null,1,'Rafael','Sandalj',(SELECT id FROM klub WHERE naziv = ''),Null,1,'',1,882);</v>
      </c>
      <c r="DN197" s="47" t="s">
        <v>0</v>
      </c>
      <c r="DO197" s="19" t="str">
        <f t="shared" si="267"/>
        <v/>
      </c>
      <c r="DP197" s="47" t="s">
        <v>0</v>
      </c>
      <c r="DQ197" s="52" t="str">
        <f t="shared" si="207"/>
        <v>Rafael – Sandalj – OPEN</v>
      </c>
      <c r="DR197" s="53" t="str">
        <f t="shared" si="208"/>
        <v>NEMA</v>
      </c>
      <c r="DS197" s="47" t="s">
        <v>0</v>
      </c>
      <c r="DT197" s="52" t="str">
        <f t="shared" si="209"/>
        <v>Rafael – Sandalj</v>
      </c>
      <c r="DU197" s="53" t="str">
        <f t="shared" si="210"/>
        <v>NEMA</v>
      </c>
      <c r="DV197" s="47" t="s">
        <v>0</v>
      </c>
      <c r="DW197" s="52" t="str">
        <f t="shared" si="211"/>
        <v>Rafael – Sandalj</v>
      </c>
      <c r="DX197" s="53" t="str">
        <f t="shared" si="212"/>
        <v>NEMA</v>
      </c>
      <c r="DY197" s="47" t="s">
        <v>0</v>
      </c>
      <c r="DZ197" s="58" t="str">
        <f t="shared" si="255"/>
        <v/>
      </c>
      <c r="EA197" s="53" cm="1">
        <f t="array" ref="EA197">IF(DZ197&lt;&gt;"",INDEX(regNatjecatelj_id,DZ197,0),IF(BD197&lt;&gt;"",BD197,""))</f>
        <v>1968</v>
      </c>
      <c r="EB197" s="47" t="s">
        <v>0</v>
      </c>
      <c r="EC197" s="58" t="str">
        <f t="shared" si="213"/>
        <v>novo</v>
      </c>
      <c r="ED197" s="73" t="str">
        <f t="shared" si="214"/>
        <v/>
      </c>
      <c r="EE197" s="73" t="str">
        <f t="shared" si="215"/>
        <v>kat</v>
      </c>
      <c r="EF197" s="73" t="str">
        <f t="shared" si="216"/>
        <v/>
      </c>
      <c r="EG197" s="66" t="str">
        <f t="shared" si="217"/>
        <v>novo</v>
      </c>
      <c r="EH197" s="47" t="s">
        <v>0</v>
      </c>
      <c r="EI197" s="58">
        <f>IF(AL197="","",MAX(EI$12:EI196)+1)</f>
        <v>357</v>
      </c>
      <c r="EJ197" s="73">
        <f t="shared" si="218"/>
        <v>34</v>
      </c>
      <c r="EK197" s="73">
        <f t="shared" si="256"/>
        <v>1968</v>
      </c>
      <c r="EL197" s="73">
        <f t="shared" si="219"/>
        <v>5732</v>
      </c>
      <c r="EM197" s="73">
        <f t="shared" si="220"/>
        <v>3</v>
      </c>
      <c r="EN197" s="73">
        <f t="shared" si="257"/>
        <v>0</v>
      </c>
      <c r="EO197" s="73">
        <f t="shared" si="258"/>
        <v>33</v>
      </c>
      <c r="EP197" s="73" t="str">
        <f t="shared" si="221"/>
        <v>3</v>
      </c>
      <c r="EQ197" s="73" t="str">
        <f t="shared" si="222"/>
        <v/>
      </c>
      <c r="ER197" s="73" t="str">
        <f t="shared" si="223"/>
        <v/>
      </c>
      <c r="ES197" s="53" t="str">
        <f t="shared" si="224"/>
        <v/>
      </c>
      <c r="ET197" s="47" t="s">
        <v>0</v>
      </c>
      <c r="EU197" s="19" t="str">
        <f t="shared" si="259"/>
        <v>INSERT INTO rezultat(id,stazakategorija_id,imeprezime_id,vrijeme_sec,status_id,registracija,uparivanje_id,originalstatus_id,imeprezimealias_id,klubalias_id,kategorijaalias_id) VALUES (357,34,1968,5732,3,0,33,3,Null,Null,Null);</v>
      </c>
      <c r="EV197" s="47" t="s">
        <v>0</v>
      </c>
      <c r="EW197" s="19" t="str">
        <f t="shared" si="260"/>
        <v/>
      </c>
      <c r="EX197" s="47" t="s">
        <v>0</v>
      </c>
      <c r="EY197" s="180" t="str">
        <f t="shared" si="225"/>
        <v xml:space="preserve">
INSERT INTO imeprezime (id,osoba_id,rbr,ime,prezime,klub_id,identitet_id,sintaksa_id,info,aktivno,dnevnik_id) VALUES (1968,Null,1,'Rafael','Sandalj',(SELECT id FROM klub WHERE naziv = ''),Null,1,'',1,882);
INSERT INTO rezultat(id,stazakategorija_id,imeprezime_id,vrijeme_sec,status_id,registracija,uparivanje_id,originalstatus_id,imeprezimealias_id,klubalias_id,kategorijaalias_id) VALUES (357,34,1968,5732,3,0,33,3,Null,Null,Null);</v>
      </c>
      <c r="EZ197" s="47" t="s">
        <v>0</v>
      </c>
    </row>
    <row r="198" spans="1:156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6" t="str">
        <f t="shared" si="226"/>
        <v>ok</v>
      </c>
      <c r="P198" s="47"/>
      <c r="Q198" s="52" t="str">
        <f t="shared" si="227"/>
        <v>OPEN</v>
      </c>
      <c r="R198" s="73">
        <f>IF(Q198="","",IF(COUNTIF(Q$12:Q197,Q198)=0,R197+1,R197))</f>
        <v>12</v>
      </c>
      <c r="S198" s="73">
        <f t="shared" si="228"/>
        <v>291</v>
      </c>
      <c r="T198" s="73">
        <f t="shared" si="191"/>
        <v>29</v>
      </c>
      <c r="U198" s="66" t="str">
        <f t="shared" si="192"/>
        <v>Otvorena</v>
      </c>
      <c r="V198" s="47" t="s">
        <v>0</v>
      </c>
      <c r="W198" s="222" t="str">
        <f t="shared" si="193"/>
        <v>Otvorena</v>
      </c>
      <c r="X198" s="223">
        <f t="shared" si="194"/>
        <v>34</v>
      </c>
      <c r="Y198" s="47" t="s">
        <v>0</v>
      </c>
      <c r="Z198" s="52" t="str">
        <f t="shared" si="229"/>
        <v>CRO</v>
      </c>
      <c r="AA198" s="73">
        <f t="shared" si="195"/>
        <v>1</v>
      </c>
      <c r="AB198" s="31" t="str">
        <f t="shared" si="230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231"/>
        <v/>
      </c>
      <c r="AH198" s="47" t="s">
        <v>0</v>
      </c>
      <c r="AI198" s="143" t="str">
        <f t="shared" si="232"/>
        <v>CRO</v>
      </c>
      <c r="AJ198" s="47"/>
      <c r="AK198" s="52" t="str">
        <f t="shared" si="233"/>
        <v>Martin</v>
      </c>
      <c r="AL198" s="31" t="str">
        <f t="shared" si="234"/>
        <v>Vukmanović</v>
      </c>
      <c r="AM198" s="73">
        <f t="shared" si="235"/>
        <v>1960</v>
      </c>
      <c r="AN198" s="73" t="str">
        <f t="shared" si="236"/>
        <v/>
      </c>
      <c r="AO198" s="31" t="str">
        <f t="shared" si="196"/>
        <v>Martin</v>
      </c>
      <c r="AP198" s="66" t="str">
        <f t="shared" si="197"/>
        <v>Vukmanović</v>
      </c>
      <c r="AQ198" s="47" t="s">
        <v>0</v>
      </c>
      <c r="AR198" s="82" t="str">
        <f t="shared" si="237"/>
        <v/>
      </c>
      <c r="AS198" s="47" t="s">
        <v>0</v>
      </c>
      <c r="AT198" s="19" t="str">
        <f t="shared" si="238"/>
        <v/>
      </c>
      <c r="AU198" s="47" t="s">
        <v>0</v>
      </c>
      <c r="AV198" s="103"/>
      <c r="AW198" s="105"/>
      <c r="AX198" s="47" t="s">
        <v>0</v>
      </c>
      <c r="AY198" s="259" t="str">
        <f t="shared" si="261"/>
        <v/>
      </c>
      <c r="AZ198" s="47" t="s">
        <v>0</v>
      </c>
      <c r="BA198" s="52" t="str">
        <f t="shared" si="198"/>
        <v/>
      </c>
      <c r="BB198" s="73" t="str">
        <f>IF(AV198&amp;AW198="","",MAX(BB$12:BB197)+1)</f>
        <v/>
      </c>
      <c r="BC198" s="271" t="str">
        <f t="shared" si="199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>IF(O198="","",IF(BC198="",AO198,IF(BC198="NEMA",AV198,INDEX(regNatjecatelj_ime,MATCH(BC198,regNatjecatelj_id,0)))))</f>
        <v>Martin</v>
      </c>
      <c r="BG198" s="31" t="str">
        <f>IF(O198="","",IF(BC198="",AP198,IF(BC198="NEMA",AW198,INDEX(regNatjecatelj_prezime,MATCH(BC198,regNatjecatelj_id,0)))))</f>
        <v>Vukmanović</v>
      </c>
      <c r="BH198" s="73" t="str">
        <f t="shared" si="239"/>
        <v/>
      </c>
      <c r="BI198" s="53">
        <f t="shared" si="240"/>
        <v>1960</v>
      </c>
      <c r="BJ198" s="47" t="s">
        <v>0</v>
      </c>
      <c r="BK198" s="52" t="str">
        <f t="shared" si="200"/>
        <v>KAP</v>
      </c>
      <c r="BL198" s="31" t="str">
        <f t="shared" si="201"/>
        <v>OK Kapela</v>
      </c>
      <c r="BM198" s="73" t="str">
        <f t="shared" si="202"/>
        <v/>
      </c>
      <c r="BN198" s="31" t="str" cm="1">
        <f t="array" ref="BN198">IF(BM198="",""&amp;BL198,IF(BM198="NEMA",BL198,INDEX(regKlub_naziv,MATCH(INDEX(regKlub_alias_klubId,BM198),regKlub_id,0))))</f>
        <v>OK Kapela</v>
      </c>
      <c r="BO198" s="31" t="str" cm="1">
        <f t="array" ref="BO198">IFERROR(""&amp;INDEX(regNatjecatelj_klub,DX198),"")</f>
        <v>OK Kapela</v>
      </c>
      <c r="BP198" s="88" t="str">
        <f t="shared" si="241"/>
        <v/>
      </c>
      <c r="BQ198" s="66" t="str">
        <f t="shared" si="242"/>
        <v>OK Kapela</v>
      </c>
      <c r="BR198" s="47" t="s">
        <v>0</v>
      </c>
      <c r="BS198" s="52" t="str">
        <f>IF(X198&lt;&gt;"NEMA","",IF(IFERROR(MATCH(W198,W$12:W197,0),0)&lt;&gt;0,"",W198))</f>
        <v/>
      </c>
      <c r="BT198" s="73" t="str">
        <f t="shared" si="243"/>
        <v/>
      </c>
      <c r="BU198" s="31" t="str">
        <f>IF(OR(BT198="",BT198&lt;&gt;"NEMA"),"",MAX(BU$12:BU197)+1)</f>
        <v/>
      </c>
      <c r="BV198" s="66" t="str">
        <f t="shared" si="244"/>
        <v/>
      </c>
      <c r="BW198" s="47" t="s">
        <v>0</v>
      </c>
      <c r="BX198" s="19" t="str">
        <f t="shared" si="245"/>
        <v/>
      </c>
      <c r="BY198" s="47" t="s">
        <v>0</v>
      </c>
      <c r="BZ198" s="82" t="str">
        <f>IF(BM198&lt;&gt;"NEMA","",IF(IFERROR(MATCH(BL198,BL$12:BL197,0),0)&lt;&gt;0,"",BL198))</f>
        <v/>
      </c>
      <c r="CA198" s="47" t="s">
        <v>0</v>
      </c>
      <c r="CB198" s="125"/>
      <c r="CC198" s="47" t="s">
        <v>0</v>
      </c>
      <c r="CD198" s="58" t="str">
        <f t="shared" si="246"/>
        <v/>
      </c>
      <c r="CE198" s="31" t="str">
        <f t="shared" si="247"/>
        <v/>
      </c>
      <c r="CF198" s="31" t="str">
        <f>IF(CE198="","",MAX(CF$12:CF197)+1)</f>
        <v/>
      </c>
      <c r="CG198" s="31" t="str">
        <f t="shared" si="203"/>
        <v/>
      </c>
      <c r="CH198" s="31" t="str">
        <f t="shared" si="248"/>
        <v/>
      </c>
      <c r="CI198" s="31" t="str">
        <f>IF(CB198="","",MAX(CI$12:CI197)+1)</f>
        <v/>
      </c>
      <c r="CJ198" s="31" t="str">
        <f t="shared" si="249"/>
        <v/>
      </c>
      <c r="CK198" s="66" t="str">
        <f t="shared" si="250"/>
        <v/>
      </c>
      <c r="CL198" s="47" t="s">
        <v>0</v>
      </c>
      <c r="CM198" s="73" t="str">
        <f t="shared" si="204"/>
        <v/>
      </c>
      <c r="CN198" s="47"/>
      <c r="CO198" s="19" t="str">
        <f t="shared" si="251"/>
        <v/>
      </c>
      <c r="CP198" s="47" t="s">
        <v>0</v>
      </c>
      <c r="CQ198" s="143" t="str">
        <f t="shared" si="252"/>
        <v>OK Kapela</v>
      </c>
      <c r="CR198" s="47" t="s">
        <v>0</v>
      </c>
      <c r="CS198" s="58" t="str">
        <f t="shared" si="268"/>
        <v/>
      </c>
      <c r="CT198" s="73" t="str">
        <f t="shared" si="269"/>
        <v>1</v>
      </c>
      <c r="CU198" s="229" t="str">
        <f t="shared" si="205"/>
        <v/>
      </c>
      <c r="CV198" s="230" t="str">
        <f t="shared" si="270"/>
        <v/>
      </c>
      <c r="CW198" s="163">
        <f t="shared" si="206"/>
        <v>6</v>
      </c>
      <c r="CX198" s="47" t="s">
        <v>0</v>
      </c>
      <c r="CY198" s="222" t="str">
        <f t="shared" si="253"/>
        <v xml:space="preserve">
</v>
      </c>
      <c r="CZ198" s="223" t="e">
        <f t="shared" si="254"/>
        <v>#N/A</v>
      </c>
      <c r="DA198" s="47" t="s">
        <v>0</v>
      </c>
      <c r="DB198" s="47"/>
      <c r="DC198" s="47"/>
      <c r="DD198" s="47"/>
      <c r="DE198" s="47" t="s">
        <v>0</v>
      </c>
      <c r="DF198" s="53" t="str">
        <f t="shared" si="262"/>
        <v/>
      </c>
      <c r="DG198" t="s">
        <v>0</v>
      </c>
      <c r="DH198" s="128" t="str">
        <f t="shared" si="263"/>
        <v>O</v>
      </c>
      <c r="DI198" t="s">
        <v>0</v>
      </c>
      <c r="DJ198" s="52" t="str">
        <f t="shared" si="264"/>
        <v/>
      </c>
      <c r="DK198" s="66" t="str">
        <f t="shared" si="265"/>
        <v/>
      </c>
      <c r="DL198" t="s">
        <v>0</v>
      </c>
      <c r="DM198" s="19" t="str">
        <f t="shared" si="266"/>
        <v/>
      </c>
      <c r="DN198" s="47" t="s">
        <v>0</v>
      </c>
      <c r="DO198" s="19" t="str">
        <f t="shared" si="267"/>
        <v/>
      </c>
      <c r="DP198" s="47" t="s">
        <v>0</v>
      </c>
      <c r="DQ198" s="52" t="str">
        <f t="shared" si="207"/>
        <v>Martin – Vukmanović – OK Kapela – OPEN</v>
      </c>
      <c r="DR198" s="53" t="str">
        <f t="shared" si="208"/>
        <v>NEMA</v>
      </c>
      <c r="DS198" s="47" t="s">
        <v>0</v>
      </c>
      <c r="DT198" s="52" t="str">
        <f t="shared" si="209"/>
        <v>Martin – Vukmanović – OK Kapela</v>
      </c>
      <c r="DU198" s="53">
        <f t="shared" si="210"/>
        <v>330</v>
      </c>
      <c r="DV198" s="47" t="s">
        <v>0</v>
      </c>
      <c r="DW198" s="52" t="str">
        <f t="shared" si="211"/>
        <v>Martin – Vukmanović</v>
      </c>
      <c r="DX198" s="53">
        <f t="shared" si="212"/>
        <v>330</v>
      </c>
      <c r="DY198" s="47" t="s">
        <v>0</v>
      </c>
      <c r="DZ198" s="58">
        <f t="shared" si="255"/>
        <v>330</v>
      </c>
      <c r="EA198" s="53" cm="1">
        <f t="array" ref="EA198">IF(DZ198&lt;&gt;"",INDEX(regNatjecatelj_id,DZ198,0),IF(BD198&lt;&gt;"",BD198,""))</f>
        <v>1960</v>
      </c>
      <c r="EB198" s="47" t="s">
        <v>0</v>
      </c>
      <c r="EC198" s="58" t="str">
        <f t="shared" si="213"/>
        <v>imepre</v>
      </c>
      <c r="ED198" s="73" t="str">
        <f t="shared" si="214"/>
        <v>klu</v>
      </c>
      <c r="EE198" s="73" t="str">
        <f t="shared" si="215"/>
        <v>kat</v>
      </c>
      <c r="EF198" s="73" t="str">
        <f t="shared" si="216"/>
        <v/>
      </c>
      <c r="EG198" s="66" t="str">
        <f t="shared" si="217"/>
        <v>imepre-klu-kat</v>
      </c>
      <c r="EH198" s="47" t="s">
        <v>0</v>
      </c>
      <c r="EI198" s="58">
        <f>IF(AL198="","",MAX(EI$12:EI197)+1)</f>
        <v>358</v>
      </c>
      <c r="EJ198" s="73">
        <f t="shared" si="218"/>
        <v>34</v>
      </c>
      <c r="EK198" s="73">
        <f t="shared" si="256"/>
        <v>1960</v>
      </c>
      <c r="EL198" s="73" t="str">
        <f t="shared" si="219"/>
        <v/>
      </c>
      <c r="EM198" s="73">
        <f t="shared" si="220"/>
        <v>6</v>
      </c>
      <c r="EN198" s="73">
        <f t="shared" si="257"/>
        <v>0</v>
      </c>
      <c r="EO198" s="73">
        <f t="shared" si="258"/>
        <v>1</v>
      </c>
      <c r="EP198" s="73" t="str">
        <f t="shared" si="221"/>
        <v>1</v>
      </c>
      <c r="EQ198" s="73" t="str">
        <f t="shared" si="222"/>
        <v/>
      </c>
      <c r="ER198" s="73" t="str">
        <f t="shared" si="223"/>
        <v/>
      </c>
      <c r="ES198" s="53" t="str">
        <f t="shared" si="224"/>
        <v/>
      </c>
      <c r="ET198" s="47" t="s">
        <v>0</v>
      </c>
      <c r="EU198" s="19" t="str">
        <f t="shared" si="259"/>
        <v>INSERT INTO rezultat(id,stazakategorija_id,imeprezime_id,vrijeme_sec,status_id,registracija,uparivanje_id,originalstatus_id,imeprezimealias_id,klubalias_id,kategorijaalias_id) VALUES (358,34,1960,Null,6,0,1,1,Null,Null,Null);</v>
      </c>
      <c r="EV198" s="47" t="s">
        <v>0</v>
      </c>
      <c r="EW198" s="19" t="str">
        <f t="shared" si="260"/>
        <v/>
      </c>
      <c r="EX198" s="47" t="s">
        <v>0</v>
      </c>
      <c r="EY198" s="180" t="str">
        <f t="shared" si="225"/>
        <v xml:space="preserve">
INSERT INTO rezultat(id,stazakategorija_id,imeprezime_id,vrijeme_sec,status_id,registracija,uparivanje_id,originalstatus_id,imeprezimealias_id,klubalias_id,kategorijaalias_id) VALUES (358,34,1960,Null,6,0,1,1,Null,Null,Null);</v>
      </c>
      <c r="EZ198" s="47" t="s">
        <v>0</v>
      </c>
    </row>
    <row r="199" spans="1:156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6" t="str">
        <f t="shared" si="226"/>
        <v>ok</v>
      </c>
      <c r="P199" s="47"/>
      <c r="Q199" s="52" t="str">
        <f t="shared" si="227"/>
        <v>OPEN</v>
      </c>
      <c r="R199" s="73">
        <f>IF(Q199="","",IF(COUNTIF(Q$12:Q198,Q199)=0,R198+1,R198))</f>
        <v>12</v>
      </c>
      <c r="S199" s="73">
        <f t="shared" si="228"/>
        <v>291</v>
      </c>
      <c r="T199" s="73">
        <f t="shared" si="191"/>
        <v>29</v>
      </c>
      <c r="U199" s="66" t="str">
        <f t="shared" si="192"/>
        <v>Otvorena</v>
      </c>
      <c r="V199" s="47" t="s">
        <v>0</v>
      </c>
      <c r="W199" s="222" t="str">
        <f t="shared" si="193"/>
        <v>Otvorena</v>
      </c>
      <c r="X199" s="223">
        <f t="shared" si="194"/>
        <v>34</v>
      </c>
      <c r="Y199" s="47" t="s">
        <v>0</v>
      </c>
      <c r="Z199" s="52" t="str">
        <f t="shared" si="229"/>
        <v>CRO</v>
      </c>
      <c r="AA199" s="73">
        <f t="shared" si="195"/>
        <v>1</v>
      </c>
      <c r="AB199" s="31" t="str">
        <f t="shared" si="230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231"/>
        <v/>
      </c>
      <c r="AH199" s="47" t="s">
        <v>0</v>
      </c>
      <c r="AI199" s="143" t="str">
        <f t="shared" si="232"/>
        <v>CRO</v>
      </c>
      <c r="AJ199" s="47"/>
      <c r="AK199" s="52" t="str">
        <f t="shared" si="233"/>
        <v>Maja</v>
      </c>
      <c r="AL199" s="31" t="str">
        <f t="shared" si="234"/>
        <v>Katušić</v>
      </c>
      <c r="AM199" s="73">
        <f t="shared" si="235"/>
        <v>1894</v>
      </c>
      <c r="AN199" s="73" t="str">
        <f t="shared" si="236"/>
        <v/>
      </c>
      <c r="AO199" s="31" t="str">
        <f t="shared" si="196"/>
        <v>Maja</v>
      </c>
      <c r="AP199" s="66" t="str">
        <f t="shared" si="197"/>
        <v>Katušić</v>
      </c>
      <c r="AQ199" s="47" t="s">
        <v>0</v>
      </c>
      <c r="AR199" s="82" t="str">
        <f t="shared" si="237"/>
        <v/>
      </c>
      <c r="AS199" s="47" t="s">
        <v>0</v>
      </c>
      <c r="AT199" s="19" t="str">
        <f t="shared" si="238"/>
        <v/>
      </c>
      <c r="AU199" s="47" t="s">
        <v>0</v>
      </c>
      <c r="AV199" s="103"/>
      <c r="AW199" s="105"/>
      <c r="AX199" s="47" t="s">
        <v>0</v>
      </c>
      <c r="AY199" s="259" t="str">
        <f t="shared" si="261"/>
        <v/>
      </c>
      <c r="AZ199" s="47" t="s">
        <v>0</v>
      </c>
      <c r="BA199" s="52" t="str">
        <f t="shared" si="198"/>
        <v/>
      </c>
      <c r="BB199" s="73" t="str">
        <f>IF(AV199&amp;AW199="","",MAX(BB$12:BB198)+1)</f>
        <v/>
      </c>
      <c r="BC199" s="271" t="str">
        <f t="shared" si="199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>IF(O199="","",IF(BC199="",AO199,IF(BC199="NEMA",AV199,INDEX(regNatjecatelj_ime,MATCH(BC199,regNatjecatelj_id,0)))))</f>
        <v>Maja</v>
      </c>
      <c r="BG199" s="31" t="str">
        <f>IF(O199="","",IF(BC199="",AP199,IF(BC199="NEMA",AW199,INDEX(regNatjecatelj_prezime,MATCH(BC199,regNatjecatelj_id,0)))))</f>
        <v>Katušić</v>
      </c>
      <c r="BH199" s="73" t="str">
        <f t="shared" si="239"/>
        <v/>
      </c>
      <c r="BI199" s="53">
        <f t="shared" si="240"/>
        <v>1894</v>
      </c>
      <c r="BJ199" s="47" t="s">
        <v>0</v>
      </c>
      <c r="BK199" s="52" t="str">
        <f t="shared" si="200"/>
        <v>Vihor</v>
      </c>
      <c r="BL199" s="31" t="str">
        <f t="shared" si="201"/>
        <v>OK Vihor</v>
      </c>
      <c r="BM199" s="73" t="str">
        <f t="shared" si="202"/>
        <v/>
      </c>
      <c r="BN199" s="31" t="str" cm="1">
        <f t="array" ref="BN199">IF(BM199="",""&amp;BL199,IF(BM199="NEMA",BL199,INDEX(regKlub_naziv,MATCH(INDEX(regKlub_alias_klubId,BM199),regKlub_id,0))))</f>
        <v>OK Vihor</v>
      </c>
      <c r="BO199" s="31" t="str" cm="1">
        <f t="array" ref="BO199">IFERROR(""&amp;INDEX(regNatjecatelj_klub,DX199),"")</f>
        <v>OK Vihor</v>
      </c>
      <c r="BP199" s="88" t="str">
        <f t="shared" si="241"/>
        <v/>
      </c>
      <c r="BQ199" s="66" t="str">
        <f t="shared" si="242"/>
        <v>OK Vihor</v>
      </c>
      <c r="BR199" s="47" t="s">
        <v>0</v>
      </c>
      <c r="BS199" s="52" t="str">
        <f>IF(X199&lt;&gt;"NEMA","",IF(IFERROR(MATCH(W199,W$12:W198,0),0)&lt;&gt;0,"",W199))</f>
        <v/>
      </c>
      <c r="BT199" s="73" t="str">
        <f t="shared" si="243"/>
        <v/>
      </c>
      <c r="BU199" s="31" t="str">
        <f>IF(OR(BT199="",BT199&lt;&gt;"NEMA"),"",MAX(BU$12:BU198)+1)</f>
        <v/>
      </c>
      <c r="BV199" s="66" t="str">
        <f t="shared" si="244"/>
        <v/>
      </c>
      <c r="BW199" s="47" t="s">
        <v>0</v>
      </c>
      <c r="BX199" s="19" t="str">
        <f t="shared" si="245"/>
        <v/>
      </c>
      <c r="BY199" s="47" t="s">
        <v>0</v>
      </c>
      <c r="BZ199" s="82" t="str">
        <f>IF(BM199&lt;&gt;"NEMA","",IF(IFERROR(MATCH(BL199,BL$12:BL198,0),0)&lt;&gt;0,"",BL199))</f>
        <v/>
      </c>
      <c r="CA199" s="47" t="s">
        <v>0</v>
      </c>
      <c r="CB199" s="125"/>
      <c r="CC199" s="47" t="s">
        <v>0</v>
      </c>
      <c r="CD199" s="58" t="str">
        <f t="shared" si="246"/>
        <v/>
      </c>
      <c r="CE199" s="31" t="str">
        <f t="shared" si="247"/>
        <v/>
      </c>
      <c r="CF199" s="31" t="str">
        <f>IF(CE199="","",MAX(CF$12:CF198)+1)</f>
        <v/>
      </c>
      <c r="CG199" s="31" t="str">
        <f t="shared" si="203"/>
        <v/>
      </c>
      <c r="CH199" s="31" t="str">
        <f t="shared" si="248"/>
        <v/>
      </c>
      <c r="CI199" s="31" t="str">
        <f>IF(CB199="","",MAX(CI$12:CI198)+1)</f>
        <v/>
      </c>
      <c r="CJ199" s="31" t="str">
        <f t="shared" si="249"/>
        <v/>
      </c>
      <c r="CK199" s="66" t="str">
        <f t="shared" si="250"/>
        <v/>
      </c>
      <c r="CL199" s="47" t="s">
        <v>0</v>
      </c>
      <c r="CM199" s="73" t="str">
        <f t="shared" si="204"/>
        <v/>
      </c>
      <c r="CN199" s="47"/>
      <c r="CO199" s="19" t="str">
        <f t="shared" si="251"/>
        <v/>
      </c>
      <c r="CP199" s="47" t="s">
        <v>0</v>
      </c>
      <c r="CQ199" s="143" t="str">
        <f t="shared" si="252"/>
        <v>OK Vihor</v>
      </c>
      <c r="CR199" s="47" t="s">
        <v>0</v>
      </c>
      <c r="CS199" s="58" t="str">
        <f t="shared" si="268"/>
        <v>148:32</v>
      </c>
      <c r="CT199" s="73" t="str">
        <f t="shared" si="269"/>
        <v>3</v>
      </c>
      <c r="CU199" s="229" t="str">
        <f t="shared" si="205"/>
        <v/>
      </c>
      <c r="CV199" s="230">
        <f t="shared" si="270"/>
        <v>8912</v>
      </c>
      <c r="CW199" s="163">
        <f t="shared" si="206"/>
        <v>3</v>
      </c>
      <c r="CX199" s="47" t="s">
        <v>0</v>
      </c>
      <c r="CY199" s="222" t="str">
        <f t="shared" si="253"/>
        <v xml:space="preserve">
</v>
      </c>
      <c r="CZ199" s="223">
        <f t="shared" si="254"/>
        <v>3</v>
      </c>
      <c r="DA199" s="47" t="s">
        <v>0</v>
      </c>
      <c r="DB199" s="47"/>
      <c r="DC199" s="47"/>
      <c r="DD199" s="47"/>
      <c r="DE199" s="47" t="s">
        <v>0</v>
      </c>
      <c r="DF199" s="53" t="str">
        <f t="shared" si="262"/>
        <v/>
      </c>
      <c r="DG199" t="s">
        <v>0</v>
      </c>
      <c r="DH199" s="128" t="str">
        <f t="shared" si="263"/>
        <v>O</v>
      </c>
      <c r="DI199" t="s">
        <v>0</v>
      </c>
      <c r="DJ199" s="52" t="str">
        <f t="shared" si="264"/>
        <v/>
      </c>
      <c r="DK199" s="66" t="str">
        <f t="shared" si="265"/>
        <v/>
      </c>
      <c r="DL199" t="s">
        <v>0</v>
      </c>
      <c r="DM199" s="19" t="str">
        <f t="shared" si="266"/>
        <v/>
      </c>
      <c r="DN199" s="47" t="s">
        <v>0</v>
      </c>
      <c r="DO199" s="19" t="str">
        <f t="shared" si="267"/>
        <v/>
      </c>
      <c r="DP199" s="47" t="s">
        <v>0</v>
      </c>
      <c r="DQ199" s="52" t="str">
        <f t="shared" si="207"/>
        <v>Maja – Katušić – OK Vihor – OPEN</v>
      </c>
      <c r="DR199" s="53" t="str">
        <f t="shared" si="208"/>
        <v>NEMA</v>
      </c>
      <c r="DS199" s="47" t="s">
        <v>0</v>
      </c>
      <c r="DT199" s="52" t="str">
        <f t="shared" si="209"/>
        <v>Maja – Katušić – OK Vihor</v>
      </c>
      <c r="DU199" s="53">
        <f t="shared" si="210"/>
        <v>733</v>
      </c>
      <c r="DV199" s="47" t="s">
        <v>0</v>
      </c>
      <c r="DW199" s="52" t="str">
        <f t="shared" si="211"/>
        <v>Maja – Katušić</v>
      </c>
      <c r="DX199" s="53">
        <f t="shared" si="212"/>
        <v>733</v>
      </c>
      <c r="DY199" s="47" t="s">
        <v>0</v>
      </c>
      <c r="DZ199" s="58">
        <f t="shared" si="255"/>
        <v>733</v>
      </c>
      <c r="EA199" s="53" cm="1">
        <f t="array" ref="EA199">IF(DZ199&lt;&gt;"",INDEX(regNatjecatelj_id,DZ199,0),IF(BD199&lt;&gt;"",BD199,""))</f>
        <v>1894</v>
      </c>
      <c r="EB199" s="47" t="s">
        <v>0</v>
      </c>
      <c r="EC199" s="58" t="str">
        <f t="shared" si="213"/>
        <v>imepre</v>
      </c>
      <c r="ED199" s="73" t="str">
        <f t="shared" si="214"/>
        <v>klu</v>
      </c>
      <c r="EE199" s="73" t="str">
        <f t="shared" si="215"/>
        <v>kat</v>
      </c>
      <c r="EF199" s="73" t="str">
        <f t="shared" si="216"/>
        <v/>
      </c>
      <c r="EG199" s="66" t="str">
        <f t="shared" si="217"/>
        <v>imepre-klu-kat</v>
      </c>
      <c r="EH199" s="47" t="s">
        <v>0</v>
      </c>
      <c r="EI199" s="58">
        <f>IF(AL199="","",MAX(EI$12:EI198)+1)</f>
        <v>359</v>
      </c>
      <c r="EJ199" s="73">
        <f t="shared" si="218"/>
        <v>34</v>
      </c>
      <c r="EK199" s="73">
        <f t="shared" si="256"/>
        <v>1894</v>
      </c>
      <c r="EL199" s="73">
        <f t="shared" si="219"/>
        <v>8912</v>
      </c>
      <c r="EM199" s="73">
        <f t="shared" si="220"/>
        <v>3</v>
      </c>
      <c r="EN199" s="73">
        <f t="shared" si="257"/>
        <v>0</v>
      </c>
      <c r="EO199" s="73">
        <f t="shared" si="258"/>
        <v>1</v>
      </c>
      <c r="EP199" s="73" t="str">
        <f t="shared" si="221"/>
        <v>3</v>
      </c>
      <c r="EQ199" s="73" t="str">
        <f t="shared" si="222"/>
        <v/>
      </c>
      <c r="ER199" s="73" t="str">
        <f t="shared" si="223"/>
        <v/>
      </c>
      <c r="ES199" s="53" t="str">
        <f t="shared" si="224"/>
        <v/>
      </c>
      <c r="ET199" s="47" t="s">
        <v>0</v>
      </c>
      <c r="EU199" s="19" t="str">
        <f t="shared" si="259"/>
        <v>INSERT INTO rezultat(id,stazakategorija_id,imeprezime_id,vrijeme_sec,status_id,registracija,uparivanje_id,originalstatus_id,imeprezimealias_id,klubalias_id,kategorijaalias_id) VALUES (359,34,1894,8912,3,0,1,3,Null,Null,Null);</v>
      </c>
      <c r="EV199" s="47" t="s">
        <v>0</v>
      </c>
      <c r="EW199" s="19" t="str">
        <f t="shared" si="260"/>
        <v/>
      </c>
      <c r="EX199" s="47" t="s">
        <v>0</v>
      </c>
      <c r="EY199" s="180" t="str">
        <f t="shared" si="225"/>
        <v xml:space="preserve">
INSERT INTO rezultat(id,stazakategorija_id,imeprezime_id,vrijeme_sec,status_id,registracija,uparivanje_id,originalstatus_id,imeprezimealias_id,klubalias_id,kategorijaalias_id) VALUES (359,34,1894,8912,3,0,1,3,Null,Null,Null);</v>
      </c>
      <c r="EZ199" s="47" t="s">
        <v>0</v>
      </c>
    </row>
    <row r="200" spans="1:156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6" t="str">
        <f t="shared" si="226"/>
        <v>ok</v>
      </c>
      <c r="P200" s="47"/>
      <c r="Q200" s="52" t="str">
        <f t="shared" si="227"/>
        <v>OPEN</v>
      </c>
      <c r="R200" s="73">
        <f>IF(Q200="","",IF(COUNTIF(Q$12:Q199,Q200)=0,R199+1,R199))</f>
        <v>12</v>
      </c>
      <c r="S200" s="73">
        <f t="shared" si="228"/>
        <v>291</v>
      </c>
      <c r="T200" s="73">
        <f t="shared" si="191"/>
        <v>29</v>
      </c>
      <c r="U200" s="66" t="str">
        <f t="shared" si="192"/>
        <v>Otvorena</v>
      </c>
      <c r="V200" s="47" t="s">
        <v>0</v>
      </c>
      <c r="W200" s="222" t="str">
        <f t="shared" si="193"/>
        <v>Otvorena</v>
      </c>
      <c r="X200" s="223">
        <f t="shared" si="194"/>
        <v>34</v>
      </c>
      <c r="Y200" s="47" t="s">
        <v>0</v>
      </c>
      <c r="Z200" s="52" t="str">
        <f t="shared" si="229"/>
        <v>CRO</v>
      </c>
      <c r="AA200" s="73">
        <f t="shared" si="195"/>
        <v>1</v>
      </c>
      <c r="AB200" s="31" t="str">
        <f t="shared" si="230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231"/>
        <v/>
      </c>
      <c r="AH200" s="47" t="s">
        <v>0</v>
      </c>
      <c r="AI200" s="143" t="str">
        <f t="shared" si="232"/>
        <v>CRO</v>
      </c>
      <c r="AJ200" s="47"/>
      <c r="AK200" s="52" t="str">
        <f t="shared" si="233"/>
        <v>Petra</v>
      </c>
      <c r="AL200" s="31" t="str">
        <f t="shared" si="234"/>
        <v>Jurić</v>
      </c>
      <c r="AM200" s="73">
        <f t="shared" si="235"/>
        <v>1893</v>
      </c>
      <c r="AN200" s="73" t="str">
        <f t="shared" si="236"/>
        <v/>
      </c>
      <c r="AO200" s="31" t="str">
        <f t="shared" si="196"/>
        <v>Petra</v>
      </c>
      <c r="AP200" s="66" t="str">
        <f t="shared" si="197"/>
        <v>Jurić</v>
      </c>
      <c r="AQ200" s="47" t="s">
        <v>0</v>
      </c>
      <c r="AR200" s="82" t="str">
        <f t="shared" si="237"/>
        <v/>
      </c>
      <c r="AS200" s="47" t="s">
        <v>0</v>
      </c>
      <c r="AT200" s="19" t="str">
        <f t="shared" si="238"/>
        <v/>
      </c>
      <c r="AU200" s="47" t="s">
        <v>0</v>
      </c>
      <c r="AV200" s="103"/>
      <c r="AW200" s="105"/>
      <c r="AX200" s="47" t="s">
        <v>0</v>
      </c>
      <c r="AY200" s="259" t="str">
        <f t="shared" si="261"/>
        <v/>
      </c>
      <c r="AZ200" s="47" t="s">
        <v>0</v>
      </c>
      <c r="BA200" s="52" t="str">
        <f t="shared" si="198"/>
        <v/>
      </c>
      <c r="BB200" s="73" t="str">
        <f>IF(AV200&amp;AW200="","",MAX(BB$12:BB199)+1)</f>
        <v/>
      </c>
      <c r="BC200" s="271" t="str">
        <f t="shared" si="199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>IF(O200="","",IF(BC200="",AO200,IF(BC200="NEMA",AV200,INDEX(regNatjecatelj_ime,MATCH(BC200,regNatjecatelj_id,0)))))</f>
        <v>Petra</v>
      </c>
      <c r="BG200" s="31" t="str">
        <f>IF(O200="","",IF(BC200="",AP200,IF(BC200="NEMA",AW200,INDEX(regNatjecatelj_prezime,MATCH(BC200,regNatjecatelj_id,0)))))</f>
        <v>Jurić</v>
      </c>
      <c r="BH200" s="73" t="str">
        <f t="shared" si="239"/>
        <v/>
      </c>
      <c r="BI200" s="53">
        <f t="shared" si="240"/>
        <v>1893</v>
      </c>
      <c r="BJ200" s="47" t="s">
        <v>0</v>
      </c>
      <c r="BK200" s="52" t="str">
        <f t="shared" si="200"/>
        <v>Vihor</v>
      </c>
      <c r="BL200" s="31" t="str">
        <f t="shared" si="201"/>
        <v>OK Vihor</v>
      </c>
      <c r="BM200" s="73" t="str">
        <f t="shared" si="202"/>
        <v/>
      </c>
      <c r="BN200" s="31" t="str" cm="1">
        <f t="array" ref="BN200">IF(BM200="",""&amp;BL200,IF(BM200="NEMA",BL200,INDEX(regKlub_naziv,MATCH(INDEX(regKlub_alias_klubId,BM200),regKlub_id,0))))</f>
        <v>OK Vihor</v>
      </c>
      <c r="BO200" s="31" t="str" cm="1">
        <f t="array" ref="BO200">IFERROR(""&amp;INDEX(regNatjecatelj_klub,DX200),"")</f>
        <v>OK Vihor</v>
      </c>
      <c r="BP200" s="88" t="str">
        <f t="shared" si="241"/>
        <v/>
      </c>
      <c r="BQ200" s="66" t="str">
        <f t="shared" si="242"/>
        <v>OK Vihor</v>
      </c>
      <c r="BR200" s="47" t="s">
        <v>0</v>
      </c>
      <c r="BS200" s="52" t="str">
        <f>IF(X200&lt;&gt;"NEMA","",IF(IFERROR(MATCH(W200,W$12:W199,0),0)&lt;&gt;0,"",W200))</f>
        <v/>
      </c>
      <c r="BT200" s="73" t="str">
        <f t="shared" si="243"/>
        <v/>
      </c>
      <c r="BU200" s="31" t="str">
        <f>IF(OR(BT200="",BT200&lt;&gt;"NEMA"),"",MAX(BU$12:BU199)+1)</f>
        <v/>
      </c>
      <c r="BV200" s="66" t="str">
        <f t="shared" si="244"/>
        <v/>
      </c>
      <c r="BW200" s="47" t="s">
        <v>0</v>
      </c>
      <c r="BX200" s="19" t="str">
        <f t="shared" si="245"/>
        <v/>
      </c>
      <c r="BY200" s="47" t="s">
        <v>0</v>
      </c>
      <c r="BZ200" s="82" t="str">
        <f>IF(BM200&lt;&gt;"NEMA","",IF(IFERROR(MATCH(BL200,BL$12:BL199,0),0)&lt;&gt;0,"",BL200))</f>
        <v/>
      </c>
      <c r="CA200" s="47" t="s">
        <v>0</v>
      </c>
      <c r="CB200" s="125"/>
      <c r="CC200" s="47" t="s">
        <v>0</v>
      </c>
      <c r="CD200" s="58" t="str">
        <f t="shared" si="246"/>
        <v/>
      </c>
      <c r="CE200" s="31" t="str">
        <f t="shared" si="247"/>
        <v/>
      </c>
      <c r="CF200" s="31" t="str">
        <f>IF(CE200="","",MAX(CF$12:CF199)+1)</f>
        <v/>
      </c>
      <c r="CG200" s="31" t="str">
        <f t="shared" si="203"/>
        <v/>
      </c>
      <c r="CH200" s="31" t="str">
        <f t="shared" si="248"/>
        <v/>
      </c>
      <c r="CI200" s="31" t="str">
        <f>IF(CB200="","",MAX(CI$12:CI199)+1)</f>
        <v/>
      </c>
      <c r="CJ200" s="31" t="str">
        <f t="shared" si="249"/>
        <v/>
      </c>
      <c r="CK200" s="66" t="str">
        <f t="shared" si="250"/>
        <v/>
      </c>
      <c r="CL200" s="47" t="s">
        <v>0</v>
      </c>
      <c r="CM200" s="73" t="str">
        <f t="shared" si="204"/>
        <v/>
      </c>
      <c r="CN200" s="47"/>
      <c r="CO200" s="19" t="str">
        <f t="shared" si="251"/>
        <v/>
      </c>
      <c r="CP200" s="47" t="s">
        <v>0</v>
      </c>
      <c r="CQ200" s="143" t="str">
        <f t="shared" si="252"/>
        <v>OK Vihor</v>
      </c>
      <c r="CR200" s="47" t="s">
        <v>0</v>
      </c>
      <c r="CS200" s="58" t="str">
        <f t="shared" si="268"/>
        <v>72:49</v>
      </c>
      <c r="CT200" s="73" t="str">
        <f t="shared" si="269"/>
        <v>3</v>
      </c>
      <c r="CU200" s="229" t="str">
        <f t="shared" si="205"/>
        <v/>
      </c>
      <c r="CV200" s="230">
        <f t="shared" si="270"/>
        <v>4369</v>
      </c>
      <c r="CW200" s="163">
        <f t="shared" si="206"/>
        <v>3</v>
      </c>
      <c r="CX200" s="47" t="s">
        <v>0</v>
      </c>
      <c r="CY200" s="222" t="str">
        <f t="shared" si="253"/>
        <v xml:space="preserve">
</v>
      </c>
      <c r="CZ200" s="223">
        <f t="shared" si="254"/>
        <v>3</v>
      </c>
      <c r="DA200" s="47" t="s">
        <v>0</v>
      </c>
      <c r="DB200" s="47"/>
      <c r="DC200" s="47"/>
      <c r="DD200" s="47"/>
      <c r="DE200" s="47" t="s">
        <v>0</v>
      </c>
      <c r="DF200" s="53" t="str">
        <f t="shared" si="262"/>
        <v/>
      </c>
      <c r="DG200" t="s">
        <v>0</v>
      </c>
      <c r="DH200" s="128" t="str">
        <f t="shared" si="263"/>
        <v>O</v>
      </c>
      <c r="DI200" t="s">
        <v>0</v>
      </c>
      <c r="DJ200" s="52" t="str">
        <f t="shared" si="264"/>
        <v/>
      </c>
      <c r="DK200" s="66" t="str">
        <f t="shared" si="265"/>
        <v/>
      </c>
      <c r="DL200" t="s">
        <v>0</v>
      </c>
      <c r="DM200" s="19" t="str">
        <f t="shared" si="266"/>
        <v/>
      </c>
      <c r="DN200" s="47" t="s">
        <v>0</v>
      </c>
      <c r="DO200" s="19" t="str">
        <f t="shared" si="267"/>
        <v/>
      </c>
      <c r="DP200" s="47" t="s">
        <v>0</v>
      </c>
      <c r="DQ200" s="52" t="str">
        <f t="shared" si="207"/>
        <v>Petra – Jurić – OK Vihor – OPEN</v>
      </c>
      <c r="DR200" s="53" t="str">
        <f t="shared" si="208"/>
        <v>NEMA</v>
      </c>
      <c r="DS200" s="47" t="s">
        <v>0</v>
      </c>
      <c r="DT200" s="52" t="str">
        <f t="shared" si="209"/>
        <v>Petra – Jurić – OK Vihor</v>
      </c>
      <c r="DU200" s="53">
        <f t="shared" si="210"/>
        <v>726</v>
      </c>
      <c r="DV200" s="47" t="s">
        <v>0</v>
      </c>
      <c r="DW200" s="52" t="str">
        <f t="shared" si="211"/>
        <v>Petra – Jurić</v>
      </c>
      <c r="DX200" s="53">
        <f t="shared" si="212"/>
        <v>726</v>
      </c>
      <c r="DY200" s="47" t="s">
        <v>0</v>
      </c>
      <c r="DZ200" s="58">
        <f t="shared" si="255"/>
        <v>726</v>
      </c>
      <c r="EA200" s="53" cm="1">
        <f t="array" ref="EA200">IF(DZ200&lt;&gt;"",INDEX(regNatjecatelj_id,DZ200,0),IF(BD200&lt;&gt;"",BD200,""))</f>
        <v>1893</v>
      </c>
      <c r="EB200" s="47" t="s">
        <v>0</v>
      </c>
      <c r="EC200" s="58" t="str">
        <f t="shared" si="213"/>
        <v>imepre</v>
      </c>
      <c r="ED200" s="73" t="str">
        <f t="shared" si="214"/>
        <v>klu</v>
      </c>
      <c r="EE200" s="73" t="str">
        <f t="shared" si="215"/>
        <v>kat</v>
      </c>
      <c r="EF200" s="73" t="str">
        <f t="shared" si="216"/>
        <v/>
      </c>
      <c r="EG200" s="66" t="str">
        <f t="shared" si="217"/>
        <v>imepre-klu-kat</v>
      </c>
      <c r="EH200" s="47" t="s">
        <v>0</v>
      </c>
      <c r="EI200" s="58">
        <f>IF(AL200="","",MAX(EI$12:EI199)+1)</f>
        <v>360</v>
      </c>
      <c r="EJ200" s="73">
        <f t="shared" si="218"/>
        <v>34</v>
      </c>
      <c r="EK200" s="73">
        <f t="shared" si="256"/>
        <v>1893</v>
      </c>
      <c r="EL200" s="73">
        <f t="shared" si="219"/>
        <v>4369</v>
      </c>
      <c r="EM200" s="73">
        <f t="shared" si="220"/>
        <v>3</v>
      </c>
      <c r="EN200" s="73">
        <f t="shared" si="257"/>
        <v>0</v>
      </c>
      <c r="EO200" s="73">
        <f t="shared" si="258"/>
        <v>1</v>
      </c>
      <c r="EP200" s="73" t="str">
        <f t="shared" si="221"/>
        <v>3</v>
      </c>
      <c r="EQ200" s="73" t="str">
        <f t="shared" si="222"/>
        <v/>
      </c>
      <c r="ER200" s="73" t="str">
        <f t="shared" si="223"/>
        <v/>
      </c>
      <c r="ES200" s="53" t="str">
        <f t="shared" si="224"/>
        <v/>
      </c>
      <c r="ET200" s="47" t="s">
        <v>0</v>
      </c>
      <c r="EU200" s="19" t="str">
        <f t="shared" si="259"/>
        <v>INSERT INTO rezultat(id,stazakategorija_id,imeprezime_id,vrijeme_sec,status_id,registracija,uparivanje_id,originalstatus_id,imeprezimealias_id,klubalias_id,kategorijaalias_id) VALUES (360,34,1893,4369,3,0,1,3,Null,Null,Null);</v>
      </c>
      <c r="EV200" s="47" t="s">
        <v>0</v>
      </c>
      <c r="EW200" s="19" t="str">
        <f t="shared" si="260"/>
        <v/>
      </c>
      <c r="EX200" s="47" t="s">
        <v>0</v>
      </c>
      <c r="EY200" s="180" t="str">
        <f t="shared" si="225"/>
        <v xml:space="preserve">
INSERT INTO rezultat(id,stazakategorija_id,imeprezime_id,vrijeme_sec,status_id,registracija,uparivanje_id,originalstatus_id,imeprezimealias_id,klubalias_id,kategorijaalias_id) VALUES (360,34,1893,4369,3,0,1,3,Null,Null,Null);</v>
      </c>
      <c r="EZ200" s="47" t="s">
        <v>0</v>
      </c>
    </row>
    <row r="201" spans="1:156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6" t="str">
        <f t="shared" si="226"/>
        <v>ok</v>
      </c>
      <c r="P201" s="47"/>
      <c r="Q201" s="52" t="str">
        <f t="shared" si="227"/>
        <v>OPEN</v>
      </c>
      <c r="R201" s="73">
        <f>IF(Q201="","",IF(COUNTIF(Q$12:Q200,Q201)=0,R200+1,R200))</f>
        <v>12</v>
      </c>
      <c r="S201" s="73">
        <f t="shared" si="228"/>
        <v>291</v>
      </c>
      <c r="T201" s="73">
        <f t="shared" si="191"/>
        <v>29</v>
      </c>
      <c r="U201" s="66" t="str">
        <f t="shared" si="192"/>
        <v>Otvorena</v>
      </c>
      <c r="V201" s="47" t="s">
        <v>0</v>
      </c>
      <c r="W201" s="222" t="str">
        <f t="shared" si="193"/>
        <v>Otvorena</v>
      </c>
      <c r="X201" s="223">
        <f t="shared" si="194"/>
        <v>34</v>
      </c>
      <c r="Y201" s="47" t="s">
        <v>0</v>
      </c>
      <c r="Z201" s="52" t="str">
        <f t="shared" si="229"/>
        <v>CRO</v>
      </c>
      <c r="AA201" s="73">
        <f t="shared" si="195"/>
        <v>1</v>
      </c>
      <c r="AB201" s="31" t="str">
        <f t="shared" si="230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231"/>
        <v/>
      </c>
      <c r="AH201" s="47" t="s">
        <v>0</v>
      </c>
      <c r="AI201" s="143" t="str">
        <f t="shared" si="232"/>
        <v>CRO</v>
      </c>
      <c r="AJ201" s="47"/>
      <c r="AK201" s="52" t="str">
        <f t="shared" si="233"/>
        <v>Maša</v>
      </c>
      <c r="AL201" s="31" t="str">
        <f t="shared" si="234"/>
        <v>Miščević</v>
      </c>
      <c r="AM201" s="73">
        <f t="shared" si="235"/>
        <v>1902</v>
      </c>
      <c r="AN201" s="73" t="str">
        <f t="shared" si="236"/>
        <v/>
      </c>
      <c r="AO201" s="31" t="str">
        <f t="shared" si="196"/>
        <v>Maša</v>
      </c>
      <c r="AP201" s="66" t="str">
        <f t="shared" si="197"/>
        <v>Miščević</v>
      </c>
      <c r="AQ201" s="47" t="s">
        <v>0</v>
      </c>
      <c r="AR201" s="82" t="str">
        <f t="shared" si="237"/>
        <v/>
      </c>
      <c r="AS201" s="47" t="s">
        <v>0</v>
      </c>
      <c r="AT201" s="19" t="str">
        <f t="shared" si="238"/>
        <v/>
      </c>
      <c r="AU201" s="47" t="s">
        <v>0</v>
      </c>
      <c r="AV201" s="103"/>
      <c r="AW201" s="105"/>
      <c r="AX201" s="47" t="s">
        <v>0</v>
      </c>
      <c r="AY201" s="259" t="str">
        <f t="shared" si="261"/>
        <v/>
      </c>
      <c r="AZ201" s="47" t="s">
        <v>0</v>
      </c>
      <c r="BA201" s="52" t="str">
        <f t="shared" si="198"/>
        <v/>
      </c>
      <c r="BB201" s="73" t="str">
        <f>IF(AV201&amp;AW201="","",MAX(BB$12:BB200)+1)</f>
        <v/>
      </c>
      <c r="BC201" s="271" t="str">
        <f t="shared" si="199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>IF(O201="","",IF(BC201="",AO201,IF(BC201="NEMA",AV201,INDEX(regNatjecatelj_ime,MATCH(BC201,regNatjecatelj_id,0)))))</f>
        <v>Maša</v>
      </c>
      <c r="BG201" s="31" t="str">
        <f>IF(O201="","",IF(BC201="",AP201,IF(BC201="NEMA",AW201,INDEX(regNatjecatelj_prezime,MATCH(BC201,regNatjecatelj_id,0)))))</f>
        <v>Miščević</v>
      </c>
      <c r="BH201" s="73" t="str">
        <f t="shared" si="239"/>
        <v/>
      </c>
      <c r="BI201" s="53">
        <f t="shared" si="240"/>
        <v>1902</v>
      </c>
      <c r="BJ201" s="47" t="s">
        <v>0</v>
      </c>
      <c r="BK201" s="52" t="str">
        <f t="shared" si="200"/>
        <v>Vihor</v>
      </c>
      <c r="BL201" s="31" t="str">
        <f t="shared" si="201"/>
        <v>OK Vihor</v>
      </c>
      <c r="BM201" s="73" t="str">
        <f t="shared" si="202"/>
        <v/>
      </c>
      <c r="BN201" s="31" t="str" cm="1">
        <f t="array" ref="BN201">IF(BM201="",""&amp;BL201,IF(BM201="NEMA",BL201,INDEX(regKlub_naziv,MATCH(INDEX(regKlub_alias_klubId,BM201),regKlub_id,0))))</f>
        <v>OK Vihor</v>
      </c>
      <c r="BO201" s="31" t="str" cm="1">
        <f t="array" ref="BO201">IFERROR(""&amp;INDEX(regNatjecatelj_klub,DX201),"")</f>
        <v>OK Vihor</v>
      </c>
      <c r="BP201" s="88" t="str">
        <f t="shared" si="241"/>
        <v/>
      </c>
      <c r="BQ201" s="66" t="str">
        <f t="shared" si="242"/>
        <v>OK Vihor</v>
      </c>
      <c r="BR201" s="47" t="s">
        <v>0</v>
      </c>
      <c r="BS201" s="52" t="str">
        <f>IF(X201&lt;&gt;"NEMA","",IF(IFERROR(MATCH(W201,W$12:W200,0),0)&lt;&gt;0,"",W201))</f>
        <v/>
      </c>
      <c r="BT201" s="73" t="str">
        <f t="shared" si="243"/>
        <v/>
      </c>
      <c r="BU201" s="31" t="str">
        <f>IF(OR(BT201="",BT201&lt;&gt;"NEMA"),"",MAX(BU$12:BU200)+1)</f>
        <v/>
      </c>
      <c r="BV201" s="66" t="str">
        <f t="shared" si="244"/>
        <v/>
      </c>
      <c r="BW201" s="47" t="s">
        <v>0</v>
      </c>
      <c r="BX201" s="19" t="str">
        <f t="shared" si="245"/>
        <v/>
      </c>
      <c r="BY201" s="47" t="s">
        <v>0</v>
      </c>
      <c r="BZ201" s="82" t="str">
        <f>IF(BM201&lt;&gt;"NEMA","",IF(IFERROR(MATCH(BL201,BL$12:BL200,0),0)&lt;&gt;0,"",BL201))</f>
        <v/>
      </c>
      <c r="CA201" s="47" t="s">
        <v>0</v>
      </c>
      <c r="CB201" s="125"/>
      <c r="CC201" s="47" t="s">
        <v>0</v>
      </c>
      <c r="CD201" s="58" t="str">
        <f t="shared" si="246"/>
        <v/>
      </c>
      <c r="CE201" s="31" t="str">
        <f t="shared" si="247"/>
        <v/>
      </c>
      <c r="CF201" s="31" t="str">
        <f>IF(CE201="","",MAX(CF$12:CF200)+1)</f>
        <v/>
      </c>
      <c r="CG201" s="31" t="str">
        <f t="shared" si="203"/>
        <v/>
      </c>
      <c r="CH201" s="31" t="str">
        <f t="shared" si="248"/>
        <v/>
      </c>
      <c r="CI201" s="31" t="str">
        <f>IF(CB201="","",MAX(CI$12:CI200)+1)</f>
        <v/>
      </c>
      <c r="CJ201" s="31" t="str">
        <f t="shared" si="249"/>
        <v/>
      </c>
      <c r="CK201" s="66" t="str">
        <f t="shared" si="250"/>
        <v/>
      </c>
      <c r="CL201" s="47" t="s">
        <v>0</v>
      </c>
      <c r="CM201" s="73" t="str">
        <f t="shared" si="204"/>
        <v/>
      </c>
      <c r="CN201" s="47"/>
      <c r="CO201" s="19" t="str">
        <f t="shared" si="251"/>
        <v/>
      </c>
      <c r="CP201" s="47" t="s">
        <v>0</v>
      </c>
      <c r="CQ201" s="143" t="str">
        <f t="shared" si="252"/>
        <v>OK Vihor</v>
      </c>
      <c r="CR201" s="47" t="s">
        <v>0</v>
      </c>
      <c r="CS201" s="58" t="str">
        <f t="shared" si="268"/>
        <v/>
      </c>
      <c r="CT201" s="73" t="str">
        <f t="shared" si="269"/>
        <v>1</v>
      </c>
      <c r="CU201" s="229" t="str">
        <f t="shared" si="205"/>
        <v/>
      </c>
      <c r="CV201" s="230" t="str">
        <f t="shared" si="270"/>
        <v/>
      </c>
      <c r="CW201" s="163">
        <f t="shared" si="206"/>
        <v>6</v>
      </c>
      <c r="CX201" s="47" t="s">
        <v>0</v>
      </c>
      <c r="CY201" s="222" t="str">
        <f t="shared" si="253"/>
        <v xml:space="preserve">
</v>
      </c>
      <c r="CZ201" s="223" t="e">
        <f t="shared" si="254"/>
        <v>#N/A</v>
      </c>
      <c r="DA201" s="47" t="s">
        <v>0</v>
      </c>
      <c r="DB201" s="47"/>
      <c r="DC201" s="47"/>
      <c r="DD201" s="47"/>
      <c r="DE201" s="47" t="s">
        <v>0</v>
      </c>
      <c r="DF201" s="53" t="str">
        <f t="shared" si="262"/>
        <v/>
      </c>
      <c r="DG201" t="s">
        <v>0</v>
      </c>
      <c r="DH201" s="128" t="str">
        <f t="shared" si="263"/>
        <v>O</v>
      </c>
      <c r="DI201" t="s">
        <v>0</v>
      </c>
      <c r="DJ201" s="52" t="str">
        <f t="shared" si="264"/>
        <v/>
      </c>
      <c r="DK201" s="66" t="str">
        <f t="shared" si="265"/>
        <v/>
      </c>
      <c r="DL201" t="s">
        <v>0</v>
      </c>
      <c r="DM201" s="19" t="str">
        <f t="shared" si="266"/>
        <v/>
      </c>
      <c r="DN201" s="47" t="s">
        <v>0</v>
      </c>
      <c r="DO201" s="19" t="str">
        <f t="shared" si="267"/>
        <v/>
      </c>
      <c r="DP201" s="47" t="s">
        <v>0</v>
      </c>
      <c r="DQ201" s="52" t="str">
        <f t="shared" si="207"/>
        <v>Maša – Miščević – OK Vihor – OPEN</v>
      </c>
      <c r="DR201" s="53" t="str">
        <f t="shared" si="208"/>
        <v>NEMA</v>
      </c>
      <c r="DS201" s="47" t="s">
        <v>0</v>
      </c>
      <c r="DT201" s="52" t="str">
        <f t="shared" si="209"/>
        <v>Maša – Miščević – OK Vihor</v>
      </c>
      <c r="DU201" s="53">
        <f t="shared" si="210"/>
        <v>815</v>
      </c>
      <c r="DV201" s="47" t="s">
        <v>0</v>
      </c>
      <c r="DW201" s="52" t="str">
        <f t="shared" si="211"/>
        <v>Maša – Miščević</v>
      </c>
      <c r="DX201" s="53">
        <f t="shared" si="212"/>
        <v>815</v>
      </c>
      <c r="DY201" s="47" t="s">
        <v>0</v>
      </c>
      <c r="DZ201" s="58">
        <f t="shared" si="255"/>
        <v>815</v>
      </c>
      <c r="EA201" s="53" cm="1">
        <f t="array" ref="EA201">IF(DZ201&lt;&gt;"",INDEX(regNatjecatelj_id,DZ201,0),IF(BD201&lt;&gt;"",BD201,""))</f>
        <v>1902</v>
      </c>
      <c r="EB201" s="47" t="s">
        <v>0</v>
      </c>
      <c r="EC201" s="58" t="str">
        <f t="shared" si="213"/>
        <v>imepre</v>
      </c>
      <c r="ED201" s="73" t="str">
        <f t="shared" si="214"/>
        <v>klu</v>
      </c>
      <c r="EE201" s="73" t="str">
        <f t="shared" si="215"/>
        <v>kat</v>
      </c>
      <c r="EF201" s="73" t="str">
        <f t="shared" si="216"/>
        <v/>
      </c>
      <c r="EG201" s="66" t="str">
        <f t="shared" si="217"/>
        <v>imepre-klu-kat</v>
      </c>
      <c r="EH201" s="47" t="s">
        <v>0</v>
      </c>
      <c r="EI201" s="58">
        <f>IF(AL201="","",MAX(EI$12:EI200)+1)</f>
        <v>361</v>
      </c>
      <c r="EJ201" s="73">
        <f t="shared" si="218"/>
        <v>34</v>
      </c>
      <c r="EK201" s="73">
        <f t="shared" si="256"/>
        <v>1902</v>
      </c>
      <c r="EL201" s="73" t="str">
        <f t="shared" si="219"/>
        <v/>
      </c>
      <c r="EM201" s="73">
        <f t="shared" si="220"/>
        <v>6</v>
      </c>
      <c r="EN201" s="73">
        <f t="shared" si="257"/>
        <v>0</v>
      </c>
      <c r="EO201" s="73">
        <f t="shared" si="258"/>
        <v>1</v>
      </c>
      <c r="EP201" s="73" t="str">
        <f t="shared" si="221"/>
        <v>1</v>
      </c>
      <c r="EQ201" s="73" t="str">
        <f t="shared" si="222"/>
        <v/>
      </c>
      <c r="ER201" s="73" t="str">
        <f t="shared" si="223"/>
        <v/>
      </c>
      <c r="ES201" s="53" t="str">
        <f t="shared" si="224"/>
        <v/>
      </c>
      <c r="ET201" s="47" t="s">
        <v>0</v>
      </c>
      <c r="EU201" s="19" t="str">
        <f t="shared" si="259"/>
        <v>INSERT INTO rezultat(id,stazakategorija_id,imeprezime_id,vrijeme_sec,status_id,registracija,uparivanje_id,originalstatus_id,imeprezimealias_id,klubalias_id,kategorijaalias_id) VALUES (361,34,1902,Null,6,0,1,1,Null,Null,Null);</v>
      </c>
      <c r="EV201" s="47" t="s">
        <v>0</v>
      </c>
      <c r="EW201" s="19" t="str">
        <f t="shared" si="260"/>
        <v/>
      </c>
      <c r="EX201" s="47" t="s">
        <v>0</v>
      </c>
      <c r="EY201" s="180" t="str">
        <f t="shared" si="225"/>
        <v xml:space="preserve">
INSERT INTO rezultat(id,stazakategorija_id,imeprezime_id,vrijeme_sec,status_id,registracija,uparivanje_id,originalstatus_id,imeprezimealias_id,klubalias_id,kategorijaalias_id) VALUES (361,34,1902,Null,6,0,1,1,Null,Null,Null);</v>
      </c>
      <c r="EZ201" s="47" t="s">
        <v>0</v>
      </c>
    </row>
    <row r="202" spans="1:156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6" t="str">
        <f t="shared" si="226"/>
        <v>ok</v>
      </c>
      <c r="P202" s="47"/>
      <c r="Q202" s="52" t="str">
        <f t="shared" si="227"/>
        <v>OPEN</v>
      </c>
      <c r="R202" s="73">
        <f>IF(Q202="","",IF(COUNTIF(Q$12:Q201,Q202)=0,R201+1,R201))</f>
        <v>12</v>
      </c>
      <c r="S202" s="73">
        <f t="shared" si="228"/>
        <v>291</v>
      </c>
      <c r="T202" s="73">
        <f t="shared" si="191"/>
        <v>29</v>
      </c>
      <c r="U202" s="66" t="str">
        <f t="shared" si="192"/>
        <v>Otvorena</v>
      </c>
      <c r="V202" s="47" t="s">
        <v>0</v>
      </c>
      <c r="W202" s="222" t="str">
        <f t="shared" si="193"/>
        <v>Otvorena</v>
      </c>
      <c r="X202" s="223">
        <f t="shared" si="194"/>
        <v>34</v>
      </c>
      <c r="Y202" s="47" t="s">
        <v>0</v>
      </c>
      <c r="Z202" s="52" t="str">
        <f t="shared" si="229"/>
        <v>CRO</v>
      </c>
      <c r="AA202" s="73">
        <f t="shared" si="195"/>
        <v>1</v>
      </c>
      <c r="AB202" s="31" t="str">
        <f t="shared" si="230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231"/>
        <v/>
      </c>
      <c r="AH202" s="47" t="s">
        <v>0</v>
      </c>
      <c r="AI202" s="143" t="str">
        <f t="shared" si="232"/>
        <v>CRO</v>
      </c>
      <c r="AJ202" s="47"/>
      <c r="AK202" s="52" t="str">
        <f t="shared" si="233"/>
        <v>Ivan</v>
      </c>
      <c r="AL202" s="31" t="str">
        <f t="shared" si="234"/>
        <v>Majnarić</v>
      </c>
      <c r="AM202" s="73">
        <f t="shared" si="235"/>
        <v>1899</v>
      </c>
      <c r="AN202" s="73" t="str">
        <f t="shared" si="236"/>
        <v/>
      </c>
      <c r="AO202" s="31" t="str">
        <f t="shared" si="196"/>
        <v>Ivan</v>
      </c>
      <c r="AP202" s="66" t="str">
        <f t="shared" si="197"/>
        <v>Majnarić</v>
      </c>
      <c r="AQ202" s="47" t="s">
        <v>0</v>
      </c>
      <c r="AR202" s="82" t="str">
        <f t="shared" si="237"/>
        <v/>
      </c>
      <c r="AS202" s="47" t="s">
        <v>0</v>
      </c>
      <c r="AT202" s="19" t="str">
        <f t="shared" si="238"/>
        <v/>
      </c>
      <c r="AU202" s="47" t="s">
        <v>0</v>
      </c>
      <c r="AV202" s="103"/>
      <c r="AW202" s="105"/>
      <c r="AX202" s="47" t="s">
        <v>0</v>
      </c>
      <c r="AY202" s="259" t="str">
        <f t="shared" si="261"/>
        <v/>
      </c>
      <c r="AZ202" s="47" t="s">
        <v>0</v>
      </c>
      <c r="BA202" s="52" t="str">
        <f t="shared" si="198"/>
        <v/>
      </c>
      <c r="BB202" s="73" t="str">
        <f>IF(AV202&amp;AW202="","",MAX(BB$12:BB201)+1)</f>
        <v/>
      </c>
      <c r="BC202" s="271" t="str">
        <f t="shared" si="199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>IF(O202="","",IF(BC202="",AO202,IF(BC202="NEMA",AV202,INDEX(regNatjecatelj_ime,MATCH(BC202,regNatjecatelj_id,0)))))</f>
        <v>Ivan</v>
      </c>
      <c r="BG202" s="31" t="str">
        <f>IF(O202="","",IF(BC202="",AP202,IF(BC202="NEMA",AW202,INDEX(regNatjecatelj_prezime,MATCH(BC202,regNatjecatelj_id,0)))))</f>
        <v>Majnarić</v>
      </c>
      <c r="BH202" s="73" t="str">
        <f t="shared" si="239"/>
        <v/>
      </c>
      <c r="BI202" s="53">
        <f t="shared" si="240"/>
        <v>1899</v>
      </c>
      <c r="BJ202" s="47" t="s">
        <v>0</v>
      </c>
      <c r="BK202" s="52" t="str">
        <f t="shared" si="200"/>
        <v>Vihor</v>
      </c>
      <c r="BL202" s="31" t="str">
        <f t="shared" si="201"/>
        <v>OK Vihor</v>
      </c>
      <c r="BM202" s="73" t="str">
        <f t="shared" si="202"/>
        <v/>
      </c>
      <c r="BN202" s="31" t="str" cm="1">
        <f t="array" ref="BN202">IF(BM202="",""&amp;BL202,IF(BM202="NEMA",BL202,INDEX(regKlub_naziv,MATCH(INDEX(regKlub_alias_klubId,BM202),regKlub_id,0))))</f>
        <v>OK Vihor</v>
      </c>
      <c r="BO202" s="31" t="str" cm="1">
        <f t="array" ref="BO202">IFERROR(""&amp;INDEX(regNatjecatelj_klub,DX202),"")</f>
        <v>OK Vihor</v>
      </c>
      <c r="BP202" s="88" t="str">
        <f t="shared" si="241"/>
        <v/>
      </c>
      <c r="BQ202" s="66" t="str">
        <f t="shared" si="242"/>
        <v>OK Vihor</v>
      </c>
      <c r="BR202" s="47" t="s">
        <v>0</v>
      </c>
      <c r="BS202" s="52" t="str">
        <f>IF(X202&lt;&gt;"NEMA","",IF(IFERROR(MATCH(W202,W$12:W201,0),0)&lt;&gt;0,"",W202))</f>
        <v/>
      </c>
      <c r="BT202" s="73" t="str">
        <f t="shared" si="243"/>
        <v/>
      </c>
      <c r="BU202" s="31" t="str">
        <f>IF(OR(BT202="",BT202&lt;&gt;"NEMA"),"",MAX(BU$12:BU201)+1)</f>
        <v/>
      </c>
      <c r="BV202" s="66" t="str">
        <f t="shared" si="244"/>
        <v/>
      </c>
      <c r="BW202" s="47" t="s">
        <v>0</v>
      </c>
      <c r="BX202" s="19" t="str">
        <f t="shared" si="245"/>
        <v/>
      </c>
      <c r="BY202" s="47" t="s">
        <v>0</v>
      </c>
      <c r="BZ202" s="82" t="str">
        <f>IF(BM202&lt;&gt;"NEMA","",IF(IFERROR(MATCH(BL202,BL$12:BL201,0),0)&lt;&gt;0,"",BL202))</f>
        <v/>
      </c>
      <c r="CA202" s="47" t="s">
        <v>0</v>
      </c>
      <c r="CB202" s="125"/>
      <c r="CC202" s="47" t="s">
        <v>0</v>
      </c>
      <c r="CD202" s="58" t="str">
        <f t="shared" si="246"/>
        <v/>
      </c>
      <c r="CE202" s="31" t="str">
        <f t="shared" si="247"/>
        <v/>
      </c>
      <c r="CF202" s="31" t="str">
        <f>IF(CE202="","",MAX(CF$12:CF201)+1)</f>
        <v/>
      </c>
      <c r="CG202" s="31" t="str">
        <f t="shared" si="203"/>
        <v/>
      </c>
      <c r="CH202" s="31" t="str">
        <f t="shared" si="248"/>
        <v/>
      </c>
      <c r="CI202" s="31" t="str">
        <f>IF(CB202="","",MAX(CI$12:CI201)+1)</f>
        <v/>
      </c>
      <c r="CJ202" s="31" t="str">
        <f t="shared" si="249"/>
        <v/>
      </c>
      <c r="CK202" s="66" t="str">
        <f t="shared" si="250"/>
        <v/>
      </c>
      <c r="CL202" s="47" t="s">
        <v>0</v>
      </c>
      <c r="CM202" s="73" t="str">
        <f t="shared" si="204"/>
        <v/>
      </c>
      <c r="CN202" s="47"/>
      <c r="CO202" s="19" t="str">
        <f t="shared" si="251"/>
        <v/>
      </c>
      <c r="CP202" s="47" t="s">
        <v>0</v>
      </c>
      <c r="CQ202" s="143" t="str">
        <f t="shared" si="252"/>
        <v>OK Vihor</v>
      </c>
      <c r="CR202" s="47" t="s">
        <v>0</v>
      </c>
      <c r="CS202" s="58" t="str">
        <f t="shared" si="268"/>
        <v>118:32</v>
      </c>
      <c r="CT202" s="73" t="str">
        <f t="shared" si="269"/>
        <v>3</v>
      </c>
      <c r="CU202" s="229" t="str">
        <f t="shared" si="205"/>
        <v/>
      </c>
      <c r="CV202" s="230">
        <f t="shared" si="270"/>
        <v>7112</v>
      </c>
      <c r="CW202" s="163">
        <f t="shared" si="206"/>
        <v>3</v>
      </c>
      <c r="CX202" s="47" t="s">
        <v>0</v>
      </c>
      <c r="CY202" s="222" t="str">
        <f t="shared" si="253"/>
        <v xml:space="preserve">
</v>
      </c>
      <c r="CZ202" s="223">
        <f t="shared" si="254"/>
        <v>3</v>
      </c>
      <c r="DA202" s="47" t="s">
        <v>0</v>
      </c>
      <c r="DB202" s="47"/>
      <c r="DC202" s="47"/>
      <c r="DD202" s="47"/>
      <c r="DE202" s="47" t="s">
        <v>0</v>
      </c>
      <c r="DF202" s="53" t="str">
        <f t="shared" si="262"/>
        <v/>
      </c>
      <c r="DG202" t="s">
        <v>0</v>
      </c>
      <c r="DH202" s="128" t="str">
        <f t="shared" si="263"/>
        <v>O</v>
      </c>
      <c r="DI202" t="s">
        <v>0</v>
      </c>
      <c r="DJ202" s="52" t="str">
        <f t="shared" si="264"/>
        <v/>
      </c>
      <c r="DK202" s="66" t="str">
        <f t="shared" si="265"/>
        <v/>
      </c>
      <c r="DL202" t="s">
        <v>0</v>
      </c>
      <c r="DM202" s="19" t="str">
        <f t="shared" si="266"/>
        <v/>
      </c>
      <c r="DN202" s="47" t="s">
        <v>0</v>
      </c>
      <c r="DO202" s="19" t="str">
        <f t="shared" si="267"/>
        <v/>
      </c>
      <c r="DP202" s="47" t="s">
        <v>0</v>
      </c>
      <c r="DQ202" s="52" t="str">
        <f t="shared" si="207"/>
        <v>Ivan – Majnarić – OK Vihor – OPEN</v>
      </c>
      <c r="DR202" s="53" t="str">
        <f t="shared" si="208"/>
        <v>NEMA</v>
      </c>
      <c r="DS202" s="47" t="s">
        <v>0</v>
      </c>
      <c r="DT202" s="52" t="str">
        <f t="shared" si="209"/>
        <v>Ivan – Majnarić – OK Vihor</v>
      </c>
      <c r="DU202" s="53">
        <f t="shared" si="210"/>
        <v>779</v>
      </c>
      <c r="DV202" s="47" t="s">
        <v>0</v>
      </c>
      <c r="DW202" s="52" t="str">
        <f t="shared" si="211"/>
        <v>Ivan – Majnarić</v>
      </c>
      <c r="DX202" s="53">
        <f t="shared" si="212"/>
        <v>779</v>
      </c>
      <c r="DY202" s="47" t="s">
        <v>0</v>
      </c>
      <c r="DZ202" s="58">
        <f t="shared" si="255"/>
        <v>779</v>
      </c>
      <c r="EA202" s="53" cm="1">
        <f t="array" ref="EA202">IF(DZ202&lt;&gt;"",INDEX(regNatjecatelj_id,DZ202,0),IF(BD202&lt;&gt;"",BD202,""))</f>
        <v>1899</v>
      </c>
      <c r="EB202" s="47" t="s">
        <v>0</v>
      </c>
      <c r="EC202" s="58" t="str">
        <f t="shared" si="213"/>
        <v>imepre</v>
      </c>
      <c r="ED202" s="73" t="str">
        <f t="shared" si="214"/>
        <v>klu</v>
      </c>
      <c r="EE202" s="73" t="str">
        <f t="shared" si="215"/>
        <v>kat</v>
      </c>
      <c r="EF202" s="73" t="str">
        <f t="shared" si="216"/>
        <v/>
      </c>
      <c r="EG202" s="66" t="str">
        <f t="shared" si="217"/>
        <v>imepre-klu-kat</v>
      </c>
      <c r="EH202" s="47" t="s">
        <v>0</v>
      </c>
      <c r="EI202" s="58">
        <f>IF(AL202="","",MAX(EI$12:EI201)+1)</f>
        <v>362</v>
      </c>
      <c r="EJ202" s="73">
        <f t="shared" si="218"/>
        <v>34</v>
      </c>
      <c r="EK202" s="73">
        <f t="shared" si="256"/>
        <v>1899</v>
      </c>
      <c r="EL202" s="73">
        <f t="shared" si="219"/>
        <v>7112</v>
      </c>
      <c r="EM202" s="73">
        <f t="shared" si="220"/>
        <v>3</v>
      </c>
      <c r="EN202" s="73">
        <f t="shared" si="257"/>
        <v>0</v>
      </c>
      <c r="EO202" s="73">
        <f t="shared" si="258"/>
        <v>1</v>
      </c>
      <c r="EP202" s="73" t="str">
        <f t="shared" si="221"/>
        <v>3</v>
      </c>
      <c r="EQ202" s="73" t="str">
        <f t="shared" si="222"/>
        <v/>
      </c>
      <c r="ER202" s="73" t="str">
        <f t="shared" si="223"/>
        <v/>
      </c>
      <c r="ES202" s="53" t="str">
        <f t="shared" si="224"/>
        <v/>
      </c>
      <c r="ET202" s="47" t="s">
        <v>0</v>
      </c>
      <c r="EU202" s="19" t="str">
        <f t="shared" si="259"/>
        <v>INSERT INTO rezultat(id,stazakategorija_id,imeprezime_id,vrijeme_sec,status_id,registracija,uparivanje_id,originalstatus_id,imeprezimealias_id,klubalias_id,kategorijaalias_id) VALUES (362,34,1899,7112,3,0,1,3,Null,Null,Null);</v>
      </c>
      <c r="EV202" s="47" t="s">
        <v>0</v>
      </c>
      <c r="EW202" s="19" t="str">
        <f t="shared" si="260"/>
        <v/>
      </c>
      <c r="EX202" s="47" t="s">
        <v>0</v>
      </c>
      <c r="EY202" s="180" t="str">
        <f t="shared" si="225"/>
        <v xml:space="preserve">
INSERT INTO rezultat(id,stazakategorija_id,imeprezime_id,vrijeme_sec,status_id,registracija,uparivanje_id,originalstatus_id,imeprezimealias_id,klubalias_id,kategorijaalias_id) VALUES (362,34,1899,7112,3,0,1,3,Null,Null,Null);</v>
      </c>
      <c r="EZ202" s="47" t="s">
        <v>0</v>
      </c>
    </row>
    <row r="203" spans="1:156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6" t="str">
        <f t="shared" si="226"/>
        <v>ok</v>
      </c>
      <c r="P203" s="47"/>
      <c r="Q203" s="52" t="str">
        <f t="shared" si="227"/>
        <v>OPEN</v>
      </c>
      <c r="R203" s="73">
        <f>IF(Q203="","",IF(COUNTIF(Q$12:Q202,Q203)=0,R202+1,R202))</f>
        <v>12</v>
      </c>
      <c r="S203" s="73">
        <f t="shared" si="228"/>
        <v>291</v>
      </c>
      <c r="T203" s="73">
        <f t="shared" si="191"/>
        <v>29</v>
      </c>
      <c r="U203" s="66" t="str">
        <f t="shared" si="192"/>
        <v>Otvorena</v>
      </c>
      <c r="V203" s="47" t="s">
        <v>0</v>
      </c>
      <c r="W203" s="222" t="str">
        <f t="shared" si="193"/>
        <v>Otvorena</v>
      </c>
      <c r="X203" s="223">
        <f t="shared" si="194"/>
        <v>34</v>
      </c>
      <c r="Y203" s="47" t="s">
        <v>0</v>
      </c>
      <c r="Z203" s="52" t="str">
        <f t="shared" si="229"/>
        <v/>
      </c>
      <c r="AA203" s="73" t="str">
        <f t="shared" si="195"/>
        <v/>
      </c>
      <c r="AB203" s="31" t="str">
        <f t="shared" si="230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231"/>
        <v/>
      </c>
      <c r="AH203" s="47" t="s">
        <v>0</v>
      </c>
      <c r="AI203" s="143" t="str">
        <f t="shared" si="232"/>
        <v/>
      </c>
      <c r="AJ203" s="47"/>
      <c r="AK203" s="52" t="str">
        <f t="shared" si="233"/>
        <v>Luka</v>
      </c>
      <c r="AL203" s="31" t="str">
        <f t="shared" si="234"/>
        <v>Hajnić</v>
      </c>
      <c r="AM203" s="73" t="str">
        <f t="shared" si="235"/>
        <v>NEMA</v>
      </c>
      <c r="AN203" s="73" t="str">
        <f t="shared" si="236"/>
        <v>NEMA</v>
      </c>
      <c r="AO203" s="31" t="str">
        <f t="shared" si="196"/>
        <v>Luka</v>
      </c>
      <c r="AP203" s="66" t="str">
        <f t="shared" si="197"/>
        <v>Hajnić</v>
      </c>
      <c r="AQ203" s="47" t="s">
        <v>0</v>
      </c>
      <c r="AR203" s="82" t="str">
        <f t="shared" si="237"/>
        <v>Luka Hajnić</v>
      </c>
      <c r="AS203" s="47" t="s">
        <v>0</v>
      </c>
      <c r="AT203" s="19" t="str">
        <f t="shared" si="238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9" t="str">
        <f t="shared" si="261"/>
        <v/>
      </c>
      <c r="AZ203" s="47" t="s">
        <v>0</v>
      </c>
      <c r="BA203" s="52" t="str">
        <f t="shared" si="198"/>
        <v/>
      </c>
      <c r="BB203" s="73" t="str">
        <f>IF(AV203&amp;AW203="","",MAX(BB$12:BB202)+1)</f>
        <v/>
      </c>
      <c r="BC203" s="271" t="str">
        <f t="shared" si="199"/>
        <v/>
      </c>
      <c r="BD203" s="53">
        <f>IF(AND(AM203="NEMA",AN203="NEMA",OR(AV203&amp;AW203="",BC203="NEMA")),MAX(BD$12:BD202)+1,"")</f>
        <v>1969</v>
      </c>
      <c r="BE203" s="47" t="s">
        <v>0</v>
      </c>
      <c r="BF203" s="52" t="str">
        <f>IF(O203="","",IF(BC203="",AO203,IF(BC203="NEMA",AV203,INDEX(regNatjecatelj_ime,MATCH(BC203,regNatjecatelj_id,0)))))</f>
        <v>Luka</v>
      </c>
      <c r="BG203" s="31" t="str">
        <f>IF(O203="","",IF(BC203="",AP203,IF(BC203="NEMA",AW203,INDEX(regNatjecatelj_prezime,MATCH(BC203,regNatjecatelj_id,0)))))</f>
        <v>Hajnić</v>
      </c>
      <c r="BH203" s="73" t="str">
        <f t="shared" si="239"/>
        <v/>
      </c>
      <c r="BI203" s="53">
        <f t="shared" si="240"/>
        <v>1969</v>
      </c>
      <c r="BJ203" s="47" t="s">
        <v>0</v>
      </c>
      <c r="BK203" s="52" t="str">
        <f t="shared" si="200"/>
        <v/>
      </c>
      <c r="BL203" s="31" t="str">
        <f t="shared" si="201"/>
        <v/>
      </c>
      <c r="BM203" s="73" t="str">
        <f t="shared" si="202"/>
        <v/>
      </c>
      <c r="BN203" s="31" t="str" cm="1">
        <f t="array" ref="BN203">IF(BM203="",""&amp;BL203,IF(BM203="NEMA",BL203,INDEX(regKlub_naziv,MATCH(INDEX(regKlub_alias_klubId,BM203),regKlub_id,0))))</f>
        <v/>
      </c>
      <c r="BO203" s="31" t="str" cm="1">
        <f t="array" ref="BO203">IFERROR(""&amp;INDEX(regNatjecatelj_klub,DX203),"")</f>
        <v/>
      </c>
      <c r="BP203" s="88" t="str">
        <f t="shared" si="241"/>
        <v/>
      </c>
      <c r="BQ203" s="66" t="str">
        <f t="shared" si="242"/>
        <v/>
      </c>
      <c r="BR203" s="47" t="s">
        <v>0</v>
      </c>
      <c r="BS203" s="52" t="str">
        <f>IF(X203&lt;&gt;"NEMA","",IF(IFERROR(MATCH(W203,W$12:W202,0),0)&lt;&gt;0,"",W203))</f>
        <v/>
      </c>
      <c r="BT203" s="73" t="str">
        <f t="shared" si="243"/>
        <v/>
      </c>
      <c r="BU203" s="31" t="str">
        <f>IF(OR(BT203="",BT203&lt;&gt;"NEMA"),"",MAX(BU$12:BU202)+1)</f>
        <v/>
      </c>
      <c r="BV203" s="66" t="str">
        <f t="shared" si="244"/>
        <v/>
      </c>
      <c r="BW203" s="47" t="s">
        <v>0</v>
      </c>
      <c r="BX203" s="19" t="str">
        <f t="shared" si="245"/>
        <v/>
      </c>
      <c r="BY203" s="47" t="s">
        <v>0</v>
      </c>
      <c r="BZ203" s="82" t="str">
        <f>IF(BM203&lt;&gt;"NEMA","",IF(IFERROR(MATCH(BL203,BL$12:BL202,0),0)&lt;&gt;0,"",BL203))</f>
        <v/>
      </c>
      <c r="CA203" s="47" t="s">
        <v>0</v>
      </c>
      <c r="CB203" s="125"/>
      <c r="CC203" s="47" t="s">
        <v>0</v>
      </c>
      <c r="CD203" s="58" t="str">
        <f t="shared" si="246"/>
        <v/>
      </c>
      <c r="CE203" s="31" t="str">
        <f t="shared" si="247"/>
        <v/>
      </c>
      <c r="CF203" s="31" t="str">
        <f>IF(CE203="","",MAX(CF$12:CF202)+1)</f>
        <v/>
      </c>
      <c r="CG203" s="31" t="str">
        <f t="shared" si="203"/>
        <v/>
      </c>
      <c r="CH203" s="31" t="str">
        <f t="shared" si="248"/>
        <v/>
      </c>
      <c r="CI203" s="31" t="str">
        <f>IF(CB203="","",MAX(CI$12:CI202)+1)</f>
        <v/>
      </c>
      <c r="CJ203" s="31" t="str">
        <f t="shared" si="249"/>
        <v/>
      </c>
      <c r="CK203" s="66" t="str">
        <f t="shared" si="250"/>
        <v/>
      </c>
      <c r="CL203" s="47" t="s">
        <v>0</v>
      </c>
      <c r="CM203" s="73" t="str">
        <f t="shared" si="204"/>
        <v/>
      </c>
      <c r="CN203" s="47"/>
      <c r="CO203" s="19" t="str">
        <f t="shared" si="251"/>
        <v/>
      </c>
      <c r="CP203" s="47" t="s">
        <v>0</v>
      </c>
      <c r="CQ203" s="143" t="str">
        <f t="shared" si="252"/>
        <v/>
      </c>
      <c r="CR203" s="47" t="s">
        <v>0</v>
      </c>
      <c r="CS203" s="58" t="str">
        <f t="shared" si="268"/>
        <v/>
      </c>
      <c r="CT203" s="73" t="str">
        <f t="shared" si="269"/>
        <v>1</v>
      </c>
      <c r="CU203" s="229" t="str">
        <f t="shared" si="205"/>
        <v/>
      </c>
      <c r="CV203" s="230" t="str">
        <f t="shared" si="270"/>
        <v/>
      </c>
      <c r="CW203" s="163">
        <f t="shared" si="206"/>
        <v>6</v>
      </c>
      <c r="CX203" s="47" t="s">
        <v>0</v>
      </c>
      <c r="CY203" s="222" t="str">
        <f t="shared" si="253"/>
        <v xml:space="preserve">
</v>
      </c>
      <c r="CZ203" s="223" t="str">
        <f t="shared" si="254"/>
        <v/>
      </c>
      <c r="DA203" s="47" t="s">
        <v>0</v>
      </c>
      <c r="DB203" s="47"/>
      <c r="DC203" s="47"/>
      <c r="DD203" s="47"/>
      <c r="DE203" s="47" t="s">
        <v>0</v>
      </c>
      <c r="DF203" s="53">
        <f t="shared" si="262"/>
        <v>1</v>
      </c>
      <c r="DG203" t="s">
        <v>0</v>
      </c>
      <c r="DH203" s="128" t="str">
        <f t="shared" si="263"/>
        <v>O</v>
      </c>
      <c r="DI203" t="s">
        <v>0</v>
      </c>
      <c r="DJ203" s="52" t="str">
        <f t="shared" si="264"/>
        <v/>
      </c>
      <c r="DK203" s="66" t="str">
        <f t="shared" si="265"/>
        <v>INSERT INTO imeprezime (id,osoba_id,rbr,ime,prezime,klub_id,identitet_id,sintaksa_id,info,aktivno,dnevnik_id) VALUES (1969,Null,1,'Luka','Hajnić',(SELECT id FROM klub WHERE naziv = ''),Null,1,'',1,882);</v>
      </c>
      <c r="DL203" t="s">
        <v>0</v>
      </c>
      <c r="DM203" s="19" t="str">
        <f t="shared" si="266"/>
        <v>INSERT INTO imeprezime (id,osoba_id,rbr,ime,prezime,klub_id,identitet_id,sintaksa_id,info,aktivno,dnevnik_id) VALUES (1969,Null,1,'Luka','Hajnić',(SELECT id FROM klub WHERE naziv = ''),Null,1,'',1,882);</v>
      </c>
      <c r="DN203" s="47" t="s">
        <v>0</v>
      </c>
      <c r="DO203" s="19" t="str">
        <f t="shared" si="267"/>
        <v/>
      </c>
      <c r="DP203" s="47" t="s">
        <v>0</v>
      </c>
      <c r="DQ203" s="52" t="str">
        <f t="shared" si="207"/>
        <v>Luka – Hajnić – OPEN</v>
      </c>
      <c r="DR203" s="53" t="str">
        <f t="shared" si="208"/>
        <v>NEMA</v>
      </c>
      <c r="DS203" s="47" t="s">
        <v>0</v>
      </c>
      <c r="DT203" s="52" t="str">
        <f t="shared" si="209"/>
        <v>Luka – Hajnić</v>
      </c>
      <c r="DU203" s="53" t="str">
        <f t="shared" si="210"/>
        <v>NEMA</v>
      </c>
      <c r="DV203" s="47" t="s">
        <v>0</v>
      </c>
      <c r="DW203" s="52" t="str">
        <f t="shared" si="211"/>
        <v>Luka – Hajnić</v>
      </c>
      <c r="DX203" s="53" t="str">
        <f t="shared" si="212"/>
        <v>NEMA</v>
      </c>
      <c r="DY203" s="47" t="s">
        <v>0</v>
      </c>
      <c r="DZ203" s="58" t="str">
        <f t="shared" si="255"/>
        <v/>
      </c>
      <c r="EA203" s="53" cm="1">
        <f t="array" ref="EA203">IF(DZ203&lt;&gt;"",INDEX(regNatjecatelj_id,DZ203,0),IF(BD203&lt;&gt;"",BD203,""))</f>
        <v>1969</v>
      </c>
      <c r="EB203" s="47" t="s">
        <v>0</v>
      </c>
      <c r="EC203" s="58" t="str">
        <f t="shared" si="213"/>
        <v>novo</v>
      </c>
      <c r="ED203" s="73" t="str">
        <f t="shared" si="214"/>
        <v/>
      </c>
      <c r="EE203" s="73" t="str">
        <f t="shared" si="215"/>
        <v>kat</v>
      </c>
      <c r="EF203" s="73" t="str">
        <f t="shared" si="216"/>
        <v/>
      </c>
      <c r="EG203" s="66" t="str">
        <f t="shared" si="217"/>
        <v>novo</v>
      </c>
      <c r="EH203" s="47" t="s">
        <v>0</v>
      </c>
      <c r="EI203" s="58">
        <f>IF(AL203="","",MAX(EI$12:EI202)+1)</f>
        <v>363</v>
      </c>
      <c r="EJ203" s="73">
        <f t="shared" si="218"/>
        <v>34</v>
      </c>
      <c r="EK203" s="73">
        <f t="shared" si="256"/>
        <v>1969</v>
      </c>
      <c r="EL203" s="73" t="str">
        <f t="shared" si="219"/>
        <v/>
      </c>
      <c r="EM203" s="73">
        <f t="shared" si="220"/>
        <v>6</v>
      </c>
      <c r="EN203" s="73">
        <f t="shared" si="257"/>
        <v>0</v>
      </c>
      <c r="EO203" s="73">
        <f t="shared" si="258"/>
        <v>33</v>
      </c>
      <c r="EP203" s="73" t="str">
        <f t="shared" si="221"/>
        <v>1</v>
      </c>
      <c r="EQ203" s="73" t="str">
        <f t="shared" si="222"/>
        <v/>
      </c>
      <c r="ER203" s="73" t="str">
        <f t="shared" si="223"/>
        <v/>
      </c>
      <c r="ES203" s="53" t="str">
        <f t="shared" si="224"/>
        <v/>
      </c>
      <c r="ET203" s="47" t="s">
        <v>0</v>
      </c>
      <c r="EU203" s="19" t="str">
        <f t="shared" si="259"/>
        <v>INSERT INTO rezultat(id,stazakategorija_id,imeprezime_id,vrijeme_sec,status_id,registracija,uparivanje_id,originalstatus_id,imeprezimealias_id,klubalias_id,kategorijaalias_id) VALUES (363,34,1969,Null,6,0,33,1,Null,Null,Null);</v>
      </c>
      <c r="EV203" s="47" t="s">
        <v>0</v>
      </c>
      <c r="EW203" s="19" t="str">
        <f t="shared" si="260"/>
        <v/>
      </c>
      <c r="EX203" s="47" t="s">
        <v>0</v>
      </c>
      <c r="EY203" s="180" t="str">
        <f t="shared" si="225"/>
        <v xml:space="preserve">
INSERT INTO imeprezime (id,osoba_id,rbr,ime,prezime,klub_id,identitet_id,sintaksa_id,info,aktivno,dnevnik_id) VALUES (1969,Null,1,'Luka','Hajnić',(SELECT id FROM klub WHERE naziv = ''),Null,1,'',1,882);
INSERT INTO rezultat(id,stazakategorija_id,imeprezime_id,vrijeme_sec,status_id,registracija,uparivanje_id,originalstatus_id,imeprezimealias_id,klubalias_id,kategorijaalias_id) VALUES (363,34,1969,Null,6,0,33,1,Null,Null,Null);</v>
      </c>
      <c r="EZ203" s="47" t="s">
        <v>0</v>
      </c>
    </row>
    <row r="204" spans="1:156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6" t="str">
        <f t="shared" si="226"/>
        <v>ok</v>
      </c>
      <c r="P204" s="47"/>
      <c r="Q204" s="52" t="str">
        <f t="shared" si="227"/>
        <v>OPEN</v>
      </c>
      <c r="R204" s="73">
        <f>IF(Q204="","",IF(COUNTIF(Q$12:Q203,Q204)=0,R203+1,R203))</f>
        <v>12</v>
      </c>
      <c r="S204" s="73">
        <f t="shared" si="228"/>
        <v>291</v>
      </c>
      <c r="T204" s="73">
        <f t="shared" si="191"/>
        <v>29</v>
      </c>
      <c r="U204" s="66" t="str">
        <f t="shared" si="192"/>
        <v>Otvorena</v>
      </c>
      <c r="V204" s="47" t="s">
        <v>0</v>
      </c>
      <c r="W204" s="222" t="str">
        <f t="shared" si="193"/>
        <v>Otvorena</v>
      </c>
      <c r="X204" s="223">
        <f t="shared" si="194"/>
        <v>34</v>
      </c>
      <c r="Y204" s="47" t="s">
        <v>0</v>
      </c>
      <c r="Z204" s="52" t="str">
        <f t="shared" si="229"/>
        <v>CRO</v>
      </c>
      <c r="AA204" s="73">
        <f t="shared" si="195"/>
        <v>1</v>
      </c>
      <c r="AB204" s="31" t="str">
        <f t="shared" si="230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231"/>
        <v/>
      </c>
      <c r="AH204" s="47" t="s">
        <v>0</v>
      </c>
      <c r="AI204" s="143" t="str">
        <f t="shared" si="232"/>
        <v>CRO</v>
      </c>
      <c r="AJ204" s="47"/>
      <c r="AK204" s="52" t="str">
        <f t="shared" si="233"/>
        <v>Nikola</v>
      </c>
      <c r="AL204" s="31" t="str">
        <f t="shared" si="234"/>
        <v>Pavić</v>
      </c>
      <c r="AM204" s="73">
        <f t="shared" si="235"/>
        <v>1933</v>
      </c>
      <c r="AN204" s="73" t="str">
        <f t="shared" si="236"/>
        <v/>
      </c>
      <c r="AO204" s="31" t="str">
        <f t="shared" si="196"/>
        <v>Nikola</v>
      </c>
      <c r="AP204" s="66" t="str">
        <f t="shared" si="197"/>
        <v>Pavić</v>
      </c>
      <c r="AQ204" s="47" t="s">
        <v>0</v>
      </c>
      <c r="AR204" s="82" t="str">
        <f t="shared" si="237"/>
        <v/>
      </c>
      <c r="AS204" s="47" t="s">
        <v>0</v>
      </c>
      <c r="AT204" s="19" t="str">
        <f t="shared" si="238"/>
        <v/>
      </c>
      <c r="AU204" s="47" t="s">
        <v>0</v>
      </c>
      <c r="AV204" s="103"/>
      <c r="AW204" s="105"/>
      <c r="AX204" s="47" t="s">
        <v>0</v>
      </c>
      <c r="AY204" s="259" t="str">
        <f t="shared" si="261"/>
        <v/>
      </c>
      <c r="AZ204" s="47" t="s">
        <v>0</v>
      </c>
      <c r="BA204" s="52" t="str">
        <f t="shared" si="198"/>
        <v/>
      </c>
      <c r="BB204" s="73" t="str">
        <f>IF(AV204&amp;AW204="","",MAX(BB$12:BB203)+1)</f>
        <v/>
      </c>
      <c r="BC204" s="271" t="str">
        <f t="shared" si="199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>IF(O204="","",IF(BC204="",AO204,IF(BC204="NEMA",AV204,INDEX(regNatjecatelj_ime,MATCH(BC204,regNatjecatelj_id,0)))))</f>
        <v>Nikola</v>
      </c>
      <c r="BG204" s="31" t="str">
        <f>IF(O204="","",IF(BC204="",AP204,IF(BC204="NEMA",AW204,INDEX(regNatjecatelj_prezime,MATCH(BC204,regNatjecatelj_id,0)))))</f>
        <v>Pavić</v>
      </c>
      <c r="BH204" s="73" t="str">
        <f t="shared" si="239"/>
        <v/>
      </c>
      <c r="BI204" s="53">
        <f t="shared" si="240"/>
        <v>1933</v>
      </c>
      <c r="BJ204" s="47" t="s">
        <v>0</v>
      </c>
      <c r="BK204" s="52" t="str">
        <f t="shared" si="200"/>
        <v>OK Varaždin</v>
      </c>
      <c r="BL204" s="31" t="str">
        <f t="shared" si="201"/>
        <v>OK Varaždin</v>
      </c>
      <c r="BM204" s="73" t="str">
        <f t="shared" si="202"/>
        <v/>
      </c>
      <c r="BN204" s="31" t="str" cm="1">
        <f t="array" ref="BN204">IF(BM204="",""&amp;BL204,IF(BM204="NEMA",BL204,INDEX(regKlub_naziv,MATCH(INDEX(regKlub_alias_klubId,BM204),regKlub_id,0))))</f>
        <v>OK Varaždin</v>
      </c>
      <c r="BO204" s="31" t="str" cm="1">
        <f t="array" ref="BO204">IFERROR(""&amp;INDEX(regNatjecatelj_klub,DX204),"")</f>
        <v>OK Varaždin</v>
      </c>
      <c r="BP204" s="88" t="str">
        <f t="shared" si="241"/>
        <v/>
      </c>
      <c r="BQ204" s="66" t="str">
        <f t="shared" si="242"/>
        <v>OK Varaždin</v>
      </c>
      <c r="BR204" s="47" t="s">
        <v>0</v>
      </c>
      <c r="BS204" s="52" t="str">
        <f>IF(X204&lt;&gt;"NEMA","",IF(IFERROR(MATCH(W204,W$12:W203,0),0)&lt;&gt;0,"",W204))</f>
        <v/>
      </c>
      <c r="BT204" s="73" t="str">
        <f t="shared" si="243"/>
        <v/>
      </c>
      <c r="BU204" s="31" t="str">
        <f>IF(OR(BT204="",BT204&lt;&gt;"NEMA"),"",MAX(BU$12:BU203)+1)</f>
        <v/>
      </c>
      <c r="BV204" s="66" t="str">
        <f t="shared" si="244"/>
        <v/>
      </c>
      <c r="BW204" s="47" t="s">
        <v>0</v>
      </c>
      <c r="BX204" s="19" t="str">
        <f t="shared" si="245"/>
        <v/>
      </c>
      <c r="BY204" s="47" t="s">
        <v>0</v>
      </c>
      <c r="BZ204" s="82" t="str">
        <f>IF(BM204&lt;&gt;"NEMA","",IF(IFERROR(MATCH(BL204,BL$12:BL203,0),0)&lt;&gt;0,"",BL204))</f>
        <v/>
      </c>
      <c r="CA204" s="47" t="s">
        <v>0</v>
      </c>
      <c r="CB204" s="125"/>
      <c r="CC204" s="47" t="s">
        <v>0</v>
      </c>
      <c r="CD204" s="58" t="str">
        <f t="shared" si="246"/>
        <v/>
      </c>
      <c r="CE204" s="31" t="str">
        <f t="shared" si="247"/>
        <v/>
      </c>
      <c r="CF204" s="31" t="str">
        <f>IF(CE204="","",MAX(CF$12:CF203)+1)</f>
        <v/>
      </c>
      <c r="CG204" s="31" t="str">
        <f t="shared" si="203"/>
        <v/>
      </c>
      <c r="CH204" s="31" t="str">
        <f t="shared" si="248"/>
        <v/>
      </c>
      <c r="CI204" s="31" t="str">
        <f>IF(CB204="","",MAX(CI$12:CI203)+1)</f>
        <v/>
      </c>
      <c r="CJ204" s="31" t="str">
        <f t="shared" si="249"/>
        <v/>
      </c>
      <c r="CK204" s="66" t="str">
        <f t="shared" si="250"/>
        <v/>
      </c>
      <c r="CL204" s="47" t="s">
        <v>0</v>
      </c>
      <c r="CM204" s="73" t="str">
        <f t="shared" si="204"/>
        <v/>
      </c>
      <c r="CN204" s="47"/>
      <c r="CO204" s="19" t="str">
        <f t="shared" si="251"/>
        <v/>
      </c>
      <c r="CP204" s="47" t="s">
        <v>0</v>
      </c>
      <c r="CQ204" s="143" t="str">
        <f t="shared" si="252"/>
        <v>OK Varaždin</v>
      </c>
      <c r="CR204" s="47" t="s">
        <v>0</v>
      </c>
      <c r="CS204" s="58" t="str">
        <f t="shared" si="268"/>
        <v/>
      </c>
      <c r="CT204" s="73" t="str">
        <f t="shared" si="269"/>
        <v>0</v>
      </c>
      <c r="CU204" s="229" t="str">
        <f t="shared" si="205"/>
        <v>GREŠKA</v>
      </c>
      <c r="CV204" s="230" t="str">
        <f t="shared" si="270"/>
        <v/>
      </c>
      <c r="CW204" s="163">
        <f t="shared" si="206"/>
        <v>1</v>
      </c>
      <c r="CX204" s="47" t="s">
        <v>0</v>
      </c>
      <c r="CY204" s="222" t="str">
        <f t="shared" si="253"/>
        <v xml:space="preserve">Nikola Pavić – Molim u OEventu provjeriti i ispraviti rezultat – vrijeme (nije upisano) i classifier (0).
</v>
      </c>
      <c r="CZ204" s="223">
        <f t="shared" si="254"/>
        <v>6</v>
      </c>
      <c r="DA204" s="47" t="s">
        <v>0</v>
      </c>
      <c r="DB204" s="47"/>
      <c r="DC204" s="47"/>
      <c r="DD204" s="47"/>
      <c r="DE204" s="47" t="s">
        <v>0</v>
      </c>
      <c r="DF204" s="53" t="str">
        <f t="shared" si="262"/>
        <v/>
      </c>
      <c r="DG204" t="s">
        <v>0</v>
      </c>
      <c r="DH204" s="128" t="str">
        <f t="shared" si="263"/>
        <v>O</v>
      </c>
      <c r="DI204" t="s">
        <v>0</v>
      </c>
      <c r="DJ204" s="52" t="str">
        <f t="shared" si="264"/>
        <v/>
      </c>
      <c r="DK204" s="66" t="str">
        <f t="shared" si="265"/>
        <v/>
      </c>
      <c r="DL204" t="s">
        <v>0</v>
      </c>
      <c r="DM204" s="19" t="str">
        <f t="shared" si="266"/>
        <v/>
      </c>
      <c r="DN204" s="47" t="s">
        <v>0</v>
      </c>
      <c r="DO204" s="19" t="str">
        <f t="shared" si="267"/>
        <v/>
      </c>
      <c r="DP204" s="47" t="s">
        <v>0</v>
      </c>
      <c r="DQ204" s="52" t="str">
        <f t="shared" si="207"/>
        <v>Nikola – Pavić – OK Varaždin – OPEN</v>
      </c>
      <c r="DR204" s="53" t="str">
        <f t="shared" si="208"/>
        <v>NEMA</v>
      </c>
      <c r="DS204" s="47" t="s">
        <v>0</v>
      </c>
      <c r="DT204" s="52" t="str">
        <f t="shared" si="209"/>
        <v>Nikola – Pavić – OK Varaždin</v>
      </c>
      <c r="DU204" s="53">
        <f t="shared" si="210"/>
        <v>571</v>
      </c>
      <c r="DV204" s="47" t="s">
        <v>0</v>
      </c>
      <c r="DW204" s="52" t="str">
        <f t="shared" si="211"/>
        <v>Nikola – Pavić</v>
      </c>
      <c r="DX204" s="53">
        <f t="shared" si="212"/>
        <v>571</v>
      </c>
      <c r="DY204" s="47" t="s">
        <v>0</v>
      </c>
      <c r="DZ204" s="58">
        <f t="shared" si="255"/>
        <v>571</v>
      </c>
      <c r="EA204" s="53" cm="1">
        <f t="array" ref="EA204">IF(DZ204&lt;&gt;"",INDEX(regNatjecatelj_id,DZ204,0),IF(BD204&lt;&gt;"",BD204,""))</f>
        <v>1933</v>
      </c>
      <c r="EB204" s="47" t="s">
        <v>0</v>
      </c>
      <c r="EC204" s="58" t="str">
        <f t="shared" si="213"/>
        <v>imepre</v>
      </c>
      <c r="ED204" s="73" t="str">
        <f t="shared" si="214"/>
        <v>klu</v>
      </c>
      <c r="EE204" s="73" t="str">
        <f t="shared" si="215"/>
        <v>kat</v>
      </c>
      <c r="EF204" s="73" t="str">
        <f t="shared" si="216"/>
        <v>ot</v>
      </c>
      <c r="EG204" s="66" t="str">
        <f t="shared" si="217"/>
        <v>imepre-klu-kat-ot</v>
      </c>
      <c r="EH204" s="47" t="s">
        <v>0</v>
      </c>
      <c r="EI204" s="58">
        <f>IF(AL204="","",MAX(EI$12:EI203)+1)</f>
        <v>364</v>
      </c>
      <c r="EJ204" s="73">
        <f t="shared" si="218"/>
        <v>34</v>
      </c>
      <c r="EK204" s="73">
        <f t="shared" si="256"/>
        <v>1933</v>
      </c>
      <c r="EL204" s="73" t="str">
        <f t="shared" si="219"/>
        <v/>
      </c>
      <c r="EM204" s="73">
        <f t="shared" si="220"/>
        <v>6</v>
      </c>
      <c r="EN204" s="73">
        <f t="shared" si="257"/>
        <v>0</v>
      </c>
      <c r="EO204" s="73">
        <f t="shared" si="258"/>
        <v>2</v>
      </c>
      <c r="EP204" s="73" t="str">
        <f t="shared" si="221"/>
        <v>0</v>
      </c>
      <c r="EQ204" s="73" t="str">
        <f t="shared" si="222"/>
        <v/>
      </c>
      <c r="ER204" s="73" t="str">
        <f t="shared" si="223"/>
        <v/>
      </c>
      <c r="ES204" s="53" t="str">
        <f t="shared" si="224"/>
        <v/>
      </c>
      <c r="ET204" s="47" t="s">
        <v>0</v>
      </c>
      <c r="EU204" s="19" t="str">
        <f t="shared" si="259"/>
        <v>INSERT INTO rezultat(id,stazakategorija_id,imeprezime_id,vrijeme_sec,status_id,registracija,uparivanje_id,originalstatus_id,imeprezimealias_id,klubalias_id,kategorijaalias_id) VALUES (364,34,1933,Null,6,0,2,0,Null,Null,Null);</v>
      </c>
      <c r="EV204" s="47" t="s">
        <v>0</v>
      </c>
      <c r="EW204" s="19" t="str">
        <f t="shared" si="260"/>
        <v/>
      </c>
      <c r="EX204" s="47" t="s">
        <v>0</v>
      </c>
      <c r="EY204" s="180" t="str">
        <f t="shared" si="225"/>
        <v xml:space="preserve">
INSERT INTO rezultat(id,stazakategorija_id,imeprezime_id,vrijeme_sec,status_id,registracija,uparivanje_id,originalstatus_id,imeprezimealias_id,klubalias_id,kategorijaalias_id) VALUES (364,34,1933,Null,6,0,2,0,Null,Null,Null);</v>
      </c>
      <c r="EZ204" s="47" t="s">
        <v>0</v>
      </c>
    </row>
    <row r="205" spans="1:156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6" t="str">
        <f t="shared" si="226"/>
        <v>ok</v>
      </c>
      <c r="P205" s="47"/>
      <c r="Q205" s="52" t="str">
        <f t="shared" si="227"/>
        <v>OPEN</v>
      </c>
      <c r="R205" s="73">
        <f>IF(Q205="","",IF(COUNTIF(Q$12:Q204,Q205)=0,R204+1,R204))</f>
        <v>12</v>
      </c>
      <c r="S205" s="73">
        <f t="shared" si="228"/>
        <v>291</v>
      </c>
      <c r="T205" s="73">
        <f t="shared" ref="T205:T268" si="271">IF(Q205="","",IFERROR(INDEX(natStaza_id,MATCH(Q205,natStaza_kategorija,0)),""))</f>
        <v>29</v>
      </c>
      <c r="U205" s="66" t="str">
        <f t="shared" ref="U205:U268" si="272">IF(T205="","",INDEX(natStaza_naziv,MATCH(T205,natStaza_id,0)))</f>
        <v>Otvorena</v>
      </c>
      <c r="V205" s="47" t="s">
        <v>0</v>
      </c>
      <c r="W205" s="222" t="str">
        <f t="shared" ref="W205:W268" si="273">IF(O205="","",INDEX(regKategorija_oznaka,MATCH(S205,regKategorija_id,0)))</f>
        <v>Otvorena</v>
      </c>
      <c r="X205" s="223">
        <f t="shared" ref="X205:X268" si="274">IF(W205="","",INDEX(natKategorija_stazaKatId,MATCH(S205,natKategorija_katRegId,0)))</f>
        <v>34</v>
      </c>
      <c r="Y205" s="47" t="s">
        <v>0</v>
      </c>
      <c r="Z205" s="52" t="str">
        <f t="shared" si="229"/>
        <v>CRO</v>
      </c>
      <c r="AA205" s="73">
        <f t="shared" ref="AA205:AA268" si="275">IF(Z205="","",IFERROR(INDEX(regDrzava_id,MATCH(Z205,regDrzava_oznaka,0)),"NEMA"))</f>
        <v>1</v>
      </c>
      <c r="AB205" s="31" t="str">
        <f t="shared" si="230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231"/>
        <v/>
      </c>
      <c r="AH205" s="47" t="s">
        <v>0</v>
      </c>
      <c r="AI205" s="143" t="str">
        <f t="shared" si="232"/>
        <v>CRO</v>
      </c>
      <c r="AJ205" s="47"/>
      <c r="AK205" s="52" t="str">
        <f t="shared" si="233"/>
        <v>Mirjana</v>
      </c>
      <c r="AL205" s="31" t="str">
        <f t="shared" si="234"/>
        <v>Jurić</v>
      </c>
      <c r="AM205" s="73">
        <f t="shared" si="235"/>
        <v>1891</v>
      </c>
      <c r="AN205" s="73" t="str">
        <f t="shared" si="236"/>
        <v/>
      </c>
      <c r="AO205" s="31" t="str">
        <f t="shared" ref="AO205:AO268" si="276">IF(O205="","",IF(OR(AN205="",AN205="NEMA"),AK205,INDEX(regNatjecatelj_ime,MATCH(AN205,regNatjecatelj_id,0))))</f>
        <v>Mirjana</v>
      </c>
      <c r="AP205" s="66" t="str">
        <f t="shared" ref="AP205:AP268" si="277">IF(O205="","",IF(OR(AN205="",AN205="NEMA"),AL205,INDEX(regNatjecatelj_prezime,MATCH(AN205,regNatjecatelj_id,0))))</f>
        <v>Jurić</v>
      </c>
      <c r="AQ205" s="47" t="s">
        <v>0</v>
      </c>
      <c r="AR205" s="82" t="str">
        <f t="shared" si="237"/>
        <v/>
      </c>
      <c r="AS205" s="47" t="s">
        <v>0</v>
      </c>
      <c r="AT205" s="19" t="str">
        <f t="shared" si="238"/>
        <v/>
      </c>
      <c r="AU205" s="47" t="s">
        <v>0</v>
      </c>
      <c r="AV205" s="103"/>
      <c r="AW205" s="105"/>
      <c r="AX205" s="47" t="s">
        <v>0</v>
      </c>
      <c r="AY205" s="259" t="str">
        <f t="shared" si="261"/>
        <v/>
      </c>
      <c r="AZ205" s="47" t="s">
        <v>0</v>
      </c>
      <c r="BA205" s="52" t="str">
        <f t="shared" ref="BA205:BA268" si="278">IF(AV205&amp;AW205="","",AR205)</f>
        <v/>
      </c>
      <c r="BB205" s="73" t="str">
        <f>IF(AV205&amp;AW205="","",MAX(BB$12:BB204)+1)</f>
        <v/>
      </c>
      <c r="BC205" s="271" t="str">
        <f t="shared" ref="BC205:BC268" si="279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>IF(O205="","",IF(BC205="",AO205,IF(BC205="NEMA",AV205,INDEX(regNatjecatelj_ime,MATCH(BC205,regNatjecatelj_id,0)))))</f>
        <v>Mirjana</v>
      </c>
      <c r="BG205" s="31" t="str">
        <f>IF(O205="","",IF(BC205="",AP205,IF(BC205="NEMA",AW205,INDEX(regNatjecatelj_prezime,MATCH(BC205,regNatjecatelj_id,0)))))</f>
        <v>Jurić</v>
      </c>
      <c r="BH205" s="73" t="str">
        <f t="shared" si="239"/>
        <v/>
      </c>
      <c r="BI205" s="53">
        <f t="shared" si="240"/>
        <v>1891</v>
      </c>
      <c r="BJ205" s="47" t="s">
        <v>0</v>
      </c>
      <c r="BK205" s="52" t="str">
        <f t="shared" ref="BK205:BK268" si="280">IF(O205="","",J205)</f>
        <v>Vihor</v>
      </c>
      <c r="BL205" s="31" t="str">
        <f t="shared" ref="BL205:BL268" si="281">IF(O205="","",K205)</f>
        <v>OK Vihor</v>
      </c>
      <c r="BM205" s="73" t="str">
        <f t="shared" ref="BM205:BM268" si="282">IF(BL205="","",IF(IFERROR(MATCH(BL205,regKlub_naziv,0),"")&lt;&gt;"","",IFERROR(MATCH(BL205,regKlub_alias_alias,0),"NEMA")))</f>
        <v/>
      </c>
      <c r="BN205" s="31" t="str" cm="1">
        <f t="array" ref="BN205">IF(BM205="",""&amp;BL205,IF(BM205="NEMA",BL205,INDEX(regKlub_naziv,MATCH(INDEX(regKlub_alias_klubId,BM205),regKlub_id,0))))</f>
        <v>OK Vihor</v>
      </c>
      <c r="BO205" s="31" t="str" cm="1">
        <f t="array" ref="BO205">IFERROR(""&amp;INDEX(regNatjecatelj_klub,DX205),"")</f>
        <v>OK Vihor</v>
      </c>
      <c r="BP205" s="88" t="str">
        <f t="shared" si="241"/>
        <v/>
      </c>
      <c r="BQ205" s="66" t="str">
        <f t="shared" si="242"/>
        <v>OK Vihor</v>
      </c>
      <c r="BR205" s="47" t="s">
        <v>0</v>
      </c>
      <c r="BS205" s="52" t="str">
        <f>IF(X205&lt;&gt;"NEMA","",IF(IFERROR(MATCH(W205,W$12:W204,0),0)&lt;&gt;0,"",W205))</f>
        <v/>
      </c>
      <c r="BT205" s="73" t="str">
        <f t="shared" si="243"/>
        <v/>
      </c>
      <c r="BU205" s="31" t="str">
        <f>IF(OR(BT205="",BT205&lt;&gt;"NEMA"),"",MAX(BU$12:BU204)+1)</f>
        <v/>
      </c>
      <c r="BV205" s="66" t="str">
        <f t="shared" si="244"/>
        <v/>
      </c>
      <c r="BW205" s="47" t="s">
        <v>0</v>
      </c>
      <c r="BX205" s="19" t="str">
        <f t="shared" si="245"/>
        <v/>
      </c>
      <c r="BY205" s="47" t="s">
        <v>0</v>
      </c>
      <c r="BZ205" s="82" t="str">
        <f>IF(BM205&lt;&gt;"NEMA","",IF(IFERROR(MATCH(BL205,BL$12:BL204,0),0)&lt;&gt;0,"",BL205))</f>
        <v/>
      </c>
      <c r="CA205" s="47" t="s">
        <v>0</v>
      </c>
      <c r="CB205" s="125"/>
      <c r="CC205" s="47" t="s">
        <v>0</v>
      </c>
      <c r="CD205" s="58" t="str">
        <f t="shared" si="246"/>
        <v/>
      </c>
      <c r="CE205" s="31" t="str">
        <f t="shared" si="247"/>
        <v/>
      </c>
      <c r="CF205" s="31" t="str">
        <f>IF(CE205="","",MAX(CF$12:CF204)+1)</f>
        <v/>
      </c>
      <c r="CG205" s="31" t="str">
        <f t="shared" ref="CG205:CG268" si="283">IF(CE205="","",IF(AA205="","",IF(AA205="NEMA",AC205,AA205)))</f>
        <v/>
      </c>
      <c r="CH205" s="31" t="str">
        <f t="shared" si="248"/>
        <v/>
      </c>
      <c r="CI205" s="31" t="str">
        <f>IF(CB205="","",MAX(CI$12:CI204)+1)</f>
        <v/>
      </c>
      <c r="CJ205" s="31" t="str">
        <f t="shared" si="249"/>
        <v/>
      </c>
      <c r="CK205" s="66" t="str">
        <f t="shared" si="250"/>
        <v/>
      </c>
      <c r="CL205" s="47" t="s">
        <v>0</v>
      </c>
      <c r="CM205" s="73" t="str">
        <f t="shared" ref="CM205:CM268" si="284">IF(BM205="","",IF(BM205&lt;&gt;"NEMA","",IFERROR(INDEX(nat_klubAliasId,MATCH(BL205,nat_noviKluboviAliasi,0)),"")))</f>
        <v/>
      </c>
      <c r="CN205" s="47"/>
      <c r="CO205" s="19" t="str">
        <f t="shared" si="251"/>
        <v/>
      </c>
      <c r="CP205" s="47" t="s">
        <v>0</v>
      </c>
      <c r="CQ205" s="143" t="str">
        <f t="shared" si="252"/>
        <v>OK Vihor</v>
      </c>
      <c r="CR205" s="47" t="s">
        <v>0</v>
      </c>
      <c r="CS205" s="58" t="str">
        <f t="shared" si="268"/>
        <v/>
      </c>
      <c r="CT205" s="73" t="str">
        <f t="shared" si="269"/>
        <v>1</v>
      </c>
      <c r="CU205" s="229" t="str">
        <f t="shared" ref="CU205:CU268" si="285">IF(CS205="",IF(OR(AL205="",CT205&lt;&gt;"0"),"","GREŠKA"),IF(AND(65535&gt;=VALUE(LEFT(CS205,SEARCH(":",CS205)-1))*60+VALUE(RIGHT(CS205,2)),OR(CT205="0",CT205="1",CT205="2",CT205="3",CT205="4")),"","GREŠKA"))</f>
        <v/>
      </c>
      <c r="CV205" s="230" t="str">
        <f t="shared" si="270"/>
        <v/>
      </c>
      <c r="CW205" s="163">
        <f t="shared" ref="CW205:CW268" si="286">IF(DW205="","",IF(AND(CT205="0",N(CV205)&gt;data_max_minuta*60),2,INDEX(regStatusRezultat_id,MATCH(VALUE(CT205),regStatusRezultat_oEvent,0))))</f>
        <v>6</v>
      </c>
      <c r="CX205" s="47" t="s">
        <v>0</v>
      </c>
      <c r="CY205" s="222" t="str">
        <f t="shared" si="253"/>
        <v xml:space="preserve">
</v>
      </c>
      <c r="CZ205" s="223" t="e">
        <f t="shared" si="254"/>
        <v>#N/A</v>
      </c>
      <c r="DA205" s="47" t="s">
        <v>0</v>
      </c>
      <c r="DB205" s="47"/>
      <c r="DC205" s="47"/>
      <c r="DD205" s="47"/>
      <c r="DE205" s="47" t="s">
        <v>0</v>
      </c>
      <c r="DF205" s="53" t="str">
        <f t="shared" si="262"/>
        <v/>
      </c>
      <c r="DG205" t="s">
        <v>0</v>
      </c>
      <c r="DH205" s="128" t="str">
        <f t="shared" si="263"/>
        <v>O</v>
      </c>
      <c r="DI205" t="s">
        <v>0</v>
      </c>
      <c r="DJ205" s="52" t="str">
        <f t="shared" si="264"/>
        <v/>
      </c>
      <c r="DK205" s="66" t="str">
        <f t="shared" si="265"/>
        <v/>
      </c>
      <c r="DL205" t="s">
        <v>0</v>
      </c>
      <c r="DM205" s="19" t="str">
        <f t="shared" si="266"/>
        <v/>
      </c>
      <c r="DN205" s="47" t="s">
        <v>0</v>
      </c>
      <c r="DO205" s="19" t="str">
        <f t="shared" si="267"/>
        <v/>
      </c>
      <c r="DP205" s="47" t="s">
        <v>0</v>
      </c>
      <c r="DQ205" s="52" t="str">
        <f t="shared" ref="DQ205:DQ268" si="287">IF(AL205="","",DT205 &amp; IF(Q205="",""," – " &amp; Q205))</f>
        <v>Mirjana – Jurić – OK Vihor – OPEN</v>
      </c>
      <c r="DR205" s="53" t="str">
        <f t="shared" ref="DR205:DR268" si="288">IF(DQ205="","",IFERROR(MATCH(DQ205,regNatjecatelj_imePrezimeKlubKategorija,0),"NEMA"))</f>
        <v>NEMA</v>
      </c>
      <c r="DS205" s="47" t="s">
        <v>0</v>
      </c>
      <c r="DT205" s="52" t="str">
        <f t="shared" ref="DT205:DT268" si="289">IF(AL205="","",DW205 &amp; IF(CQ205="",""," – " &amp; CQ205))</f>
        <v>Mirjana – Jurić – OK Vihor</v>
      </c>
      <c r="DU205" s="53">
        <f t="shared" ref="DU205:DU268" si="290">IF(DT205="","",IFERROR(MATCH(DT205,regNatjecatelj_imePrezimeKlub,0),"NEMA"))</f>
        <v>724</v>
      </c>
      <c r="DV205" s="47" t="s">
        <v>0</v>
      </c>
      <c r="DW205" s="52" t="str">
        <f t="shared" ref="DW205:DW268" si="291">IF(BG205="","",BF205&amp;" – "&amp;BG205)</f>
        <v>Mirjana – Jurić</v>
      </c>
      <c r="DX205" s="53">
        <f t="shared" ref="DX205:DX268" si="292">IF(DW205="","",IFERROR(MATCH(DW205,regNatjecatelj_imePrezime,0),"NEMA"))</f>
        <v>724</v>
      </c>
      <c r="DY205" s="47" t="s">
        <v>0</v>
      </c>
      <c r="DZ205" s="58">
        <f t="shared" si="255"/>
        <v>724</v>
      </c>
      <c r="EA205" s="53" cm="1">
        <f t="array" ref="EA205">IF(DZ205&lt;&gt;"",INDEX(regNatjecatelj_id,DZ205,0),IF(BD205&lt;&gt;"",BD205,""))</f>
        <v>1891</v>
      </c>
      <c r="EB205" s="47" t="s">
        <v>0</v>
      </c>
      <c r="EC205" s="58" t="str">
        <f t="shared" ref="EC205:EC268" si="293">IF(AL205="","",IF(BD205&lt;&gt;"","novo",IF(AN205="","imepre","imepre(ali)")))</f>
        <v>imepre</v>
      </c>
      <c r="ED205" s="73" t="str">
        <f t="shared" ref="ED205:ED268" si="294">IF(AL205="","",IF(BL205="",IF(IFERROR(INDEX(regNatjecatelj_klub,MATCH(EA205,regNatjecatelj_id,0)),"NEMA")="","klu",""),IF(OR(AND(BM205&lt;&gt;"",BM205&lt;&gt;"NEMA"),CJ205&lt;&gt;""),"klu(ali)",IF(AND(BO205&lt;&gt;"",BO205&lt;&gt;BN205),"(raz-klu)","klu"))))</f>
        <v>klu</v>
      </c>
      <c r="EE205" s="73" t="str">
        <f t="shared" ref="EE205:EE268" si="295">IF(AL205="","","kat"&amp;IF(AND(W205&lt;&gt;Q205,Q205&lt;&gt;"Open"),"(ali)",""))</f>
        <v>kat</v>
      </c>
      <c r="EF205" s="73" t="str">
        <f t="shared" ref="EF205:EF268" si="296">IF(OR(CU205&lt;&gt;"",CW205=2),"ot","")</f>
        <v/>
      </c>
      <c r="EG205" s="66" t="str">
        <f t="shared" ref="EG205:EG268" si="297">IF(AL205="","",EC205&amp;IF(EC205="novo","","-"&amp;ED205&amp;"-"&amp;EE205)&amp;IF(EF205="","","-"&amp;EF205))</f>
        <v>imepre-klu-kat</v>
      </c>
      <c r="EH205" s="47" t="s">
        <v>0</v>
      </c>
      <c r="EI205" s="58">
        <f>IF(AL205="","",MAX(EI$12:EI204)+1)</f>
        <v>365</v>
      </c>
      <c r="EJ205" s="73">
        <f t="shared" ref="EJ205:EJ268" si="298">IF(AO205="","",X205)</f>
        <v>34</v>
      </c>
      <c r="EK205" s="73">
        <f t="shared" si="256"/>
        <v>1891</v>
      </c>
      <c r="EL205" s="73" t="str">
        <f t="shared" ref="EL205:EL268" si="299">IF(CV205="","",CV205)</f>
        <v/>
      </c>
      <c r="EM205" s="73">
        <f t="shared" ref="EM205:EM268" si="300">IF(CW205="","",IF(AND(EL205="",CW205=1),6,CW205))</f>
        <v>6</v>
      </c>
      <c r="EN205" s="73">
        <f t="shared" si="257"/>
        <v>0</v>
      </c>
      <c r="EO205" s="73">
        <f t="shared" si="258"/>
        <v>1</v>
      </c>
      <c r="EP205" s="73" t="str">
        <f t="shared" ref="EP205:EP268" si="301">IF(CW205="","",CT205)</f>
        <v>1</v>
      </c>
      <c r="EQ205" s="73" t="str">
        <f t="shared" ref="EQ205:EQ268" si="302">IF(OR(AN205="",AN205="NEMA"),BB205,AN205)</f>
        <v/>
      </c>
      <c r="ER205" s="73" t="str">
        <f t="shared" ref="ER205:ER268" si="303">IF(AND(BM205&lt;&gt;"",BM205&lt;&gt;"NEMA"),BM205,IF(CM205&lt;&gt;"",CM205,IF(AND(BT205&lt;&gt;"",BT205&lt;&gt;"NEMA"),BT205,IF(BU205&lt;&gt;"",BU205,""))))</f>
        <v/>
      </c>
      <c r="ES205" s="53" t="str">
        <f t="shared" ref="ES205:ES268" si="304">IF(INDEX(natKategorija_alias_Id,MATCH(S205,natKategorija_katRegId,0))="","",INDEX(natKategorija_alias_Id,MATCH(S205,natKategorija_katRegId,0)))</f>
        <v/>
      </c>
      <c r="ET205" s="47" t="s">
        <v>0</v>
      </c>
      <c r="EU205" s="19" t="str">
        <f t="shared" si="259"/>
        <v>INSERT INTO rezultat(id,stazakategorija_id,imeprezime_id,vrijeme_sec,status_id,registracija,uparivanje_id,originalstatus_id,imeprezimealias_id,klubalias_id,kategorijaalias_id) VALUES (365,34,1891,Null,6,0,1,1,Null,Null,Null);</v>
      </c>
      <c r="EV205" s="47" t="s">
        <v>0</v>
      </c>
      <c r="EW205" s="19" t="str">
        <f t="shared" si="260"/>
        <v/>
      </c>
      <c r="EX205" s="47" t="s">
        <v>0</v>
      </c>
      <c r="EY205" s="180" t="str">
        <f t="shared" ref="EY205:EY268" si="305">AG205&amp;IF(BX205="","","
")&amp;BX205&amp;IF(CO205="","","
")&amp;CO205&amp;IF(DM205="","","
")&amp;DM205&amp;IF(DO205="","","
")&amp;DO205&amp;IF(EU205="","","
")&amp;EU205&amp;IF(EW205="","","
")&amp;EW205</f>
        <v xml:space="preserve">
INSERT INTO rezultat(id,stazakategorija_id,imeprezime_id,vrijeme_sec,status_id,registracija,uparivanje_id,originalstatus_id,imeprezimealias_id,klubalias_id,kategorijaalias_id) VALUES (365,34,1891,Null,6,0,1,1,Null,Null,Null);</v>
      </c>
      <c r="EZ205" s="47" t="s">
        <v>0</v>
      </c>
    </row>
    <row r="206" spans="1:156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6" t="str">
        <f t="shared" ref="O206:O269" si="306">IF(E206="","","ok")</f>
        <v>ok</v>
      </c>
      <c r="P206" s="47"/>
      <c r="Q206" s="52" t="str">
        <f t="shared" ref="Q206:Q269" si="307">IF(B206="","",B206)</f>
        <v>OPEN</v>
      </c>
      <c r="R206" s="73">
        <f>IF(Q206="","",IF(COUNTIF(Q$12:Q205,Q206)=0,R205+1,R205))</f>
        <v>12</v>
      </c>
      <c r="S206" s="73">
        <f t="shared" ref="S206:S269" si="308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271"/>
        <v>29</v>
      </c>
      <c r="U206" s="66" t="str">
        <f t="shared" si="272"/>
        <v>Otvorena</v>
      </c>
      <c r="V206" s="47" t="s">
        <v>0</v>
      </c>
      <c r="W206" s="222" t="str">
        <f t="shared" si="273"/>
        <v>Otvorena</v>
      </c>
      <c r="X206" s="223">
        <f t="shared" si="274"/>
        <v>34</v>
      </c>
      <c r="Y206" s="47" t="s">
        <v>0</v>
      </c>
      <c r="Z206" s="52" t="str">
        <f t="shared" ref="Z206:Z269" si="309">IF(O206="","",M206)</f>
        <v>CRO</v>
      </c>
      <c r="AA206" s="73">
        <f t="shared" si="275"/>
        <v>1</v>
      </c>
      <c r="AB206" s="31" t="str">
        <f t="shared" ref="AB206:AB269" si="310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311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312">IF(AA206="","",IF(AA206="NEMA",AB206,Z206))</f>
        <v>CRO</v>
      </c>
      <c r="AJ206" s="47"/>
      <c r="AK206" s="52" t="str">
        <f t="shared" ref="AK206:AK269" si="313">IF(O206="","",D206)</f>
        <v>Nika</v>
      </c>
      <c r="AL206" s="31" t="str">
        <f t="shared" ref="AL206:AL269" si="314">IF(O206="","",E206)</f>
        <v>Juričan</v>
      </c>
      <c r="AM206" s="73">
        <f t="shared" ref="AM206:AM269" si="315">IF(AL206="","",IFERROR(INDEX(regNatjecatelj_id,MATCH(AK206&amp;" – "&amp;AL206,regNatjecatelj_imePrezime,0)),"NEMA"))</f>
        <v>1401</v>
      </c>
      <c r="AN206" s="73" t="str">
        <f t="shared" ref="AN206:AN269" si="316">IF(AM206&lt;&gt;"NEMA","",IFERROR(INDEX(regNatjecatelj_alias_natjecateljId,MATCH(AK206&amp;" "&amp;AL206,regNatjecatelj_alias_alias,0)),"NEMA"))</f>
        <v/>
      </c>
      <c r="AO206" s="31" t="str">
        <f t="shared" si="276"/>
        <v>Nika</v>
      </c>
      <c r="AP206" s="66" t="str">
        <f t="shared" si="277"/>
        <v>Juričan</v>
      </c>
      <c r="AQ206" s="47" t="s">
        <v>0</v>
      </c>
      <c r="AR206" s="82" t="str">
        <f t="shared" ref="AR206:AR269" si="317">IF(OR(O206="",AN206&lt;&gt;"NEMA"),"",AK206&amp;" "&amp;AL206)</f>
        <v/>
      </c>
      <c r="AS206" s="47" t="s">
        <v>0</v>
      </c>
      <c r="AT206" s="19" t="str">
        <f t="shared" ref="AT206:AT269" si="318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9" t="str">
        <f t="shared" si="261"/>
        <v/>
      </c>
      <c r="AZ206" s="47" t="s">
        <v>0</v>
      </c>
      <c r="BA206" s="52" t="str">
        <f t="shared" si="278"/>
        <v/>
      </c>
      <c r="BB206" s="73" t="str">
        <f>IF(AV206&amp;AW206="","",MAX(BB$12:BB205)+1)</f>
        <v/>
      </c>
      <c r="BC206" s="271" t="str">
        <f t="shared" si="279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>IF(O206="","",IF(BC206="",AO206,IF(BC206="NEMA",AV206,INDEX(regNatjecatelj_ime,MATCH(BC206,regNatjecatelj_id,0)))))</f>
        <v>Nika</v>
      </c>
      <c r="BG206" s="31" t="str">
        <f>IF(O206="","",IF(BC206="",AP206,IF(BC206="NEMA",AW206,INDEX(regNatjecatelj_prezime,MATCH(BC206,regNatjecatelj_id,0)))))</f>
        <v>Juričan</v>
      </c>
      <c r="BH206" s="73" t="str">
        <f t="shared" ref="BH206:BH269" si="319">IF(AND(AN206&lt;&gt;"",AN206&lt;&gt;"NEMA"),AN206,IF(BB206&lt;&gt;"",BB206,""))</f>
        <v/>
      </c>
      <c r="BI206" s="53">
        <f t="shared" ref="BI206:BI269" si="320">IF(AND(AM206&lt;&gt;"",AM206&lt;&gt;"NEMA"),AM206,IF(BC206&lt;&gt;"",BC206,IF(BD206&lt;&gt;"",BD206,"")))</f>
        <v>1401</v>
      </c>
      <c r="BJ206" s="47" t="s">
        <v>0</v>
      </c>
      <c r="BK206" s="52" t="str">
        <f t="shared" si="280"/>
        <v>OK Varaždin</v>
      </c>
      <c r="BL206" s="31" t="str">
        <f t="shared" si="281"/>
        <v>OK Varaždin</v>
      </c>
      <c r="BM206" s="73" t="str">
        <f t="shared" si="282"/>
        <v/>
      </c>
      <c r="BN206" s="31" t="str" cm="1">
        <f t="array" ref="BN206">IF(BM206="",""&amp;BL206,IF(BM206="NEMA",BL206,INDEX(regKlub_naziv,MATCH(INDEX(regKlub_alias_klubId,BM206),regKlub_id,0))))</f>
        <v>OK Varaždin</v>
      </c>
      <c r="BO206" s="31" t="str" cm="1">
        <f t="array" ref="BO206">IFERROR(""&amp;INDEX(regNatjecatelj_klub,DX206),"")</f>
        <v>OK Varaždin</v>
      </c>
      <c r="BP206" s="88" t="str">
        <f t="shared" ref="BP206:BP269" si="321">IF(BN206=BO206,"",IF(BO206="","",1))</f>
        <v/>
      </c>
      <c r="BQ206" s="66" t="str">
        <f t="shared" ref="BQ206:BQ269" si="322">IF(AND(BO206&lt;&gt;"",BO206&lt;&gt;BN206),BO206,""&amp;BN206)</f>
        <v>OK Varaždin</v>
      </c>
      <c r="BR206" s="47" t="s">
        <v>0</v>
      </c>
      <c r="BS206" s="52" t="str">
        <f>IF(X206&lt;&gt;"NEMA","",IF(IFERROR(MATCH(W206,W$12:W205,0),0)&lt;&gt;0,"",W206))</f>
        <v/>
      </c>
      <c r="BT206" s="73" t="str">
        <f t="shared" ref="BT206:BT269" si="323">IF(BS206="","",IFERROR(INDEX(regKlub_alias_id,MATCH(BS206,regKlub_alias_alias,0)),"NEMA"))</f>
        <v/>
      </c>
      <c r="BU206" s="31" t="str">
        <f>IF(OR(BT206="",BT206&lt;&gt;"NEMA"),"",MAX(BU$12:BU205)+1)</f>
        <v/>
      </c>
      <c r="BV206" s="66" t="str">
        <f t="shared" ref="BV206:BV269" si="324">IF(OR(BT206="",BT206&lt;&gt;"NEMA"),"",INDEX(regKlub_id,MATCH(BS206,regKlub_naziv,0)))</f>
        <v/>
      </c>
      <c r="BW206" s="47" t="s">
        <v>0</v>
      </c>
      <c r="BX206" s="19" t="str">
        <f t="shared" ref="BX206:BX269" si="325">IF(OR(BT206="",BT206&lt;&gt;"NEMA"),"","INSERT INTO klub_alias(id,alias,klub_id) VALUES ("&amp;BU206&amp;",'"&amp;BS206&amp;"',"&amp;BV206&amp;");")</f>
        <v/>
      </c>
      <c r="BY206" s="47" t="s">
        <v>0</v>
      </c>
      <c r="BZ206" s="82" t="str">
        <f>IF(BM206&lt;&gt;"NEMA","",IF(IFERROR(MATCH(BL206,BL$12:BL205,0),0)&lt;&gt;0,"",BL206))</f>
        <v/>
      </c>
      <c r="CA206" s="47" t="s">
        <v>0</v>
      </c>
      <c r="CB206" s="125"/>
      <c r="CC206" s="47" t="s">
        <v>0</v>
      </c>
      <c r="CD206" s="58" t="str">
        <f t="shared" ref="CD206:CD269" si="326">IF(CB206="","",IFERROR(INDEX(regKlub_id,MATCH(CB206,regKlub_naziv,0)),"NEMA"))</f>
        <v/>
      </c>
      <c r="CE206" s="31" t="str">
        <f t="shared" ref="CE206:CE269" si="327">IF(BZ206="","",IF(CB206="",BZ206,""))</f>
        <v/>
      </c>
      <c r="CF206" s="31" t="str">
        <f>IF(CE206="","",MAX(CF$12:CF205)+1)</f>
        <v/>
      </c>
      <c r="CG206" s="31" t="str">
        <f t="shared" si="283"/>
        <v/>
      </c>
      <c r="CH206" s="31" t="str">
        <f t="shared" ref="CH206:CH269" si="328">IF(CE206="","","INSERT INTO klub(id,naziv,drzava_id,aktivan) VALUES ("&amp;CF206&amp;",'"&amp;CE206&amp;"',"&amp;CG206&amp;",1);")</f>
        <v/>
      </c>
      <c r="CI206" s="31" t="str">
        <f>IF(CB206="","",MAX(CI$12:CI205)+1)</f>
        <v/>
      </c>
      <c r="CJ206" s="31" t="str">
        <f t="shared" ref="CJ206:CJ269" si="329">IF(CB206="","",IF(CF206="",INDEX(regKlub_id,MATCH(CB206,regKlub_naziv,0)),CF206))</f>
        <v/>
      </c>
      <c r="CK206" s="66" t="str">
        <f t="shared" ref="CK206:CK269" si="330">IF(CB206="","","INSERT INTO klub_alias(id,alias,klub_id) VALUES ("&amp;CI206&amp;",'"&amp;BZ206&amp;"',"&amp;CJ206&amp;");")</f>
        <v/>
      </c>
      <c r="CL206" s="47" t="s">
        <v>0</v>
      </c>
      <c r="CM206" s="73" t="str">
        <f t="shared" si="284"/>
        <v/>
      </c>
      <c r="CN206" s="47"/>
      <c r="CO206" s="19" t="str">
        <f t="shared" ref="CO206:CO269" si="331">""&amp;CH206&amp;IF(AND(CH206&lt;&gt;"",CK206&lt;&gt;""),"
","")&amp;CK206</f>
        <v/>
      </c>
      <c r="CP206" s="47" t="s">
        <v>0</v>
      </c>
      <c r="CQ206" s="143" t="str">
        <f t="shared" ref="CQ206:CQ269" si="332">IF(BQ206="","",IF(CB206="",IF(IFERROR(MATCH(BQ206,nat_noviKluboviAliasi,0),0)&gt;0,INDEX(nat_kluboviAliasi,MATCH(BQ206,nat_noviKluboviAliasi,0)),BQ206),CB206))</f>
        <v>OK Varaždin</v>
      </c>
      <c r="CR206" s="47" t="s">
        <v>0</v>
      </c>
      <c r="CS206" s="58" t="str">
        <f t="shared" si="268"/>
        <v/>
      </c>
      <c r="CT206" s="73" t="str">
        <f t="shared" si="269"/>
        <v>2</v>
      </c>
      <c r="CU206" s="229" t="str">
        <f t="shared" si="285"/>
        <v/>
      </c>
      <c r="CV206" s="230" t="str">
        <f t="shared" si="270"/>
        <v/>
      </c>
      <c r="CW206" s="163">
        <f t="shared" si="286"/>
        <v>4</v>
      </c>
      <c r="CX206" s="47" t="s">
        <v>0</v>
      </c>
      <c r="CY206" s="222" t="str">
        <f t="shared" ref="CY206:CY269" si="333">IF(CU206&lt;&gt;"GREŠKA","",AK206&amp;" "&amp;AL206&amp;" – Molim u OEventu provjeriti i ispraviti rezultat – vrijeme ("&amp;IF(CS206="","nije upisano",CS206)&amp;") i classifier ("&amp;CT206&amp;").")&amp;IF(OR(CU206&lt;&gt;"GREŠKA",CW206&lt;&gt;5),"
","")&amp;IF(CW206&lt;&gt;5,"",AK206&amp;" "&amp;AL206&amp;" – Molim u provjeriti je li natjecatelj zaista diskvalificiran. Ako je koje je obrazloženje, ako nije molim u OEventu ispraviti rezultat")</f>
        <v xml:space="preserve">
</v>
      </c>
      <c r="CZ206" s="223">
        <f t="shared" ref="CZ206:CZ269" si="334">IF(DZ206="","",IF(AND(CW206="0",N(CY206)&gt;data_max_minuta*60),2,INDEX(regStatusRezultat_id,MATCH(VALUE(CW206),regStatusRezultat_oEvent,0))))</f>
        <v>5</v>
      </c>
      <c r="DA206" s="47" t="s">
        <v>0</v>
      </c>
      <c r="DB206" s="47"/>
      <c r="DC206" s="47"/>
      <c r="DD206" s="47"/>
      <c r="DE206" s="47" t="s">
        <v>0</v>
      </c>
      <c r="DF206" s="53" t="str">
        <f t="shared" si="262"/>
        <v/>
      </c>
      <c r="DG206" t="s">
        <v>0</v>
      </c>
      <c r="DH206" s="128" t="str">
        <f t="shared" si="263"/>
        <v>O</v>
      </c>
      <c r="DI206" t="s">
        <v>0</v>
      </c>
      <c r="DJ206" s="52" t="str">
        <f t="shared" si="264"/>
        <v/>
      </c>
      <c r="DK206" s="66" t="str">
        <f t="shared" si="265"/>
        <v/>
      </c>
      <c r="DL206" t="s">
        <v>0</v>
      </c>
      <c r="DM206" s="19" t="str">
        <f t="shared" si="266"/>
        <v/>
      </c>
      <c r="DN206" s="47" t="s">
        <v>0</v>
      </c>
      <c r="DO206" s="19" t="str">
        <f t="shared" si="267"/>
        <v/>
      </c>
      <c r="DP206" s="47" t="s">
        <v>0</v>
      </c>
      <c r="DQ206" s="52" t="str">
        <f t="shared" si="287"/>
        <v>Nika – Juričan – OK Varaždin – OPEN</v>
      </c>
      <c r="DR206" s="53" t="str">
        <f t="shared" si="288"/>
        <v>NEMA</v>
      </c>
      <c r="DS206" s="47" t="s">
        <v>0</v>
      </c>
      <c r="DT206" s="52" t="str">
        <f t="shared" si="289"/>
        <v>Nika – Juričan – OK Varaždin</v>
      </c>
      <c r="DU206" s="53">
        <f t="shared" si="290"/>
        <v>541</v>
      </c>
      <c r="DV206" s="47" t="s">
        <v>0</v>
      </c>
      <c r="DW206" s="52" t="str">
        <f t="shared" si="291"/>
        <v>Nika – Juričan</v>
      </c>
      <c r="DX206" s="53">
        <f t="shared" si="292"/>
        <v>541</v>
      </c>
      <c r="DY206" s="47" t="s">
        <v>0</v>
      </c>
      <c r="DZ206" s="58">
        <f t="shared" ref="DZ206:DZ269" si="335">IF(DR206="","",IF(DR206&lt;&gt;"NEMA",DR206,IF(DU206&lt;&gt;"NEMA",DU206,IF(DX206&lt;&gt;"NEMA",DX206,""))))</f>
        <v>541</v>
      </c>
      <c r="EA206" s="53" cm="1">
        <f t="array" ref="EA206">IF(DZ206&lt;&gt;"",INDEX(regNatjecatelj_id,DZ206,0),IF(BD206&lt;&gt;"",BD206,""))</f>
        <v>1401</v>
      </c>
      <c r="EB206" s="47" t="s">
        <v>0</v>
      </c>
      <c r="EC206" s="58" t="str">
        <f t="shared" si="293"/>
        <v>imepre</v>
      </c>
      <c r="ED206" s="73" t="str">
        <f t="shared" si="294"/>
        <v>klu</v>
      </c>
      <c r="EE206" s="73" t="str">
        <f t="shared" si="295"/>
        <v>kat</v>
      </c>
      <c r="EF206" s="73" t="str">
        <f t="shared" si="296"/>
        <v/>
      </c>
      <c r="EG206" s="66" t="str">
        <f t="shared" si="297"/>
        <v>imepre-klu-kat</v>
      </c>
      <c r="EH206" s="47" t="s">
        <v>0</v>
      </c>
      <c r="EI206" s="58">
        <f>IF(AL206="","",MAX(EI$12:EI205)+1)</f>
        <v>366</v>
      </c>
      <c r="EJ206" s="73">
        <f t="shared" si="298"/>
        <v>34</v>
      </c>
      <c r="EK206" s="73">
        <f t="shared" ref="EK206:EK269" si="336">IF(EA206="","",EA206)</f>
        <v>1401</v>
      </c>
      <c r="EL206" s="73" t="str">
        <f t="shared" si="299"/>
        <v/>
      </c>
      <c r="EM206" s="73">
        <f t="shared" si="300"/>
        <v>4</v>
      </c>
      <c r="EN206" s="73">
        <f t="shared" ref="EN206:EN269" si="337">IF(DW206="","",IF(data_trka_je_rangirana=0,0,IF(OR(DR206="",DR206="NEMA"),0,1)))</f>
        <v>0</v>
      </c>
      <c r="EO206" s="73">
        <f t="shared" ref="EO206:EO269" si="338">IF(EI206="","",INDEX(regUparivanje_id,MATCH(EG206,regUparivanje_oznaka,0)))</f>
        <v>1</v>
      </c>
      <c r="EP206" s="73" t="str">
        <f t="shared" si="301"/>
        <v>2</v>
      </c>
      <c r="EQ206" s="73" t="str">
        <f t="shared" si="302"/>
        <v/>
      </c>
      <c r="ER206" s="73" t="str">
        <f t="shared" si="303"/>
        <v/>
      </c>
      <c r="ES206" s="53" t="str">
        <f t="shared" si="304"/>
        <v/>
      </c>
      <c r="ET206" s="47" t="s">
        <v>0</v>
      </c>
      <c r="EU206" s="19" t="str">
        <f t="shared" ref="EU206:EU269" si="339">IF(EJ206="","","INSERT INTO rezultat(id,stazakategorija_id,imeprezime_id,vrijeme_sec,status_id,registracija,uparivanje_id,originalstatus_id,imeprezimealias_id,klubalias_id,kategorijaalias_id) VALUES ("&amp;EI206&amp;","&amp;EJ206&amp;","&amp;EK206&amp;","&amp;IF(EL206="","Null",EL206)&amp;","&amp;EM206&amp;","&amp;EN206&amp;","&amp;EO206&amp;","&amp;EP206&amp;","&amp;IF(EQ206="","Null",EQ206)&amp;","&amp;IF(ER206="","Null",ER206)&amp;","&amp;IF(ES206="","Null",ES206)&amp;");")</f>
        <v>INSERT INTO rezultat(id,stazakategorija_id,imeprezime_id,vrijeme_sec,status_id,registracija,uparivanje_id,originalstatus_id,imeprezimealias_id,klubalias_id,kategorijaalias_id) VALUES (366,34,1401,Null,4,0,1,2,Null,Null,Null);</v>
      </c>
      <c r="EV206" s="47" t="s">
        <v>0</v>
      </c>
      <c r="EW206" s="19" t="str">
        <f t="shared" ref="EW206:EW269" si="340">IF(EJ206="","",IF(EN206=1,"UPDATE
	registar
SET
	potvrda = 1
WHERE
	imeprezime_id="&amp;EK206&amp;"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"&amp;EJ206&amp;")
                         		AND
                         	kategorija_liga.liga_id = "&amp;data_liga_id&amp;")
		AND
	datum_od &lt;= '"&amp;data_datum_natjecanja&amp;"'
    	AND
    datum_do is Null;",""))</f>
        <v/>
      </c>
      <c r="EX206" s="47" t="s">
        <v>0</v>
      </c>
      <c r="EY206" s="180" t="str">
        <f t="shared" si="305"/>
        <v xml:space="preserve">
INSERT INTO rezultat(id,stazakategorija_id,imeprezime_id,vrijeme_sec,status_id,registracija,uparivanje_id,originalstatus_id,imeprezimealias_id,klubalias_id,kategorijaalias_id) VALUES (366,34,1401,Null,4,0,1,2,Null,Null,Null);</v>
      </c>
      <c r="EZ206" s="47" t="s">
        <v>0</v>
      </c>
    </row>
    <row r="207" spans="1:156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6" t="str">
        <f t="shared" si="306"/>
        <v>ok</v>
      </c>
      <c r="P207" s="47"/>
      <c r="Q207" s="52" t="str">
        <f t="shared" si="307"/>
        <v>OPEN</v>
      </c>
      <c r="R207" s="73">
        <f>IF(Q207="","",IF(COUNTIF(Q$12:Q206,Q207)=0,R206+1,R206))</f>
        <v>12</v>
      </c>
      <c r="S207" s="73">
        <f t="shared" si="308"/>
        <v>291</v>
      </c>
      <c r="T207" s="73">
        <f t="shared" si="271"/>
        <v>29</v>
      </c>
      <c r="U207" s="66" t="str">
        <f t="shared" si="272"/>
        <v>Otvorena</v>
      </c>
      <c r="V207" s="47" t="s">
        <v>0</v>
      </c>
      <c r="W207" s="222" t="str">
        <f t="shared" si="273"/>
        <v>Otvorena</v>
      </c>
      <c r="X207" s="223">
        <f t="shared" si="274"/>
        <v>34</v>
      </c>
      <c r="Y207" s="47" t="s">
        <v>0</v>
      </c>
      <c r="Z207" s="52" t="str">
        <f t="shared" si="309"/>
        <v/>
      </c>
      <c r="AA207" s="73" t="str">
        <f t="shared" si="275"/>
        <v/>
      </c>
      <c r="AB207" s="31" t="str">
        <f t="shared" si="310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311"/>
        <v/>
      </c>
      <c r="AH207" s="47" t="s">
        <v>0</v>
      </c>
      <c r="AI207" s="143" t="str">
        <f t="shared" si="312"/>
        <v/>
      </c>
      <c r="AJ207" s="47"/>
      <c r="AK207" s="52" t="str">
        <f t="shared" si="313"/>
        <v>Jure</v>
      </c>
      <c r="AL207" s="31" t="str">
        <f t="shared" si="314"/>
        <v>Janković</v>
      </c>
      <c r="AM207" s="73" t="str">
        <f t="shared" si="315"/>
        <v>NEMA</v>
      </c>
      <c r="AN207" s="73" t="str">
        <f t="shared" si="316"/>
        <v>NEMA</v>
      </c>
      <c r="AO207" s="31" t="str">
        <f t="shared" si="276"/>
        <v>Jure</v>
      </c>
      <c r="AP207" s="66" t="str">
        <f t="shared" si="277"/>
        <v>Janković</v>
      </c>
      <c r="AQ207" s="47" t="s">
        <v>0</v>
      </c>
      <c r="AR207" s="82" t="str">
        <f t="shared" si="317"/>
        <v>Jure Janković</v>
      </c>
      <c r="AS207" s="47" t="s">
        <v>0</v>
      </c>
      <c r="AT207" s="19" t="str">
        <f t="shared" si="318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9" t="str">
        <f t="shared" si="261"/>
        <v/>
      </c>
      <c r="AZ207" s="47" t="s">
        <v>0</v>
      </c>
      <c r="BA207" s="52" t="str">
        <f t="shared" si="278"/>
        <v/>
      </c>
      <c r="BB207" s="73" t="str">
        <f>IF(AV207&amp;AW207="","",MAX(BB$12:BB206)+1)</f>
        <v/>
      </c>
      <c r="BC207" s="271" t="str">
        <f t="shared" si="279"/>
        <v/>
      </c>
      <c r="BD207" s="53">
        <f>IF(AND(AM207="NEMA",AN207="NEMA",OR(AV207&amp;AW207="",BC207="NEMA")),MAX(BD$12:BD206)+1,"")</f>
        <v>1970</v>
      </c>
      <c r="BE207" s="47" t="s">
        <v>0</v>
      </c>
      <c r="BF207" s="52" t="str">
        <f>IF(O207="","",IF(BC207="",AO207,IF(BC207="NEMA",AV207,INDEX(regNatjecatelj_ime,MATCH(BC207,regNatjecatelj_id,0)))))</f>
        <v>Jure</v>
      </c>
      <c r="BG207" s="31" t="str">
        <f>IF(O207="","",IF(BC207="",AP207,IF(BC207="NEMA",AW207,INDEX(regNatjecatelj_prezime,MATCH(BC207,regNatjecatelj_id,0)))))</f>
        <v>Janković</v>
      </c>
      <c r="BH207" s="73" t="str">
        <f t="shared" si="319"/>
        <v/>
      </c>
      <c r="BI207" s="53">
        <f t="shared" si="320"/>
        <v>1970</v>
      </c>
      <c r="BJ207" s="47" t="s">
        <v>0</v>
      </c>
      <c r="BK207" s="52" t="str">
        <f t="shared" si="280"/>
        <v/>
      </c>
      <c r="BL207" s="31" t="str">
        <f t="shared" si="281"/>
        <v/>
      </c>
      <c r="BM207" s="73" t="str">
        <f t="shared" si="282"/>
        <v/>
      </c>
      <c r="BN207" s="31" t="str" cm="1">
        <f t="array" ref="BN207">IF(BM207="",""&amp;BL207,IF(BM207="NEMA",BL207,INDEX(regKlub_naziv,MATCH(INDEX(regKlub_alias_klubId,BM207),regKlub_id,0))))</f>
        <v/>
      </c>
      <c r="BO207" s="31" t="str" cm="1">
        <f t="array" ref="BO207">IFERROR(""&amp;INDEX(regNatjecatelj_klub,DX207),"")</f>
        <v/>
      </c>
      <c r="BP207" s="88" t="str">
        <f t="shared" si="321"/>
        <v/>
      </c>
      <c r="BQ207" s="66" t="str">
        <f t="shared" si="322"/>
        <v/>
      </c>
      <c r="BR207" s="47" t="s">
        <v>0</v>
      </c>
      <c r="BS207" s="52" t="str">
        <f>IF(X207&lt;&gt;"NEMA","",IF(IFERROR(MATCH(W207,W$12:W206,0),0)&lt;&gt;0,"",W207))</f>
        <v/>
      </c>
      <c r="BT207" s="73" t="str">
        <f t="shared" si="323"/>
        <v/>
      </c>
      <c r="BU207" s="31" t="str">
        <f>IF(OR(BT207="",BT207&lt;&gt;"NEMA"),"",MAX(BU$12:BU206)+1)</f>
        <v/>
      </c>
      <c r="BV207" s="66" t="str">
        <f t="shared" si="324"/>
        <v/>
      </c>
      <c r="BW207" s="47" t="s">
        <v>0</v>
      </c>
      <c r="BX207" s="19" t="str">
        <f t="shared" si="325"/>
        <v/>
      </c>
      <c r="BY207" s="47" t="s">
        <v>0</v>
      </c>
      <c r="BZ207" s="82" t="str">
        <f>IF(BM207&lt;&gt;"NEMA","",IF(IFERROR(MATCH(BL207,BL$12:BL206,0),0)&lt;&gt;0,"",BL207))</f>
        <v/>
      </c>
      <c r="CA207" s="47" t="s">
        <v>0</v>
      </c>
      <c r="CB207" s="125"/>
      <c r="CC207" s="47" t="s">
        <v>0</v>
      </c>
      <c r="CD207" s="58" t="str">
        <f t="shared" si="326"/>
        <v/>
      </c>
      <c r="CE207" s="31" t="str">
        <f t="shared" si="327"/>
        <v/>
      </c>
      <c r="CF207" s="31" t="str">
        <f>IF(CE207="","",MAX(CF$12:CF206)+1)</f>
        <v/>
      </c>
      <c r="CG207" s="31" t="str">
        <f t="shared" si="283"/>
        <v/>
      </c>
      <c r="CH207" s="31" t="str">
        <f t="shared" si="328"/>
        <v/>
      </c>
      <c r="CI207" s="31" t="str">
        <f>IF(CB207="","",MAX(CI$12:CI206)+1)</f>
        <v/>
      </c>
      <c r="CJ207" s="31" t="str">
        <f t="shared" si="329"/>
        <v/>
      </c>
      <c r="CK207" s="66" t="str">
        <f t="shared" si="330"/>
        <v/>
      </c>
      <c r="CL207" s="47" t="s">
        <v>0</v>
      </c>
      <c r="CM207" s="73" t="str">
        <f t="shared" si="284"/>
        <v/>
      </c>
      <c r="CN207" s="47"/>
      <c r="CO207" s="19" t="str">
        <f t="shared" si="331"/>
        <v/>
      </c>
      <c r="CP207" s="47" t="s">
        <v>0</v>
      </c>
      <c r="CQ207" s="143" t="str">
        <f t="shared" si="332"/>
        <v/>
      </c>
      <c r="CR207" s="47" t="s">
        <v>0</v>
      </c>
      <c r="CS207" s="58" t="str">
        <f t="shared" si="268"/>
        <v/>
      </c>
      <c r="CT207" s="73" t="str">
        <f t="shared" si="269"/>
        <v>1</v>
      </c>
      <c r="CU207" s="229" t="str">
        <f t="shared" si="285"/>
        <v/>
      </c>
      <c r="CV207" s="230" t="str">
        <f t="shared" si="270"/>
        <v/>
      </c>
      <c r="CW207" s="163">
        <f t="shared" si="286"/>
        <v>6</v>
      </c>
      <c r="CX207" s="47" t="s">
        <v>0</v>
      </c>
      <c r="CY207" s="222" t="str">
        <f t="shared" si="333"/>
        <v xml:space="preserve">
</v>
      </c>
      <c r="CZ207" s="223" t="str">
        <f t="shared" si="334"/>
        <v/>
      </c>
      <c r="DA207" s="47" t="s">
        <v>0</v>
      </c>
      <c r="DB207" s="47"/>
      <c r="DC207" s="47"/>
      <c r="DD207" s="47"/>
      <c r="DE207" s="47" t="s">
        <v>0</v>
      </c>
      <c r="DF207" s="53">
        <f t="shared" si="262"/>
        <v>1</v>
      </c>
      <c r="DG207" t="s">
        <v>0</v>
      </c>
      <c r="DH207" s="128" t="str">
        <f t="shared" si="263"/>
        <v>O</v>
      </c>
      <c r="DI207" t="s">
        <v>0</v>
      </c>
      <c r="DJ207" s="52" t="str">
        <f t="shared" si="264"/>
        <v/>
      </c>
      <c r="DK207" s="66" t="str">
        <f t="shared" si="265"/>
        <v>INSERT INTO imeprezime (id,osoba_id,rbr,ime,prezime,klub_id,identitet_id,sintaksa_id,info,aktivno,dnevnik_id) VALUES (1970,Null,1,'Jure','Janković',(SELECT id FROM klub WHERE naziv = ''),Null,1,'',1,882);</v>
      </c>
      <c r="DL207" t="s">
        <v>0</v>
      </c>
      <c r="DM207" s="19" t="str">
        <f t="shared" si="266"/>
        <v>INSERT INTO imeprezime (id,osoba_id,rbr,ime,prezime,klub_id,identitet_id,sintaksa_id,info,aktivno,dnevnik_id) VALUES (1970,Null,1,'Jure','Janković',(SELECT id FROM klub WHERE naziv = ''),Null,1,'',1,882);</v>
      </c>
      <c r="DN207" s="47" t="s">
        <v>0</v>
      </c>
      <c r="DO207" s="19" t="str">
        <f t="shared" si="267"/>
        <v/>
      </c>
      <c r="DP207" s="47" t="s">
        <v>0</v>
      </c>
      <c r="DQ207" s="52" t="str">
        <f t="shared" si="287"/>
        <v>Jure – Janković – OPEN</v>
      </c>
      <c r="DR207" s="53" t="str">
        <f t="shared" si="288"/>
        <v>NEMA</v>
      </c>
      <c r="DS207" s="47" t="s">
        <v>0</v>
      </c>
      <c r="DT207" s="52" t="str">
        <f t="shared" si="289"/>
        <v>Jure – Janković</v>
      </c>
      <c r="DU207" s="53" t="str">
        <f t="shared" si="290"/>
        <v>NEMA</v>
      </c>
      <c r="DV207" s="47" t="s">
        <v>0</v>
      </c>
      <c r="DW207" s="52" t="str">
        <f t="shared" si="291"/>
        <v>Jure – Janković</v>
      </c>
      <c r="DX207" s="53" t="str">
        <f t="shared" si="292"/>
        <v>NEMA</v>
      </c>
      <c r="DY207" s="47" t="s">
        <v>0</v>
      </c>
      <c r="DZ207" s="58" t="str">
        <f t="shared" si="335"/>
        <v/>
      </c>
      <c r="EA207" s="53" cm="1">
        <f t="array" ref="EA207">IF(DZ207&lt;&gt;"",INDEX(regNatjecatelj_id,DZ207,0),IF(BD207&lt;&gt;"",BD207,""))</f>
        <v>1970</v>
      </c>
      <c r="EB207" s="47" t="s">
        <v>0</v>
      </c>
      <c r="EC207" s="58" t="str">
        <f t="shared" si="293"/>
        <v>novo</v>
      </c>
      <c r="ED207" s="73" t="str">
        <f t="shared" si="294"/>
        <v/>
      </c>
      <c r="EE207" s="73" t="str">
        <f t="shared" si="295"/>
        <v>kat</v>
      </c>
      <c r="EF207" s="73" t="str">
        <f t="shared" si="296"/>
        <v/>
      </c>
      <c r="EG207" s="66" t="str">
        <f t="shared" si="297"/>
        <v>novo</v>
      </c>
      <c r="EH207" s="47" t="s">
        <v>0</v>
      </c>
      <c r="EI207" s="58">
        <f>IF(AL207="","",MAX(EI$12:EI206)+1)</f>
        <v>367</v>
      </c>
      <c r="EJ207" s="73">
        <f t="shared" si="298"/>
        <v>34</v>
      </c>
      <c r="EK207" s="73">
        <f t="shared" si="336"/>
        <v>1970</v>
      </c>
      <c r="EL207" s="73" t="str">
        <f t="shared" si="299"/>
        <v/>
      </c>
      <c r="EM207" s="73">
        <f t="shared" si="300"/>
        <v>6</v>
      </c>
      <c r="EN207" s="73">
        <f t="shared" si="337"/>
        <v>0</v>
      </c>
      <c r="EO207" s="73">
        <f t="shared" si="338"/>
        <v>33</v>
      </c>
      <c r="EP207" s="73" t="str">
        <f t="shared" si="301"/>
        <v>1</v>
      </c>
      <c r="EQ207" s="73" t="str">
        <f t="shared" si="302"/>
        <v/>
      </c>
      <c r="ER207" s="73" t="str">
        <f t="shared" si="303"/>
        <v/>
      </c>
      <c r="ES207" s="53" t="str">
        <f t="shared" si="304"/>
        <v/>
      </c>
      <c r="ET207" s="47" t="s">
        <v>0</v>
      </c>
      <c r="EU207" s="19" t="str">
        <f t="shared" si="339"/>
        <v>INSERT INTO rezultat(id,stazakategorija_id,imeprezime_id,vrijeme_sec,status_id,registracija,uparivanje_id,originalstatus_id,imeprezimealias_id,klubalias_id,kategorijaalias_id) VALUES (367,34,1970,Null,6,0,33,1,Null,Null,Null);</v>
      </c>
      <c r="EV207" s="47" t="s">
        <v>0</v>
      </c>
      <c r="EW207" s="19" t="str">
        <f t="shared" si="340"/>
        <v/>
      </c>
      <c r="EX207" s="47" t="s">
        <v>0</v>
      </c>
      <c r="EY207" s="180" t="str">
        <f t="shared" si="305"/>
        <v xml:space="preserve">
INSERT INTO imeprezime (id,osoba_id,rbr,ime,prezime,klub_id,identitet_id,sintaksa_id,info,aktivno,dnevnik_id) VALUES (1970,Null,1,'Jure','Janković',(SELECT id FROM klub WHERE naziv = ''),Null,1,'',1,882);
INSERT INTO rezultat(id,stazakategorija_id,imeprezime_id,vrijeme_sec,status_id,registracija,uparivanje_id,originalstatus_id,imeprezimealias_id,klubalias_id,kategorijaalias_id) VALUES (367,34,1970,Null,6,0,33,1,Null,Null,Null);</v>
      </c>
      <c r="EZ207" s="47" t="s">
        <v>0</v>
      </c>
    </row>
    <row r="208" spans="1:156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6" t="str">
        <f t="shared" si="306"/>
        <v>ok</v>
      </c>
      <c r="P208" s="47"/>
      <c r="Q208" s="52" t="str">
        <f t="shared" si="307"/>
        <v>OPEN</v>
      </c>
      <c r="R208" s="73">
        <f>IF(Q208="","",IF(COUNTIF(Q$12:Q207,Q208)=0,R207+1,R207))</f>
        <v>12</v>
      </c>
      <c r="S208" s="73">
        <f t="shared" si="308"/>
        <v>291</v>
      </c>
      <c r="T208" s="73">
        <f t="shared" si="271"/>
        <v>29</v>
      </c>
      <c r="U208" s="66" t="str">
        <f t="shared" si="272"/>
        <v>Otvorena</v>
      </c>
      <c r="V208" s="47" t="s">
        <v>0</v>
      </c>
      <c r="W208" s="222" t="str">
        <f t="shared" si="273"/>
        <v>Otvorena</v>
      </c>
      <c r="X208" s="223">
        <f t="shared" si="274"/>
        <v>34</v>
      </c>
      <c r="Y208" s="47" t="s">
        <v>0</v>
      </c>
      <c r="Z208" s="52" t="str">
        <f t="shared" si="309"/>
        <v>CRO</v>
      </c>
      <c r="AA208" s="73">
        <f t="shared" si="275"/>
        <v>1</v>
      </c>
      <c r="AB208" s="31" t="str">
        <f t="shared" si="310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311"/>
        <v/>
      </c>
      <c r="AH208" s="47" t="s">
        <v>0</v>
      </c>
      <c r="AI208" s="143" t="str">
        <f t="shared" si="312"/>
        <v>CRO</v>
      </c>
      <c r="AJ208" s="47"/>
      <c r="AK208" s="52" t="str">
        <f t="shared" si="313"/>
        <v>Petar</v>
      </c>
      <c r="AL208" s="31" t="str">
        <f t="shared" si="314"/>
        <v>Barulek</v>
      </c>
      <c r="AM208" s="73">
        <f t="shared" si="315"/>
        <v>1379</v>
      </c>
      <c r="AN208" s="73" t="str">
        <f t="shared" si="316"/>
        <v/>
      </c>
      <c r="AO208" s="31" t="str">
        <f t="shared" si="276"/>
        <v>Petar</v>
      </c>
      <c r="AP208" s="66" t="str">
        <f t="shared" si="277"/>
        <v>Barulek</v>
      </c>
      <c r="AQ208" s="47" t="s">
        <v>0</v>
      </c>
      <c r="AR208" s="82" t="str">
        <f t="shared" si="317"/>
        <v/>
      </c>
      <c r="AS208" s="47" t="s">
        <v>0</v>
      </c>
      <c r="AT208" s="19" t="str">
        <f t="shared" si="318"/>
        <v/>
      </c>
      <c r="AU208" s="47" t="s">
        <v>0</v>
      </c>
      <c r="AV208" s="103"/>
      <c r="AW208" s="105"/>
      <c r="AX208" s="47" t="s">
        <v>0</v>
      </c>
      <c r="AY208" s="259" t="str">
        <f t="shared" si="261"/>
        <v/>
      </c>
      <c r="AZ208" s="47" t="s">
        <v>0</v>
      </c>
      <c r="BA208" s="52" t="str">
        <f t="shared" si="278"/>
        <v/>
      </c>
      <c r="BB208" s="73" t="str">
        <f>IF(AV208&amp;AW208="","",MAX(BB$12:BB207)+1)</f>
        <v/>
      </c>
      <c r="BC208" s="271" t="str">
        <f t="shared" si="279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>IF(O208="","",IF(BC208="",AO208,IF(BC208="NEMA",AV208,INDEX(regNatjecatelj_ime,MATCH(BC208,regNatjecatelj_id,0)))))</f>
        <v>Petar</v>
      </c>
      <c r="BG208" s="31" t="str">
        <f>IF(O208="","",IF(BC208="",AP208,IF(BC208="NEMA",AW208,INDEX(regNatjecatelj_prezime,MATCH(BC208,regNatjecatelj_id,0)))))</f>
        <v>Barulek</v>
      </c>
      <c r="BH208" s="73" t="str">
        <f t="shared" si="319"/>
        <v/>
      </c>
      <c r="BI208" s="53">
        <f t="shared" si="320"/>
        <v>1379</v>
      </c>
      <c r="BJ208" s="47" t="s">
        <v>0</v>
      </c>
      <c r="BK208" s="52" t="str">
        <f t="shared" si="280"/>
        <v>OK Varaždin</v>
      </c>
      <c r="BL208" s="31" t="str">
        <f t="shared" si="281"/>
        <v>OK Varaždin</v>
      </c>
      <c r="BM208" s="73" t="str">
        <f t="shared" si="282"/>
        <v/>
      </c>
      <c r="BN208" s="31" t="str" cm="1">
        <f t="array" ref="BN208">IF(BM208="",""&amp;BL208,IF(BM208="NEMA",BL208,INDEX(regKlub_naziv,MATCH(INDEX(regKlub_alias_klubId,BM208),regKlub_id,0))))</f>
        <v>OK Varaždin</v>
      </c>
      <c r="BO208" s="31" t="str" cm="1">
        <f t="array" ref="BO208">IFERROR(""&amp;INDEX(regNatjecatelj_klub,DX208),"")</f>
        <v>OK Varaždin</v>
      </c>
      <c r="BP208" s="88" t="str">
        <f t="shared" si="321"/>
        <v/>
      </c>
      <c r="BQ208" s="66" t="str">
        <f t="shared" si="322"/>
        <v>OK Varaždin</v>
      </c>
      <c r="BR208" s="47" t="s">
        <v>0</v>
      </c>
      <c r="BS208" s="52" t="str">
        <f>IF(X208&lt;&gt;"NEMA","",IF(IFERROR(MATCH(W208,W$12:W207,0),0)&lt;&gt;0,"",W208))</f>
        <v/>
      </c>
      <c r="BT208" s="73" t="str">
        <f t="shared" si="323"/>
        <v/>
      </c>
      <c r="BU208" s="31" t="str">
        <f>IF(OR(BT208="",BT208&lt;&gt;"NEMA"),"",MAX(BU$12:BU207)+1)</f>
        <v/>
      </c>
      <c r="BV208" s="66" t="str">
        <f t="shared" si="324"/>
        <v/>
      </c>
      <c r="BW208" s="47" t="s">
        <v>0</v>
      </c>
      <c r="BX208" s="19" t="str">
        <f t="shared" si="325"/>
        <v/>
      </c>
      <c r="BY208" s="47" t="s">
        <v>0</v>
      </c>
      <c r="BZ208" s="82" t="str">
        <f>IF(BM208&lt;&gt;"NEMA","",IF(IFERROR(MATCH(BL208,BL$12:BL207,0),0)&lt;&gt;0,"",BL208))</f>
        <v/>
      </c>
      <c r="CA208" s="47" t="s">
        <v>0</v>
      </c>
      <c r="CB208" s="125"/>
      <c r="CC208" s="47" t="s">
        <v>0</v>
      </c>
      <c r="CD208" s="58" t="str">
        <f t="shared" si="326"/>
        <v/>
      </c>
      <c r="CE208" s="31" t="str">
        <f t="shared" si="327"/>
        <v/>
      </c>
      <c r="CF208" s="31" t="str">
        <f>IF(CE208="","",MAX(CF$12:CF207)+1)</f>
        <v/>
      </c>
      <c r="CG208" s="31" t="str">
        <f t="shared" si="283"/>
        <v/>
      </c>
      <c r="CH208" s="31" t="str">
        <f t="shared" si="328"/>
        <v/>
      </c>
      <c r="CI208" s="31" t="str">
        <f>IF(CB208="","",MAX(CI$12:CI207)+1)</f>
        <v/>
      </c>
      <c r="CJ208" s="31" t="str">
        <f t="shared" si="329"/>
        <v/>
      </c>
      <c r="CK208" s="66" t="str">
        <f t="shared" si="330"/>
        <v/>
      </c>
      <c r="CL208" s="47" t="s">
        <v>0</v>
      </c>
      <c r="CM208" s="73" t="str">
        <f t="shared" si="284"/>
        <v/>
      </c>
      <c r="CN208" s="47"/>
      <c r="CO208" s="19" t="str">
        <f t="shared" si="331"/>
        <v/>
      </c>
      <c r="CP208" s="47" t="s">
        <v>0</v>
      </c>
      <c r="CQ208" s="143" t="str">
        <f t="shared" si="332"/>
        <v>OK Varaždin</v>
      </c>
      <c r="CR208" s="47" t="s">
        <v>0</v>
      </c>
      <c r="CS208" s="58" t="str">
        <f t="shared" si="268"/>
        <v/>
      </c>
      <c r="CT208" s="73" t="str">
        <f t="shared" si="269"/>
        <v>1</v>
      </c>
      <c r="CU208" s="229" t="str">
        <f t="shared" si="285"/>
        <v/>
      </c>
      <c r="CV208" s="230" t="str">
        <f t="shared" si="270"/>
        <v/>
      </c>
      <c r="CW208" s="163">
        <f t="shared" si="286"/>
        <v>6</v>
      </c>
      <c r="CX208" s="47" t="s">
        <v>0</v>
      </c>
      <c r="CY208" s="222" t="str">
        <f t="shared" si="333"/>
        <v xml:space="preserve">
</v>
      </c>
      <c r="CZ208" s="223" t="e">
        <f t="shared" si="334"/>
        <v>#N/A</v>
      </c>
      <c r="DA208" s="47" t="s">
        <v>0</v>
      </c>
      <c r="DB208" s="47"/>
      <c r="DC208" s="47"/>
      <c r="DD208" s="47"/>
      <c r="DE208" s="47" t="s">
        <v>0</v>
      </c>
      <c r="DF208" s="53" t="str">
        <f t="shared" si="262"/>
        <v/>
      </c>
      <c r="DG208" t="s">
        <v>0</v>
      </c>
      <c r="DH208" s="128" t="str">
        <f t="shared" si="263"/>
        <v>O</v>
      </c>
      <c r="DI208" t="s">
        <v>0</v>
      </c>
      <c r="DJ208" s="52" t="str">
        <f t="shared" si="264"/>
        <v/>
      </c>
      <c r="DK208" s="66" t="str">
        <f t="shared" si="265"/>
        <v/>
      </c>
      <c r="DL208" t="s">
        <v>0</v>
      </c>
      <c r="DM208" s="19" t="str">
        <f t="shared" si="266"/>
        <v/>
      </c>
      <c r="DN208" s="47" t="s">
        <v>0</v>
      </c>
      <c r="DO208" s="19" t="str">
        <f t="shared" si="267"/>
        <v/>
      </c>
      <c r="DP208" s="47" t="s">
        <v>0</v>
      </c>
      <c r="DQ208" s="52" t="str">
        <f t="shared" si="287"/>
        <v>Petar – Barulek – OK Varaždin – OPEN</v>
      </c>
      <c r="DR208" s="53" t="str">
        <f t="shared" si="288"/>
        <v>NEMA</v>
      </c>
      <c r="DS208" s="47" t="s">
        <v>0</v>
      </c>
      <c r="DT208" s="52" t="str">
        <f t="shared" si="289"/>
        <v>Petar – Barulek – OK Varaždin</v>
      </c>
      <c r="DU208" s="53">
        <f t="shared" si="290"/>
        <v>521</v>
      </c>
      <c r="DV208" s="47" t="s">
        <v>0</v>
      </c>
      <c r="DW208" s="52" t="str">
        <f t="shared" si="291"/>
        <v>Petar – Barulek</v>
      </c>
      <c r="DX208" s="53">
        <f t="shared" si="292"/>
        <v>521</v>
      </c>
      <c r="DY208" s="47" t="s">
        <v>0</v>
      </c>
      <c r="DZ208" s="58">
        <f t="shared" si="335"/>
        <v>521</v>
      </c>
      <c r="EA208" s="53" cm="1">
        <f t="array" ref="EA208">IF(DZ208&lt;&gt;"",INDEX(regNatjecatelj_id,DZ208,0),IF(BD208&lt;&gt;"",BD208,""))</f>
        <v>1379</v>
      </c>
      <c r="EB208" s="47" t="s">
        <v>0</v>
      </c>
      <c r="EC208" s="58" t="str">
        <f t="shared" si="293"/>
        <v>imepre</v>
      </c>
      <c r="ED208" s="73" t="str">
        <f t="shared" si="294"/>
        <v>klu</v>
      </c>
      <c r="EE208" s="73" t="str">
        <f t="shared" si="295"/>
        <v>kat</v>
      </c>
      <c r="EF208" s="73" t="str">
        <f t="shared" si="296"/>
        <v/>
      </c>
      <c r="EG208" s="66" t="str">
        <f t="shared" si="297"/>
        <v>imepre-klu-kat</v>
      </c>
      <c r="EH208" s="47" t="s">
        <v>0</v>
      </c>
      <c r="EI208" s="58">
        <f>IF(AL208="","",MAX(EI$12:EI207)+1)</f>
        <v>368</v>
      </c>
      <c r="EJ208" s="73">
        <f t="shared" si="298"/>
        <v>34</v>
      </c>
      <c r="EK208" s="73">
        <f t="shared" si="336"/>
        <v>1379</v>
      </c>
      <c r="EL208" s="73" t="str">
        <f t="shared" si="299"/>
        <v/>
      </c>
      <c r="EM208" s="73">
        <f t="shared" si="300"/>
        <v>6</v>
      </c>
      <c r="EN208" s="73">
        <f t="shared" si="337"/>
        <v>0</v>
      </c>
      <c r="EO208" s="73">
        <f t="shared" si="338"/>
        <v>1</v>
      </c>
      <c r="EP208" s="73" t="str">
        <f t="shared" si="301"/>
        <v>1</v>
      </c>
      <c r="EQ208" s="73" t="str">
        <f t="shared" si="302"/>
        <v/>
      </c>
      <c r="ER208" s="73" t="str">
        <f t="shared" si="303"/>
        <v/>
      </c>
      <c r="ES208" s="53" t="str">
        <f t="shared" si="304"/>
        <v/>
      </c>
      <c r="ET208" s="47" t="s">
        <v>0</v>
      </c>
      <c r="EU208" s="19" t="str">
        <f t="shared" si="339"/>
        <v>INSERT INTO rezultat(id,stazakategorija_id,imeprezime_id,vrijeme_sec,status_id,registracija,uparivanje_id,originalstatus_id,imeprezimealias_id,klubalias_id,kategorijaalias_id) VALUES (368,34,1379,Null,6,0,1,1,Null,Null,Null);</v>
      </c>
      <c r="EV208" s="47" t="s">
        <v>0</v>
      </c>
      <c r="EW208" s="19" t="str">
        <f t="shared" si="340"/>
        <v/>
      </c>
      <c r="EX208" s="47" t="s">
        <v>0</v>
      </c>
      <c r="EY208" s="180" t="str">
        <f t="shared" si="305"/>
        <v xml:space="preserve">
INSERT INTO rezultat(id,stazakategorija_id,imeprezime_id,vrijeme_sec,status_id,registracija,uparivanje_id,originalstatus_id,imeprezimealias_id,klubalias_id,kategorijaalias_id) VALUES (368,34,1379,Null,6,0,1,1,Null,Null,Null);</v>
      </c>
      <c r="EZ208" s="47" t="s">
        <v>0</v>
      </c>
    </row>
    <row r="209" spans="1:156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6" t="str">
        <f t="shared" si="306"/>
        <v>ok</v>
      </c>
      <c r="P209" s="47"/>
      <c r="Q209" s="52" t="str">
        <f t="shared" si="307"/>
        <v>Ž12</v>
      </c>
      <c r="R209" s="73">
        <f>IF(Q209="","",IF(COUNTIF(Q$12:Q208,Q209)=0,R208+1,R208))</f>
        <v>13</v>
      </c>
      <c r="S209" s="73">
        <f t="shared" si="308"/>
        <v>122</v>
      </c>
      <c r="T209" s="73">
        <f t="shared" si="271"/>
        <v>22</v>
      </c>
      <c r="U209" s="66" t="str">
        <f t="shared" si="272"/>
        <v>M12 – Ž12</v>
      </c>
      <c r="V209" s="47" t="s">
        <v>0</v>
      </c>
      <c r="W209" s="222" t="str">
        <f t="shared" si="273"/>
        <v>Ž12</v>
      </c>
      <c r="X209" s="223">
        <f t="shared" si="274"/>
        <v>35</v>
      </c>
      <c r="Y209" s="47" t="s">
        <v>0</v>
      </c>
      <c r="Z209" s="52" t="str">
        <f t="shared" si="309"/>
        <v>CRO</v>
      </c>
      <c r="AA209" s="73">
        <f t="shared" si="275"/>
        <v>1</v>
      </c>
      <c r="AB209" s="31" t="str">
        <f t="shared" si="310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311"/>
        <v/>
      </c>
      <c r="AH209" s="47" t="s">
        <v>0</v>
      </c>
      <c r="AI209" s="143" t="str">
        <f t="shared" si="312"/>
        <v>CRO</v>
      </c>
      <c r="AJ209" s="47"/>
      <c r="AK209" s="52" t="str">
        <f t="shared" si="313"/>
        <v>Sara</v>
      </c>
      <c r="AL209" s="31" t="str">
        <f t="shared" si="314"/>
        <v>Delić</v>
      </c>
      <c r="AM209" s="73">
        <f t="shared" si="315"/>
        <v>1528</v>
      </c>
      <c r="AN209" s="73" t="str">
        <f t="shared" si="316"/>
        <v/>
      </c>
      <c r="AO209" s="31" t="str">
        <f t="shared" si="276"/>
        <v>Sara</v>
      </c>
      <c r="AP209" s="66" t="str">
        <f t="shared" si="277"/>
        <v>Delić</v>
      </c>
      <c r="AQ209" s="47" t="s">
        <v>0</v>
      </c>
      <c r="AR209" s="82" t="str">
        <f t="shared" si="317"/>
        <v/>
      </c>
      <c r="AS209" s="47" t="s">
        <v>0</v>
      </c>
      <c r="AT209" s="19" t="str">
        <f t="shared" si="318"/>
        <v/>
      </c>
      <c r="AU209" s="47" t="s">
        <v>0</v>
      </c>
      <c r="AV209" s="103"/>
      <c r="AW209" s="105"/>
      <c r="AX209" s="47" t="s">
        <v>0</v>
      </c>
      <c r="AY209" s="259" t="str">
        <f t="shared" si="261"/>
        <v/>
      </c>
      <c r="AZ209" s="47" t="s">
        <v>0</v>
      </c>
      <c r="BA209" s="52" t="str">
        <f t="shared" si="278"/>
        <v/>
      </c>
      <c r="BB209" s="73" t="str">
        <f>IF(AV209&amp;AW209="","",MAX(BB$12:BB208)+1)</f>
        <v/>
      </c>
      <c r="BC209" s="271" t="str">
        <f t="shared" si="279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>IF(O209="","",IF(BC209="",AO209,IF(BC209="NEMA",AV209,INDEX(regNatjecatelj_ime,MATCH(BC209,regNatjecatelj_id,0)))))</f>
        <v>Sara</v>
      </c>
      <c r="BG209" s="31" t="str">
        <f>IF(O209="","",IF(BC209="",AP209,IF(BC209="NEMA",AW209,INDEX(regNatjecatelj_prezime,MATCH(BC209,regNatjecatelj_id,0)))))</f>
        <v>Delić</v>
      </c>
      <c r="BH209" s="73" t="str">
        <f t="shared" si="319"/>
        <v/>
      </c>
      <c r="BI209" s="53">
        <f t="shared" si="320"/>
        <v>1528</v>
      </c>
      <c r="BJ209" s="47" t="s">
        <v>0</v>
      </c>
      <c r="BK209" s="52" t="str">
        <f t="shared" si="280"/>
        <v>OK Jelen</v>
      </c>
      <c r="BL209" s="31" t="str">
        <f t="shared" si="281"/>
        <v>OK Jelen</v>
      </c>
      <c r="BM209" s="73" t="str">
        <f t="shared" si="282"/>
        <v/>
      </c>
      <c r="BN209" s="31" t="str" cm="1">
        <f t="array" ref="BN209">IF(BM209="",""&amp;BL209,IF(BM209="NEMA",BL209,INDEX(regKlub_naziv,MATCH(INDEX(regKlub_alias_klubId,BM209),regKlub_id,0))))</f>
        <v>OK Jelen</v>
      </c>
      <c r="BO209" s="31" t="str" cm="1">
        <f t="array" ref="BO209">IFERROR(""&amp;INDEX(regNatjecatelj_klub,DX209),"")</f>
        <v>OK Jelen</v>
      </c>
      <c r="BP209" s="88" t="str">
        <f t="shared" si="321"/>
        <v/>
      </c>
      <c r="BQ209" s="66" t="str">
        <f t="shared" si="322"/>
        <v>OK Jelen</v>
      </c>
      <c r="BR209" s="47" t="s">
        <v>0</v>
      </c>
      <c r="BS209" s="52" t="str">
        <f>IF(X209&lt;&gt;"NEMA","",IF(IFERROR(MATCH(W209,W$12:W208,0),0)&lt;&gt;0,"",W209))</f>
        <v/>
      </c>
      <c r="BT209" s="73" t="str">
        <f t="shared" si="323"/>
        <v/>
      </c>
      <c r="BU209" s="31" t="str">
        <f>IF(OR(BT209="",BT209&lt;&gt;"NEMA"),"",MAX(BU$12:BU208)+1)</f>
        <v/>
      </c>
      <c r="BV209" s="66" t="str">
        <f t="shared" si="324"/>
        <v/>
      </c>
      <c r="BW209" s="47" t="s">
        <v>0</v>
      </c>
      <c r="BX209" s="19" t="str">
        <f t="shared" si="325"/>
        <v/>
      </c>
      <c r="BY209" s="47" t="s">
        <v>0</v>
      </c>
      <c r="BZ209" s="82" t="str">
        <f>IF(BM209&lt;&gt;"NEMA","",IF(IFERROR(MATCH(BL209,BL$12:BL208,0),0)&lt;&gt;0,"",BL209))</f>
        <v/>
      </c>
      <c r="CA209" s="47" t="s">
        <v>0</v>
      </c>
      <c r="CB209" s="125"/>
      <c r="CC209" s="47" t="s">
        <v>0</v>
      </c>
      <c r="CD209" s="58" t="str">
        <f t="shared" si="326"/>
        <v/>
      </c>
      <c r="CE209" s="31" t="str">
        <f t="shared" si="327"/>
        <v/>
      </c>
      <c r="CF209" s="31" t="str">
        <f>IF(CE209="","",MAX(CF$12:CF208)+1)</f>
        <v/>
      </c>
      <c r="CG209" s="31" t="str">
        <f t="shared" si="283"/>
        <v/>
      </c>
      <c r="CH209" s="31" t="str">
        <f t="shared" si="328"/>
        <v/>
      </c>
      <c r="CI209" s="31" t="str">
        <f>IF(CB209="","",MAX(CI$12:CI208)+1)</f>
        <v/>
      </c>
      <c r="CJ209" s="31" t="str">
        <f t="shared" si="329"/>
        <v/>
      </c>
      <c r="CK209" s="66" t="str">
        <f t="shared" si="330"/>
        <v/>
      </c>
      <c r="CL209" s="47" t="s">
        <v>0</v>
      </c>
      <c r="CM209" s="73" t="str">
        <f t="shared" si="284"/>
        <v/>
      </c>
      <c r="CN209" s="47"/>
      <c r="CO209" s="19" t="str">
        <f t="shared" si="331"/>
        <v/>
      </c>
      <c r="CP209" s="47" t="s">
        <v>0</v>
      </c>
      <c r="CQ209" s="143" t="str">
        <f t="shared" si="332"/>
        <v>OK Jelen</v>
      </c>
      <c r="CR209" s="47" t="s">
        <v>0</v>
      </c>
      <c r="CS209" s="58" t="str">
        <f t="shared" si="268"/>
        <v>21:20</v>
      </c>
      <c r="CT209" s="73" t="str">
        <f t="shared" si="269"/>
        <v>0</v>
      </c>
      <c r="CU209" s="229" t="str">
        <f t="shared" si="285"/>
        <v/>
      </c>
      <c r="CV209" s="230">
        <f t="shared" si="270"/>
        <v>1280</v>
      </c>
      <c r="CW209" s="163">
        <f t="shared" si="286"/>
        <v>1</v>
      </c>
      <c r="CX209" s="47" t="s">
        <v>0</v>
      </c>
      <c r="CY209" s="222" t="str">
        <f t="shared" si="333"/>
        <v xml:space="preserve">
</v>
      </c>
      <c r="CZ209" s="223">
        <f t="shared" si="334"/>
        <v>6</v>
      </c>
      <c r="DA209" s="47" t="s">
        <v>0</v>
      </c>
      <c r="DB209" s="47"/>
      <c r="DC209" s="47"/>
      <c r="DD209" s="47"/>
      <c r="DE209" s="47" t="s">
        <v>0</v>
      </c>
      <c r="DF209" s="53" t="str">
        <f t="shared" si="262"/>
        <v/>
      </c>
      <c r="DG209" t="s">
        <v>0</v>
      </c>
      <c r="DH209" s="128" t="str">
        <f t="shared" si="263"/>
        <v>Ž</v>
      </c>
      <c r="DI209" t="s">
        <v>0</v>
      </c>
      <c r="DJ209" s="52" t="str">
        <f t="shared" si="264"/>
        <v/>
      </c>
      <c r="DK209" s="66" t="str">
        <f t="shared" si="265"/>
        <v/>
      </c>
      <c r="DL209" t="s">
        <v>0</v>
      </c>
      <c r="DM209" s="19" t="str">
        <f t="shared" si="266"/>
        <v/>
      </c>
      <c r="DN209" s="47" t="s">
        <v>0</v>
      </c>
      <c r="DO209" s="19" t="str">
        <f t="shared" si="267"/>
        <v/>
      </c>
      <c r="DP209" s="47" t="s">
        <v>0</v>
      </c>
      <c r="DQ209" s="52" t="str">
        <f t="shared" si="287"/>
        <v>Sara – Delić – OK Jelen – Ž12</v>
      </c>
      <c r="DR209" s="53">
        <f t="shared" si="288"/>
        <v>159</v>
      </c>
      <c r="DS209" s="47" t="s">
        <v>0</v>
      </c>
      <c r="DT209" s="52" t="str">
        <f t="shared" si="289"/>
        <v>Sara – Delić – OK Jelen</v>
      </c>
      <c r="DU209" s="53">
        <f t="shared" si="290"/>
        <v>159</v>
      </c>
      <c r="DV209" s="47" t="s">
        <v>0</v>
      </c>
      <c r="DW209" s="52" t="str">
        <f t="shared" si="291"/>
        <v>Sara – Delić</v>
      </c>
      <c r="DX209" s="53">
        <f t="shared" si="292"/>
        <v>159</v>
      </c>
      <c r="DY209" s="47" t="s">
        <v>0</v>
      </c>
      <c r="DZ209" s="58">
        <f t="shared" si="335"/>
        <v>159</v>
      </c>
      <c r="EA209" s="53" cm="1">
        <f t="array" ref="EA209">IF(DZ209&lt;&gt;"",INDEX(regNatjecatelj_id,DZ209,0),IF(BD209&lt;&gt;"",BD209,""))</f>
        <v>1528</v>
      </c>
      <c r="EB209" s="47" t="s">
        <v>0</v>
      </c>
      <c r="EC209" s="58" t="str">
        <f t="shared" si="293"/>
        <v>imepre</v>
      </c>
      <c r="ED209" s="73" t="str">
        <f t="shared" si="294"/>
        <v>klu</v>
      </c>
      <c r="EE209" s="73" t="str">
        <f t="shared" si="295"/>
        <v>kat</v>
      </c>
      <c r="EF209" s="73" t="str">
        <f t="shared" si="296"/>
        <v/>
      </c>
      <c r="EG209" s="66" t="str">
        <f t="shared" si="297"/>
        <v>imepre-klu-kat</v>
      </c>
      <c r="EH209" s="47" t="s">
        <v>0</v>
      </c>
      <c r="EI209" s="58">
        <f>IF(AL209="","",MAX(EI$12:EI208)+1)</f>
        <v>369</v>
      </c>
      <c r="EJ209" s="73">
        <f t="shared" si="298"/>
        <v>35</v>
      </c>
      <c r="EK209" s="73">
        <f t="shared" si="336"/>
        <v>1528</v>
      </c>
      <c r="EL209" s="73">
        <f t="shared" si="299"/>
        <v>1280</v>
      </c>
      <c r="EM209" s="73">
        <f t="shared" si="300"/>
        <v>1</v>
      </c>
      <c r="EN209" s="73">
        <f t="shared" si="337"/>
        <v>1</v>
      </c>
      <c r="EO209" s="73">
        <f t="shared" si="338"/>
        <v>1</v>
      </c>
      <c r="EP209" s="73" t="str">
        <f t="shared" si="301"/>
        <v>0</v>
      </c>
      <c r="EQ209" s="73" t="str">
        <f t="shared" si="302"/>
        <v/>
      </c>
      <c r="ER209" s="73" t="str">
        <f t="shared" si="303"/>
        <v/>
      </c>
      <c r="ES209" s="53" t="str">
        <f t="shared" si="304"/>
        <v/>
      </c>
      <c r="ET209" s="47" t="s">
        <v>0</v>
      </c>
      <c r="EU209" s="19" t="str">
        <f t="shared" si="339"/>
        <v>INSERT INTO rezultat(id,stazakategorija_id,imeprezime_id,vrijeme_sec,status_id,registracija,uparivanje_id,originalstatus_id,imeprezimealias_id,klubalias_id,kategorijaalias_id) VALUES (369,35,1528,1280,1,1,1,0,Null,Null,Null);</v>
      </c>
      <c r="EV209" s="47" t="s">
        <v>0</v>
      </c>
      <c r="EW209" s="19" t="str">
        <f t="shared" si="340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09" s="47" t="s">
        <v>0</v>
      </c>
      <c r="EY209" s="180" t="str">
        <f t="shared" si="305"/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09" s="47" t="s">
        <v>0</v>
      </c>
    </row>
    <row r="210" spans="1:156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6" t="str">
        <f t="shared" si="306"/>
        <v>ok</v>
      </c>
      <c r="P210" s="47"/>
      <c r="Q210" s="52" t="str">
        <f t="shared" si="307"/>
        <v>Ž12</v>
      </c>
      <c r="R210" s="73">
        <f>IF(Q210="","",IF(COUNTIF(Q$12:Q209,Q210)=0,R209+1,R209))</f>
        <v>13</v>
      </c>
      <c r="S210" s="73">
        <f t="shared" si="308"/>
        <v>122</v>
      </c>
      <c r="T210" s="73">
        <f t="shared" si="271"/>
        <v>22</v>
      </c>
      <c r="U210" s="66" t="str">
        <f t="shared" si="272"/>
        <v>M12 – Ž12</v>
      </c>
      <c r="V210" s="47" t="s">
        <v>0</v>
      </c>
      <c r="W210" s="222" t="str">
        <f t="shared" si="273"/>
        <v>Ž12</v>
      </c>
      <c r="X210" s="223">
        <f t="shared" si="274"/>
        <v>35</v>
      </c>
      <c r="Y210" s="47" t="s">
        <v>0</v>
      </c>
      <c r="Z210" s="52" t="str">
        <f t="shared" si="309"/>
        <v>CRO</v>
      </c>
      <c r="AA210" s="73">
        <f t="shared" si="275"/>
        <v>1</v>
      </c>
      <c r="AB210" s="31" t="str">
        <f t="shared" si="310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311"/>
        <v/>
      </c>
      <c r="AH210" s="47" t="s">
        <v>0</v>
      </c>
      <c r="AI210" s="143" t="str">
        <f t="shared" si="312"/>
        <v>CRO</v>
      </c>
      <c r="AJ210" s="47"/>
      <c r="AK210" s="52" t="str">
        <f t="shared" si="313"/>
        <v>Dora</v>
      </c>
      <c r="AL210" s="31" t="str">
        <f t="shared" si="314"/>
        <v>Delić</v>
      </c>
      <c r="AM210" s="73">
        <f t="shared" si="315"/>
        <v>1338</v>
      </c>
      <c r="AN210" s="73" t="str">
        <f t="shared" si="316"/>
        <v/>
      </c>
      <c r="AO210" s="31" t="str">
        <f t="shared" si="276"/>
        <v>Dora</v>
      </c>
      <c r="AP210" s="66" t="str">
        <f t="shared" si="277"/>
        <v>Delić</v>
      </c>
      <c r="AQ210" s="47" t="s">
        <v>0</v>
      </c>
      <c r="AR210" s="82" t="str">
        <f t="shared" si="317"/>
        <v/>
      </c>
      <c r="AS210" s="47" t="s">
        <v>0</v>
      </c>
      <c r="AT210" s="19" t="str">
        <f t="shared" si="318"/>
        <v/>
      </c>
      <c r="AU210" s="47" t="s">
        <v>0</v>
      </c>
      <c r="AV210" s="103"/>
      <c r="AW210" s="105"/>
      <c r="AX210" s="47" t="s">
        <v>0</v>
      </c>
      <c r="AY210" s="259" t="str">
        <f t="shared" si="261"/>
        <v/>
      </c>
      <c r="AZ210" s="47" t="s">
        <v>0</v>
      </c>
      <c r="BA210" s="52" t="str">
        <f t="shared" si="278"/>
        <v/>
      </c>
      <c r="BB210" s="73" t="str">
        <f>IF(AV210&amp;AW210="","",MAX(BB$12:BB209)+1)</f>
        <v/>
      </c>
      <c r="BC210" s="271" t="str">
        <f t="shared" si="279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>IF(O210="","",IF(BC210="",AO210,IF(BC210="NEMA",AV210,INDEX(regNatjecatelj_ime,MATCH(BC210,regNatjecatelj_id,0)))))</f>
        <v>Dora</v>
      </c>
      <c r="BG210" s="31" t="str">
        <f>IF(O210="","",IF(BC210="",AP210,IF(BC210="NEMA",AW210,INDEX(regNatjecatelj_prezime,MATCH(BC210,regNatjecatelj_id,0)))))</f>
        <v>Delić</v>
      </c>
      <c r="BH210" s="73" t="str">
        <f t="shared" si="319"/>
        <v/>
      </c>
      <c r="BI210" s="53">
        <f t="shared" si="320"/>
        <v>1338</v>
      </c>
      <c r="BJ210" s="47" t="s">
        <v>0</v>
      </c>
      <c r="BK210" s="52" t="str">
        <f t="shared" si="280"/>
        <v>OK Jelen</v>
      </c>
      <c r="BL210" s="31" t="str">
        <f t="shared" si="281"/>
        <v>OK Jelen</v>
      </c>
      <c r="BM210" s="73" t="str">
        <f t="shared" si="282"/>
        <v/>
      </c>
      <c r="BN210" s="31" t="str" cm="1">
        <f t="array" ref="BN210">IF(BM210="",""&amp;BL210,IF(BM210="NEMA",BL210,INDEX(regKlub_naziv,MATCH(INDEX(regKlub_alias_klubId,BM210),regKlub_id,0))))</f>
        <v>OK Jelen</v>
      </c>
      <c r="BO210" s="31" t="str" cm="1">
        <f t="array" ref="BO210">IFERROR(""&amp;INDEX(regNatjecatelj_klub,DX210),"")</f>
        <v>OK Jelen</v>
      </c>
      <c r="BP210" s="88" t="str">
        <f t="shared" si="321"/>
        <v/>
      </c>
      <c r="BQ210" s="66" t="str">
        <f t="shared" si="322"/>
        <v>OK Jelen</v>
      </c>
      <c r="BR210" s="47" t="s">
        <v>0</v>
      </c>
      <c r="BS210" s="52" t="str">
        <f>IF(X210&lt;&gt;"NEMA","",IF(IFERROR(MATCH(W210,W$12:W209,0),0)&lt;&gt;0,"",W210))</f>
        <v/>
      </c>
      <c r="BT210" s="73" t="str">
        <f t="shared" si="323"/>
        <v/>
      </c>
      <c r="BU210" s="31" t="str">
        <f>IF(OR(BT210="",BT210&lt;&gt;"NEMA"),"",MAX(BU$12:BU209)+1)</f>
        <v/>
      </c>
      <c r="BV210" s="66" t="str">
        <f t="shared" si="324"/>
        <v/>
      </c>
      <c r="BW210" s="47" t="s">
        <v>0</v>
      </c>
      <c r="BX210" s="19" t="str">
        <f t="shared" si="325"/>
        <v/>
      </c>
      <c r="BY210" s="47" t="s">
        <v>0</v>
      </c>
      <c r="BZ210" s="82" t="str">
        <f>IF(BM210&lt;&gt;"NEMA","",IF(IFERROR(MATCH(BL210,BL$12:BL209,0),0)&lt;&gt;0,"",BL210))</f>
        <v/>
      </c>
      <c r="CA210" s="47" t="s">
        <v>0</v>
      </c>
      <c r="CB210" s="125"/>
      <c r="CC210" s="47" t="s">
        <v>0</v>
      </c>
      <c r="CD210" s="58" t="str">
        <f t="shared" si="326"/>
        <v/>
      </c>
      <c r="CE210" s="31" t="str">
        <f t="shared" si="327"/>
        <v/>
      </c>
      <c r="CF210" s="31" t="str">
        <f>IF(CE210="","",MAX(CF$12:CF209)+1)</f>
        <v/>
      </c>
      <c r="CG210" s="31" t="str">
        <f t="shared" si="283"/>
        <v/>
      </c>
      <c r="CH210" s="31" t="str">
        <f t="shared" si="328"/>
        <v/>
      </c>
      <c r="CI210" s="31" t="str">
        <f>IF(CB210="","",MAX(CI$12:CI209)+1)</f>
        <v/>
      </c>
      <c r="CJ210" s="31" t="str">
        <f t="shared" si="329"/>
        <v/>
      </c>
      <c r="CK210" s="66" t="str">
        <f t="shared" si="330"/>
        <v/>
      </c>
      <c r="CL210" s="47" t="s">
        <v>0</v>
      </c>
      <c r="CM210" s="73" t="str">
        <f t="shared" si="284"/>
        <v/>
      </c>
      <c r="CN210" s="47"/>
      <c r="CO210" s="19" t="str">
        <f t="shared" si="331"/>
        <v/>
      </c>
      <c r="CP210" s="47" t="s">
        <v>0</v>
      </c>
      <c r="CQ210" s="143" t="str">
        <f t="shared" si="332"/>
        <v>OK Jelen</v>
      </c>
      <c r="CR210" s="47" t="s">
        <v>0</v>
      </c>
      <c r="CS210" s="58" t="str">
        <f t="shared" si="268"/>
        <v>25:12</v>
      </c>
      <c r="CT210" s="73" t="str">
        <f t="shared" si="269"/>
        <v>0</v>
      </c>
      <c r="CU210" s="229" t="str">
        <f t="shared" si="285"/>
        <v/>
      </c>
      <c r="CV210" s="230">
        <f t="shared" si="270"/>
        <v>1512</v>
      </c>
      <c r="CW210" s="163">
        <f t="shared" si="286"/>
        <v>1</v>
      </c>
      <c r="CX210" s="47" t="s">
        <v>0</v>
      </c>
      <c r="CY210" s="222" t="str">
        <f t="shared" si="333"/>
        <v xml:space="preserve">
</v>
      </c>
      <c r="CZ210" s="223">
        <f t="shared" si="334"/>
        <v>6</v>
      </c>
      <c r="DA210" s="47" t="s">
        <v>0</v>
      </c>
      <c r="DB210" s="47"/>
      <c r="DC210" s="47"/>
      <c r="DD210" s="47"/>
      <c r="DE210" s="47" t="s">
        <v>0</v>
      </c>
      <c r="DF210" s="53" t="str">
        <f t="shared" si="262"/>
        <v/>
      </c>
      <c r="DG210" t="s">
        <v>0</v>
      </c>
      <c r="DH210" s="128" t="str">
        <f t="shared" si="263"/>
        <v>Ž</v>
      </c>
      <c r="DI210" t="s">
        <v>0</v>
      </c>
      <c r="DJ210" s="52" t="str">
        <f t="shared" si="264"/>
        <v/>
      </c>
      <c r="DK210" s="66" t="str">
        <f t="shared" si="265"/>
        <v/>
      </c>
      <c r="DL210" t="s">
        <v>0</v>
      </c>
      <c r="DM210" s="19" t="str">
        <f t="shared" si="266"/>
        <v/>
      </c>
      <c r="DN210" s="47" t="s">
        <v>0</v>
      </c>
      <c r="DO210" s="19" t="str">
        <f t="shared" si="267"/>
        <v/>
      </c>
      <c r="DP210" s="47" t="s">
        <v>0</v>
      </c>
      <c r="DQ210" s="52" t="str">
        <f t="shared" si="287"/>
        <v>Dora – Delić – OK Jelen – Ž12</v>
      </c>
      <c r="DR210" s="53">
        <f t="shared" si="288"/>
        <v>158</v>
      </c>
      <c r="DS210" s="47" t="s">
        <v>0</v>
      </c>
      <c r="DT210" s="52" t="str">
        <f t="shared" si="289"/>
        <v>Dora – Delić – OK Jelen</v>
      </c>
      <c r="DU210" s="53">
        <f t="shared" si="290"/>
        <v>158</v>
      </c>
      <c r="DV210" s="47" t="s">
        <v>0</v>
      </c>
      <c r="DW210" s="52" t="str">
        <f t="shared" si="291"/>
        <v>Dora – Delić</v>
      </c>
      <c r="DX210" s="53">
        <f t="shared" si="292"/>
        <v>158</v>
      </c>
      <c r="DY210" s="47" t="s">
        <v>0</v>
      </c>
      <c r="DZ210" s="58">
        <f t="shared" si="335"/>
        <v>158</v>
      </c>
      <c r="EA210" s="53" cm="1">
        <f t="array" ref="EA210">IF(DZ210&lt;&gt;"",INDEX(regNatjecatelj_id,DZ210,0),IF(BD210&lt;&gt;"",BD210,""))</f>
        <v>1338</v>
      </c>
      <c r="EB210" s="47" t="s">
        <v>0</v>
      </c>
      <c r="EC210" s="58" t="str">
        <f t="shared" si="293"/>
        <v>imepre</v>
      </c>
      <c r="ED210" s="73" t="str">
        <f t="shared" si="294"/>
        <v>klu</v>
      </c>
      <c r="EE210" s="73" t="str">
        <f t="shared" si="295"/>
        <v>kat</v>
      </c>
      <c r="EF210" s="73" t="str">
        <f t="shared" si="296"/>
        <v/>
      </c>
      <c r="EG210" s="66" t="str">
        <f t="shared" si="297"/>
        <v>imepre-klu-kat</v>
      </c>
      <c r="EH210" s="47" t="s">
        <v>0</v>
      </c>
      <c r="EI210" s="58">
        <f>IF(AL210="","",MAX(EI$12:EI209)+1)</f>
        <v>370</v>
      </c>
      <c r="EJ210" s="73">
        <f t="shared" si="298"/>
        <v>35</v>
      </c>
      <c r="EK210" s="73">
        <f t="shared" si="336"/>
        <v>1338</v>
      </c>
      <c r="EL210" s="73">
        <f t="shared" si="299"/>
        <v>1512</v>
      </c>
      <c r="EM210" s="73">
        <f t="shared" si="300"/>
        <v>1</v>
      </c>
      <c r="EN210" s="73">
        <f t="shared" si="337"/>
        <v>1</v>
      </c>
      <c r="EO210" s="73">
        <f t="shared" si="338"/>
        <v>1</v>
      </c>
      <c r="EP210" s="73" t="str">
        <f t="shared" si="301"/>
        <v>0</v>
      </c>
      <c r="EQ210" s="73" t="str">
        <f t="shared" si="302"/>
        <v/>
      </c>
      <c r="ER210" s="73" t="str">
        <f t="shared" si="303"/>
        <v/>
      </c>
      <c r="ES210" s="53" t="str">
        <f t="shared" si="304"/>
        <v/>
      </c>
      <c r="ET210" s="47" t="s">
        <v>0</v>
      </c>
      <c r="EU210" s="19" t="str">
        <f t="shared" si="339"/>
        <v>INSERT INTO rezultat(id,stazakategorija_id,imeprezime_id,vrijeme_sec,status_id,registracija,uparivanje_id,originalstatus_id,imeprezimealias_id,klubalias_id,kategorijaalias_id) VALUES (370,35,1338,1512,1,1,1,0,Null,Null,Null);</v>
      </c>
      <c r="EV210" s="47" t="s">
        <v>0</v>
      </c>
      <c r="EW210" s="19" t="str">
        <f t="shared" si="340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0" s="47" t="s">
        <v>0</v>
      </c>
      <c r="EY210" s="180" t="str">
        <f t="shared" si="305"/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0" s="47" t="s">
        <v>0</v>
      </c>
    </row>
    <row r="211" spans="1:156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6" t="str">
        <f t="shared" si="306"/>
        <v>ok</v>
      </c>
      <c r="P211" s="47"/>
      <c r="Q211" s="52" t="str">
        <f t="shared" si="307"/>
        <v>Ž12</v>
      </c>
      <c r="R211" s="73">
        <f>IF(Q211="","",IF(COUNTIF(Q$12:Q210,Q211)=0,R210+1,R210))</f>
        <v>13</v>
      </c>
      <c r="S211" s="73">
        <f t="shared" si="308"/>
        <v>122</v>
      </c>
      <c r="T211" s="73">
        <f t="shared" si="271"/>
        <v>22</v>
      </c>
      <c r="U211" s="66" t="str">
        <f t="shared" si="272"/>
        <v>M12 – Ž12</v>
      </c>
      <c r="V211" s="47" t="s">
        <v>0</v>
      </c>
      <c r="W211" s="222" t="str">
        <f t="shared" si="273"/>
        <v>Ž12</v>
      </c>
      <c r="X211" s="223">
        <f t="shared" si="274"/>
        <v>35</v>
      </c>
      <c r="Y211" s="47" t="s">
        <v>0</v>
      </c>
      <c r="Z211" s="52" t="str">
        <f t="shared" si="309"/>
        <v>CRO</v>
      </c>
      <c r="AA211" s="73">
        <f t="shared" si="275"/>
        <v>1</v>
      </c>
      <c r="AB211" s="31" t="str">
        <f t="shared" si="310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311"/>
        <v/>
      </c>
      <c r="AH211" s="47" t="s">
        <v>0</v>
      </c>
      <c r="AI211" s="143" t="str">
        <f t="shared" si="312"/>
        <v>CRO</v>
      </c>
      <c r="AJ211" s="47"/>
      <c r="AK211" s="52" t="str">
        <f t="shared" si="313"/>
        <v>Veronika</v>
      </c>
      <c r="AL211" s="31" t="str">
        <f t="shared" si="314"/>
        <v>Šantić</v>
      </c>
      <c r="AM211" s="73">
        <f t="shared" si="315"/>
        <v>1364</v>
      </c>
      <c r="AN211" s="73" t="str">
        <f t="shared" si="316"/>
        <v/>
      </c>
      <c r="AO211" s="31" t="str">
        <f t="shared" si="276"/>
        <v>Veronika</v>
      </c>
      <c r="AP211" s="66" t="str">
        <f t="shared" si="277"/>
        <v>Šantić</v>
      </c>
      <c r="AQ211" s="47" t="s">
        <v>0</v>
      </c>
      <c r="AR211" s="82" t="str">
        <f t="shared" si="317"/>
        <v/>
      </c>
      <c r="AS211" s="47" t="s">
        <v>0</v>
      </c>
      <c r="AT211" s="19" t="str">
        <f t="shared" si="318"/>
        <v/>
      </c>
      <c r="AU211" s="47" t="s">
        <v>0</v>
      </c>
      <c r="AV211" s="103"/>
      <c r="AW211" s="105"/>
      <c r="AX211" s="47" t="s">
        <v>0</v>
      </c>
      <c r="AY211" s="259" t="str">
        <f t="shared" si="261"/>
        <v/>
      </c>
      <c r="AZ211" s="47" t="s">
        <v>0</v>
      </c>
      <c r="BA211" s="52" t="str">
        <f t="shared" si="278"/>
        <v/>
      </c>
      <c r="BB211" s="73" t="str">
        <f>IF(AV211&amp;AW211="","",MAX(BB$12:BB210)+1)</f>
        <v/>
      </c>
      <c r="BC211" s="271" t="str">
        <f t="shared" si="279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>IF(O211="","",IF(BC211="",AO211,IF(BC211="NEMA",AV211,INDEX(regNatjecatelj_ime,MATCH(BC211,regNatjecatelj_id,0)))))</f>
        <v>Veronika</v>
      </c>
      <c r="BG211" s="31" t="str">
        <f>IF(O211="","",IF(BC211="",AP211,IF(BC211="NEMA",AW211,INDEX(regNatjecatelj_prezime,MATCH(BC211,regNatjecatelj_id,0)))))</f>
        <v>Šantić</v>
      </c>
      <c r="BH211" s="73" t="str">
        <f t="shared" si="319"/>
        <v/>
      </c>
      <c r="BI211" s="53">
        <f t="shared" si="320"/>
        <v>1364</v>
      </c>
      <c r="BJ211" s="47" t="s">
        <v>0</v>
      </c>
      <c r="BK211" s="52" t="str">
        <f t="shared" si="280"/>
        <v>BJE</v>
      </c>
      <c r="BL211" s="31" t="str">
        <f t="shared" si="281"/>
        <v>OK Bjelovar</v>
      </c>
      <c r="BM211" s="73" t="str">
        <f t="shared" si="282"/>
        <v/>
      </c>
      <c r="BN211" s="31" t="str" cm="1">
        <f t="array" ref="BN211">IF(BM211="",""&amp;BL211,IF(BM211="NEMA",BL211,INDEX(regKlub_naziv,MATCH(INDEX(regKlub_alias_klubId,BM211),regKlub_id,0))))</f>
        <v>OK Bjelovar</v>
      </c>
      <c r="BO211" s="31" t="str" cm="1">
        <f t="array" ref="BO211">IFERROR(""&amp;INDEX(regNatjecatelj_klub,DX211),"")</f>
        <v>OK Bjelovar</v>
      </c>
      <c r="BP211" s="88" t="str">
        <f t="shared" si="321"/>
        <v/>
      </c>
      <c r="BQ211" s="66" t="str">
        <f t="shared" si="322"/>
        <v>OK Bjelovar</v>
      </c>
      <c r="BR211" s="47" t="s">
        <v>0</v>
      </c>
      <c r="BS211" s="52" t="str">
        <f>IF(X211&lt;&gt;"NEMA","",IF(IFERROR(MATCH(W211,W$12:W210,0),0)&lt;&gt;0,"",W211))</f>
        <v/>
      </c>
      <c r="BT211" s="73" t="str">
        <f t="shared" si="323"/>
        <v/>
      </c>
      <c r="BU211" s="31" t="str">
        <f>IF(OR(BT211="",BT211&lt;&gt;"NEMA"),"",MAX(BU$12:BU210)+1)</f>
        <v/>
      </c>
      <c r="BV211" s="66" t="str">
        <f t="shared" si="324"/>
        <v/>
      </c>
      <c r="BW211" s="47" t="s">
        <v>0</v>
      </c>
      <c r="BX211" s="19" t="str">
        <f t="shared" si="325"/>
        <v/>
      </c>
      <c r="BY211" s="47" t="s">
        <v>0</v>
      </c>
      <c r="BZ211" s="82" t="str">
        <f>IF(BM211&lt;&gt;"NEMA","",IF(IFERROR(MATCH(BL211,BL$12:BL210,0),0)&lt;&gt;0,"",BL211))</f>
        <v/>
      </c>
      <c r="CA211" s="47" t="s">
        <v>0</v>
      </c>
      <c r="CB211" s="125"/>
      <c r="CC211" s="47" t="s">
        <v>0</v>
      </c>
      <c r="CD211" s="58" t="str">
        <f t="shared" si="326"/>
        <v/>
      </c>
      <c r="CE211" s="31" t="str">
        <f t="shared" si="327"/>
        <v/>
      </c>
      <c r="CF211" s="31" t="str">
        <f>IF(CE211="","",MAX(CF$12:CF210)+1)</f>
        <v/>
      </c>
      <c r="CG211" s="31" t="str">
        <f t="shared" si="283"/>
        <v/>
      </c>
      <c r="CH211" s="31" t="str">
        <f t="shared" si="328"/>
        <v/>
      </c>
      <c r="CI211" s="31" t="str">
        <f>IF(CB211="","",MAX(CI$12:CI210)+1)</f>
        <v/>
      </c>
      <c r="CJ211" s="31" t="str">
        <f t="shared" si="329"/>
        <v/>
      </c>
      <c r="CK211" s="66" t="str">
        <f t="shared" si="330"/>
        <v/>
      </c>
      <c r="CL211" s="47" t="s">
        <v>0</v>
      </c>
      <c r="CM211" s="73" t="str">
        <f t="shared" si="284"/>
        <v/>
      </c>
      <c r="CN211" s="47"/>
      <c r="CO211" s="19" t="str">
        <f t="shared" si="331"/>
        <v/>
      </c>
      <c r="CP211" s="47" t="s">
        <v>0</v>
      </c>
      <c r="CQ211" s="143" t="str">
        <f t="shared" si="332"/>
        <v>OK Bjelovar</v>
      </c>
      <c r="CR211" s="47" t="s">
        <v>0</v>
      </c>
      <c r="CS211" s="58" t="str">
        <f t="shared" si="268"/>
        <v>25:18</v>
      </c>
      <c r="CT211" s="73" t="str">
        <f t="shared" si="269"/>
        <v>0</v>
      </c>
      <c r="CU211" s="229" t="str">
        <f t="shared" si="285"/>
        <v/>
      </c>
      <c r="CV211" s="230">
        <f t="shared" si="270"/>
        <v>1518</v>
      </c>
      <c r="CW211" s="163">
        <f t="shared" si="286"/>
        <v>1</v>
      </c>
      <c r="CX211" s="47" t="s">
        <v>0</v>
      </c>
      <c r="CY211" s="222" t="str">
        <f t="shared" si="333"/>
        <v xml:space="preserve">
</v>
      </c>
      <c r="CZ211" s="223">
        <f t="shared" si="334"/>
        <v>6</v>
      </c>
      <c r="DA211" s="47" t="s">
        <v>0</v>
      </c>
      <c r="DB211" s="47"/>
      <c r="DC211" s="47"/>
      <c r="DD211" s="47"/>
      <c r="DE211" s="47" t="s">
        <v>0</v>
      </c>
      <c r="DF211" s="53" t="str">
        <f t="shared" si="262"/>
        <v/>
      </c>
      <c r="DG211" t="s">
        <v>0</v>
      </c>
      <c r="DH211" s="128" t="str">
        <f t="shared" si="263"/>
        <v>Ž</v>
      </c>
      <c r="DI211" t="s">
        <v>0</v>
      </c>
      <c r="DJ211" s="52" t="str">
        <f t="shared" si="264"/>
        <v/>
      </c>
      <c r="DK211" s="66" t="str">
        <f t="shared" si="265"/>
        <v/>
      </c>
      <c r="DL211" t="s">
        <v>0</v>
      </c>
      <c r="DM211" s="19" t="str">
        <f t="shared" si="266"/>
        <v/>
      </c>
      <c r="DN211" s="47" t="s">
        <v>0</v>
      </c>
      <c r="DO211" s="19" t="str">
        <f t="shared" si="267"/>
        <v/>
      </c>
      <c r="DP211" s="47" t="s">
        <v>0</v>
      </c>
      <c r="DQ211" s="52" t="str">
        <f t="shared" si="287"/>
        <v>Veronika – Šantić – OK Bjelovar – Ž12</v>
      </c>
      <c r="DR211" s="53">
        <f t="shared" si="288"/>
        <v>26</v>
      </c>
      <c r="DS211" s="47" t="s">
        <v>0</v>
      </c>
      <c r="DT211" s="52" t="str">
        <f t="shared" si="289"/>
        <v>Veronika – Šantić – OK Bjelovar</v>
      </c>
      <c r="DU211" s="53">
        <f t="shared" si="290"/>
        <v>26</v>
      </c>
      <c r="DV211" s="47" t="s">
        <v>0</v>
      </c>
      <c r="DW211" s="52" t="str">
        <f t="shared" si="291"/>
        <v>Veronika – Šantić</v>
      </c>
      <c r="DX211" s="53">
        <f t="shared" si="292"/>
        <v>26</v>
      </c>
      <c r="DY211" s="47" t="s">
        <v>0</v>
      </c>
      <c r="DZ211" s="58">
        <f t="shared" si="335"/>
        <v>26</v>
      </c>
      <c r="EA211" s="53" cm="1">
        <f t="array" ref="EA211">IF(DZ211&lt;&gt;"",INDEX(regNatjecatelj_id,DZ211,0),IF(BD211&lt;&gt;"",BD211,""))</f>
        <v>1364</v>
      </c>
      <c r="EB211" s="47" t="s">
        <v>0</v>
      </c>
      <c r="EC211" s="58" t="str">
        <f t="shared" si="293"/>
        <v>imepre</v>
      </c>
      <c r="ED211" s="73" t="str">
        <f t="shared" si="294"/>
        <v>klu</v>
      </c>
      <c r="EE211" s="73" t="str">
        <f t="shared" si="295"/>
        <v>kat</v>
      </c>
      <c r="EF211" s="73" t="str">
        <f t="shared" si="296"/>
        <v/>
      </c>
      <c r="EG211" s="66" t="str">
        <f t="shared" si="297"/>
        <v>imepre-klu-kat</v>
      </c>
      <c r="EH211" s="47" t="s">
        <v>0</v>
      </c>
      <c r="EI211" s="58">
        <f>IF(AL211="","",MAX(EI$12:EI210)+1)</f>
        <v>371</v>
      </c>
      <c r="EJ211" s="73">
        <f t="shared" si="298"/>
        <v>35</v>
      </c>
      <c r="EK211" s="73">
        <f t="shared" si="336"/>
        <v>1364</v>
      </c>
      <c r="EL211" s="73">
        <f t="shared" si="299"/>
        <v>1518</v>
      </c>
      <c r="EM211" s="73">
        <f t="shared" si="300"/>
        <v>1</v>
      </c>
      <c r="EN211" s="73">
        <f t="shared" si="337"/>
        <v>1</v>
      </c>
      <c r="EO211" s="73">
        <f t="shared" si="338"/>
        <v>1</v>
      </c>
      <c r="EP211" s="73" t="str">
        <f t="shared" si="301"/>
        <v>0</v>
      </c>
      <c r="EQ211" s="73" t="str">
        <f t="shared" si="302"/>
        <v/>
      </c>
      <c r="ER211" s="73" t="str">
        <f t="shared" si="303"/>
        <v/>
      </c>
      <c r="ES211" s="53" t="str">
        <f t="shared" si="304"/>
        <v/>
      </c>
      <c r="ET211" s="47" t="s">
        <v>0</v>
      </c>
      <c r="EU211" s="19" t="str">
        <f t="shared" si="339"/>
        <v>INSERT INTO rezultat(id,stazakategorija_id,imeprezime_id,vrijeme_sec,status_id,registracija,uparivanje_id,originalstatus_id,imeprezimealias_id,klubalias_id,kategorijaalias_id) VALUES (371,35,1364,1518,1,1,1,0,Null,Null,Null);</v>
      </c>
      <c r="EV211" s="47" t="s">
        <v>0</v>
      </c>
      <c r="EW211" s="19" t="str">
        <f t="shared" si="340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1" s="47" t="s">
        <v>0</v>
      </c>
      <c r="EY211" s="180" t="str">
        <f t="shared" si="305"/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1" s="47" t="s">
        <v>0</v>
      </c>
    </row>
    <row r="212" spans="1:156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6" t="str">
        <f t="shared" si="306"/>
        <v>ok</v>
      </c>
      <c r="P212" s="47"/>
      <c r="Q212" s="52" t="str">
        <f t="shared" si="307"/>
        <v>Ž12</v>
      </c>
      <c r="R212" s="73">
        <f>IF(Q212="","",IF(COUNTIF(Q$12:Q211,Q212)=0,R211+1,R211))</f>
        <v>13</v>
      </c>
      <c r="S212" s="73">
        <f t="shared" si="308"/>
        <v>122</v>
      </c>
      <c r="T212" s="73">
        <f t="shared" si="271"/>
        <v>22</v>
      </c>
      <c r="U212" s="66" t="str">
        <f t="shared" si="272"/>
        <v>M12 – Ž12</v>
      </c>
      <c r="V212" s="47" t="s">
        <v>0</v>
      </c>
      <c r="W212" s="222" t="str">
        <f t="shared" si="273"/>
        <v>Ž12</v>
      </c>
      <c r="X212" s="223">
        <f t="shared" si="274"/>
        <v>35</v>
      </c>
      <c r="Y212" s="47" t="s">
        <v>0</v>
      </c>
      <c r="Z212" s="52" t="str">
        <f t="shared" si="309"/>
        <v>CRO</v>
      </c>
      <c r="AA212" s="73">
        <f t="shared" si="275"/>
        <v>1</v>
      </c>
      <c r="AB212" s="31" t="str">
        <f t="shared" si="310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311"/>
        <v/>
      </c>
      <c r="AH212" s="47" t="s">
        <v>0</v>
      </c>
      <c r="AI212" s="143" t="str">
        <f t="shared" si="312"/>
        <v>CRO</v>
      </c>
      <c r="AJ212" s="47"/>
      <c r="AK212" s="52" t="str">
        <f t="shared" si="313"/>
        <v>Viktoria</v>
      </c>
      <c r="AL212" s="31" t="str">
        <f t="shared" si="314"/>
        <v>Šantić</v>
      </c>
      <c r="AM212" s="73">
        <f t="shared" si="315"/>
        <v>1244</v>
      </c>
      <c r="AN212" s="73" t="str">
        <f t="shared" si="316"/>
        <v/>
      </c>
      <c r="AO212" s="31" t="str">
        <f t="shared" si="276"/>
        <v>Viktoria</v>
      </c>
      <c r="AP212" s="66" t="str">
        <f t="shared" si="277"/>
        <v>Šantić</v>
      </c>
      <c r="AQ212" s="47" t="s">
        <v>0</v>
      </c>
      <c r="AR212" s="82" t="str">
        <f t="shared" si="317"/>
        <v/>
      </c>
      <c r="AS212" s="47" t="s">
        <v>0</v>
      </c>
      <c r="AT212" s="19" t="str">
        <f t="shared" si="318"/>
        <v/>
      </c>
      <c r="AU212" s="47" t="s">
        <v>0</v>
      </c>
      <c r="AV212" s="103"/>
      <c r="AW212" s="105"/>
      <c r="AX212" s="47" t="s">
        <v>0</v>
      </c>
      <c r="AY212" s="259" t="str">
        <f t="shared" si="261"/>
        <v/>
      </c>
      <c r="AZ212" s="47" t="s">
        <v>0</v>
      </c>
      <c r="BA212" s="52" t="str">
        <f t="shared" si="278"/>
        <v/>
      </c>
      <c r="BB212" s="73" t="str">
        <f>IF(AV212&amp;AW212="","",MAX(BB$12:BB211)+1)</f>
        <v/>
      </c>
      <c r="BC212" s="271" t="str">
        <f t="shared" si="279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>IF(O212="","",IF(BC212="",AO212,IF(BC212="NEMA",AV212,INDEX(regNatjecatelj_ime,MATCH(BC212,regNatjecatelj_id,0)))))</f>
        <v>Viktoria</v>
      </c>
      <c r="BG212" s="31" t="str">
        <f>IF(O212="","",IF(BC212="",AP212,IF(BC212="NEMA",AW212,INDEX(regNatjecatelj_prezime,MATCH(BC212,regNatjecatelj_id,0)))))</f>
        <v>Šantić</v>
      </c>
      <c r="BH212" s="73" t="str">
        <f t="shared" si="319"/>
        <v/>
      </c>
      <c r="BI212" s="53">
        <f t="shared" si="320"/>
        <v>1244</v>
      </c>
      <c r="BJ212" s="47" t="s">
        <v>0</v>
      </c>
      <c r="BK212" s="52" t="str">
        <f t="shared" si="280"/>
        <v>BJE</v>
      </c>
      <c r="BL212" s="31" t="str">
        <f t="shared" si="281"/>
        <v>OK Bjelovar</v>
      </c>
      <c r="BM212" s="73" t="str">
        <f t="shared" si="282"/>
        <v/>
      </c>
      <c r="BN212" s="31" t="str" cm="1">
        <f t="array" ref="BN212">IF(BM212="",""&amp;BL212,IF(BM212="NEMA",BL212,INDEX(regKlub_naziv,MATCH(INDEX(regKlub_alias_klubId,BM212),regKlub_id,0))))</f>
        <v>OK Bjelovar</v>
      </c>
      <c r="BO212" s="31" t="str" cm="1">
        <f t="array" ref="BO212">IFERROR(""&amp;INDEX(regNatjecatelj_klub,DX212),"")</f>
        <v>OK Bjelovar</v>
      </c>
      <c r="BP212" s="88" t="str">
        <f t="shared" si="321"/>
        <v/>
      </c>
      <c r="BQ212" s="66" t="str">
        <f t="shared" si="322"/>
        <v>OK Bjelovar</v>
      </c>
      <c r="BR212" s="47" t="s">
        <v>0</v>
      </c>
      <c r="BS212" s="52" t="str">
        <f>IF(X212&lt;&gt;"NEMA","",IF(IFERROR(MATCH(W212,W$12:W211,0),0)&lt;&gt;0,"",W212))</f>
        <v/>
      </c>
      <c r="BT212" s="73" t="str">
        <f t="shared" si="323"/>
        <v/>
      </c>
      <c r="BU212" s="31" t="str">
        <f>IF(OR(BT212="",BT212&lt;&gt;"NEMA"),"",MAX(BU$12:BU211)+1)</f>
        <v/>
      </c>
      <c r="BV212" s="66" t="str">
        <f t="shared" si="324"/>
        <v/>
      </c>
      <c r="BW212" s="47" t="s">
        <v>0</v>
      </c>
      <c r="BX212" s="19" t="str">
        <f t="shared" si="325"/>
        <v/>
      </c>
      <c r="BY212" s="47" t="s">
        <v>0</v>
      </c>
      <c r="BZ212" s="82" t="str">
        <f>IF(BM212&lt;&gt;"NEMA","",IF(IFERROR(MATCH(BL212,BL$12:BL211,0),0)&lt;&gt;0,"",BL212))</f>
        <v/>
      </c>
      <c r="CA212" s="47" t="s">
        <v>0</v>
      </c>
      <c r="CB212" s="125"/>
      <c r="CC212" s="47" t="s">
        <v>0</v>
      </c>
      <c r="CD212" s="58" t="str">
        <f t="shared" si="326"/>
        <v/>
      </c>
      <c r="CE212" s="31" t="str">
        <f t="shared" si="327"/>
        <v/>
      </c>
      <c r="CF212" s="31" t="str">
        <f>IF(CE212="","",MAX(CF$12:CF211)+1)</f>
        <v/>
      </c>
      <c r="CG212" s="31" t="str">
        <f t="shared" si="283"/>
        <v/>
      </c>
      <c r="CH212" s="31" t="str">
        <f t="shared" si="328"/>
        <v/>
      </c>
      <c r="CI212" s="31" t="str">
        <f>IF(CB212="","",MAX(CI$12:CI211)+1)</f>
        <v/>
      </c>
      <c r="CJ212" s="31" t="str">
        <f t="shared" si="329"/>
        <v/>
      </c>
      <c r="CK212" s="66" t="str">
        <f t="shared" si="330"/>
        <v/>
      </c>
      <c r="CL212" s="47" t="s">
        <v>0</v>
      </c>
      <c r="CM212" s="73" t="str">
        <f t="shared" si="284"/>
        <v/>
      </c>
      <c r="CN212" s="47"/>
      <c r="CO212" s="19" t="str">
        <f t="shared" si="331"/>
        <v/>
      </c>
      <c r="CP212" s="47" t="s">
        <v>0</v>
      </c>
      <c r="CQ212" s="143" t="str">
        <f t="shared" si="332"/>
        <v>OK Bjelovar</v>
      </c>
      <c r="CR212" s="47" t="s">
        <v>0</v>
      </c>
      <c r="CS212" s="58" t="str">
        <f t="shared" si="268"/>
        <v>29:30</v>
      </c>
      <c r="CT212" s="73" t="str">
        <f t="shared" si="269"/>
        <v>0</v>
      </c>
      <c r="CU212" s="229" t="str">
        <f t="shared" si="285"/>
        <v/>
      </c>
      <c r="CV212" s="230">
        <f t="shared" si="270"/>
        <v>1770</v>
      </c>
      <c r="CW212" s="163">
        <f t="shared" si="286"/>
        <v>1</v>
      </c>
      <c r="CX212" s="47" t="s">
        <v>0</v>
      </c>
      <c r="CY212" s="222" t="str">
        <f t="shared" si="333"/>
        <v xml:space="preserve">
</v>
      </c>
      <c r="CZ212" s="223">
        <f t="shared" si="334"/>
        <v>6</v>
      </c>
      <c r="DA212" s="47" t="s">
        <v>0</v>
      </c>
      <c r="DB212" s="47"/>
      <c r="DC212" s="47"/>
      <c r="DD212" s="47"/>
      <c r="DE212" s="47" t="s">
        <v>0</v>
      </c>
      <c r="DF212" s="53" t="str">
        <f t="shared" si="262"/>
        <v/>
      </c>
      <c r="DG212" t="s">
        <v>0</v>
      </c>
      <c r="DH212" s="128" t="str">
        <f t="shared" si="263"/>
        <v>Ž</v>
      </c>
      <c r="DI212" t="s">
        <v>0</v>
      </c>
      <c r="DJ212" s="52" t="str">
        <f t="shared" si="264"/>
        <v/>
      </c>
      <c r="DK212" s="66" t="str">
        <f t="shared" si="265"/>
        <v/>
      </c>
      <c r="DL212" t="s">
        <v>0</v>
      </c>
      <c r="DM212" s="19" t="str">
        <f t="shared" si="266"/>
        <v/>
      </c>
      <c r="DN212" s="47" t="s">
        <v>0</v>
      </c>
      <c r="DO212" s="19" t="str">
        <f t="shared" si="267"/>
        <v/>
      </c>
      <c r="DP212" s="47" t="s">
        <v>0</v>
      </c>
      <c r="DQ212" s="52" t="str">
        <f t="shared" si="287"/>
        <v>Viktoria – Šantić – OK Bjelovar – Ž12</v>
      </c>
      <c r="DR212" s="53">
        <f t="shared" si="288"/>
        <v>27</v>
      </c>
      <c r="DS212" s="47" t="s">
        <v>0</v>
      </c>
      <c r="DT212" s="52" t="str">
        <f t="shared" si="289"/>
        <v>Viktoria – Šantić – OK Bjelovar</v>
      </c>
      <c r="DU212" s="53">
        <f t="shared" si="290"/>
        <v>27</v>
      </c>
      <c r="DV212" s="47" t="s">
        <v>0</v>
      </c>
      <c r="DW212" s="52" t="str">
        <f t="shared" si="291"/>
        <v>Viktoria – Šantić</v>
      </c>
      <c r="DX212" s="53">
        <f t="shared" si="292"/>
        <v>27</v>
      </c>
      <c r="DY212" s="47" t="s">
        <v>0</v>
      </c>
      <c r="DZ212" s="58">
        <f t="shared" si="335"/>
        <v>27</v>
      </c>
      <c r="EA212" s="53" cm="1">
        <f t="array" ref="EA212">IF(DZ212&lt;&gt;"",INDEX(regNatjecatelj_id,DZ212,0),IF(BD212&lt;&gt;"",BD212,""))</f>
        <v>1244</v>
      </c>
      <c r="EB212" s="47" t="s">
        <v>0</v>
      </c>
      <c r="EC212" s="58" t="str">
        <f t="shared" si="293"/>
        <v>imepre</v>
      </c>
      <c r="ED212" s="73" t="str">
        <f t="shared" si="294"/>
        <v>klu</v>
      </c>
      <c r="EE212" s="73" t="str">
        <f t="shared" si="295"/>
        <v>kat</v>
      </c>
      <c r="EF212" s="73" t="str">
        <f t="shared" si="296"/>
        <v/>
      </c>
      <c r="EG212" s="66" t="str">
        <f t="shared" si="297"/>
        <v>imepre-klu-kat</v>
      </c>
      <c r="EH212" s="47" t="s">
        <v>0</v>
      </c>
      <c r="EI212" s="58">
        <f>IF(AL212="","",MAX(EI$12:EI211)+1)</f>
        <v>372</v>
      </c>
      <c r="EJ212" s="73">
        <f t="shared" si="298"/>
        <v>35</v>
      </c>
      <c r="EK212" s="73">
        <f t="shared" si="336"/>
        <v>1244</v>
      </c>
      <c r="EL212" s="73">
        <f t="shared" si="299"/>
        <v>1770</v>
      </c>
      <c r="EM212" s="73">
        <f t="shared" si="300"/>
        <v>1</v>
      </c>
      <c r="EN212" s="73">
        <f t="shared" si="337"/>
        <v>1</v>
      </c>
      <c r="EO212" s="73">
        <f t="shared" si="338"/>
        <v>1</v>
      </c>
      <c r="EP212" s="73" t="str">
        <f t="shared" si="301"/>
        <v>0</v>
      </c>
      <c r="EQ212" s="73" t="str">
        <f t="shared" si="302"/>
        <v/>
      </c>
      <c r="ER212" s="73" t="str">
        <f t="shared" si="303"/>
        <v/>
      </c>
      <c r="ES212" s="53" t="str">
        <f t="shared" si="304"/>
        <v/>
      </c>
      <c r="ET212" s="47" t="s">
        <v>0</v>
      </c>
      <c r="EU212" s="19" t="str">
        <f t="shared" si="339"/>
        <v>INSERT INTO rezultat(id,stazakategorija_id,imeprezime_id,vrijeme_sec,status_id,registracija,uparivanje_id,originalstatus_id,imeprezimealias_id,klubalias_id,kategorijaalias_id) VALUES (372,35,1244,1770,1,1,1,0,Null,Null,Null);</v>
      </c>
      <c r="EV212" s="47" t="s">
        <v>0</v>
      </c>
      <c r="EW212" s="19" t="str">
        <f t="shared" si="340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2" s="47" t="s">
        <v>0</v>
      </c>
      <c r="EY212" s="180" t="str">
        <f t="shared" si="305"/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2" s="47" t="s">
        <v>0</v>
      </c>
    </row>
    <row r="213" spans="1:156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6" t="str">
        <f t="shared" si="306"/>
        <v>ok</v>
      </c>
      <c r="P213" s="47"/>
      <c r="Q213" s="52" t="str">
        <f t="shared" si="307"/>
        <v>Ž12</v>
      </c>
      <c r="R213" s="73">
        <f>IF(Q213="","",IF(COUNTIF(Q$12:Q212,Q213)=0,R212+1,R212))</f>
        <v>13</v>
      </c>
      <c r="S213" s="73">
        <f t="shared" si="308"/>
        <v>122</v>
      </c>
      <c r="T213" s="73">
        <f t="shared" si="271"/>
        <v>22</v>
      </c>
      <c r="U213" s="66" t="str">
        <f t="shared" si="272"/>
        <v>M12 – Ž12</v>
      </c>
      <c r="V213" s="47" t="s">
        <v>0</v>
      </c>
      <c r="W213" s="222" t="str">
        <f t="shared" si="273"/>
        <v>Ž12</v>
      </c>
      <c r="X213" s="223">
        <f t="shared" si="274"/>
        <v>35</v>
      </c>
      <c r="Y213" s="47" t="s">
        <v>0</v>
      </c>
      <c r="Z213" s="52" t="str">
        <f t="shared" si="309"/>
        <v>CRO</v>
      </c>
      <c r="AA213" s="73">
        <f t="shared" si="275"/>
        <v>1</v>
      </c>
      <c r="AB213" s="31" t="str">
        <f t="shared" si="310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311"/>
        <v/>
      </c>
      <c r="AH213" s="47" t="s">
        <v>0</v>
      </c>
      <c r="AI213" s="143" t="str">
        <f t="shared" si="312"/>
        <v>CRO</v>
      </c>
      <c r="AJ213" s="47"/>
      <c r="AK213" s="52" t="str">
        <f t="shared" si="313"/>
        <v>Luna</v>
      </c>
      <c r="AL213" s="31" t="str">
        <f t="shared" si="314"/>
        <v>Bajrektarević</v>
      </c>
      <c r="AM213" s="73">
        <f t="shared" si="315"/>
        <v>1055</v>
      </c>
      <c r="AN213" s="73" t="str">
        <f t="shared" si="316"/>
        <v/>
      </c>
      <c r="AO213" s="31" t="str">
        <f t="shared" si="276"/>
        <v>Luna</v>
      </c>
      <c r="AP213" s="66" t="str">
        <f t="shared" si="277"/>
        <v>Bajrektarević</v>
      </c>
      <c r="AQ213" s="47" t="s">
        <v>0</v>
      </c>
      <c r="AR213" s="82" t="str">
        <f t="shared" si="317"/>
        <v/>
      </c>
      <c r="AS213" s="47" t="s">
        <v>0</v>
      </c>
      <c r="AT213" s="19" t="str">
        <f t="shared" si="318"/>
        <v/>
      </c>
      <c r="AU213" s="47" t="s">
        <v>0</v>
      </c>
      <c r="AV213" s="103"/>
      <c r="AW213" s="105"/>
      <c r="AX213" s="47" t="s">
        <v>0</v>
      </c>
      <c r="AY213" s="259" t="str">
        <f t="shared" ref="AY213:AY276" si="341">IF(AND(AV213="",AW213&lt;&gt;""),"FALI IME",IF(AND(AV213&lt;&gt;"",AW213=""),"FALI PREZIME",IF(OR(AM213="",AND(AM213="NEMA",AN213="NEMA"),AV213&amp;AW213=""),"","GREŠKA")))</f>
        <v/>
      </c>
      <c r="AZ213" s="47" t="s">
        <v>0</v>
      </c>
      <c r="BA213" s="52" t="str">
        <f t="shared" si="278"/>
        <v/>
      </c>
      <c r="BB213" s="73" t="str">
        <f>IF(AV213&amp;AW213="","",MAX(BB$12:BB212)+1)</f>
        <v/>
      </c>
      <c r="BC213" s="271" t="str">
        <f t="shared" si="279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>IF(O213="","",IF(BC213="",AO213,IF(BC213="NEMA",AV213,INDEX(regNatjecatelj_ime,MATCH(BC213,regNatjecatelj_id,0)))))</f>
        <v>Luna</v>
      </c>
      <c r="BG213" s="31" t="str">
        <f>IF(O213="","",IF(BC213="",AP213,IF(BC213="NEMA",AW213,INDEX(regNatjecatelj_prezime,MATCH(BC213,regNatjecatelj_id,0)))))</f>
        <v>Bajrektarević</v>
      </c>
      <c r="BH213" s="73" t="str">
        <f t="shared" si="319"/>
        <v/>
      </c>
      <c r="BI213" s="53">
        <f t="shared" si="320"/>
        <v>1055</v>
      </c>
      <c r="BJ213" s="47" t="s">
        <v>0</v>
      </c>
      <c r="BK213" s="52" t="str">
        <f t="shared" si="280"/>
        <v>Vihor</v>
      </c>
      <c r="BL213" s="31" t="str">
        <f t="shared" si="281"/>
        <v>OK Vihor</v>
      </c>
      <c r="BM213" s="73" t="str">
        <f t="shared" si="282"/>
        <v/>
      </c>
      <c r="BN213" s="31" t="str" cm="1">
        <f t="array" ref="BN213">IF(BM213="",""&amp;BL213,IF(BM213="NEMA",BL213,INDEX(regKlub_naziv,MATCH(INDEX(regKlub_alias_klubId,BM213),regKlub_id,0))))</f>
        <v>OK Vihor</v>
      </c>
      <c r="BO213" s="31" t="str" cm="1">
        <f t="array" ref="BO213">IFERROR(""&amp;INDEX(regNatjecatelj_klub,DX213),"")</f>
        <v>OK Vihor</v>
      </c>
      <c r="BP213" s="88" t="str">
        <f t="shared" si="321"/>
        <v/>
      </c>
      <c r="BQ213" s="66" t="str">
        <f t="shared" si="322"/>
        <v>OK Vihor</v>
      </c>
      <c r="BR213" s="47" t="s">
        <v>0</v>
      </c>
      <c r="BS213" s="52" t="str">
        <f>IF(X213&lt;&gt;"NEMA","",IF(IFERROR(MATCH(W213,W$12:W212,0),0)&lt;&gt;0,"",W213))</f>
        <v/>
      </c>
      <c r="BT213" s="73" t="str">
        <f t="shared" si="323"/>
        <v/>
      </c>
      <c r="BU213" s="31" t="str">
        <f>IF(OR(BT213="",BT213&lt;&gt;"NEMA"),"",MAX(BU$12:BU212)+1)</f>
        <v/>
      </c>
      <c r="BV213" s="66" t="str">
        <f t="shared" si="324"/>
        <v/>
      </c>
      <c r="BW213" s="47" t="s">
        <v>0</v>
      </c>
      <c r="BX213" s="19" t="str">
        <f t="shared" si="325"/>
        <v/>
      </c>
      <c r="BY213" s="47" t="s">
        <v>0</v>
      </c>
      <c r="BZ213" s="82" t="str">
        <f>IF(BM213&lt;&gt;"NEMA","",IF(IFERROR(MATCH(BL213,BL$12:BL212,0),0)&lt;&gt;0,"",BL213))</f>
        <v/>
      </c>
      <c r="CA213" s="47" t="s">
        <v>0</v>
      </c>
      <c r="CB213" s="125"/>
      <c r="CC213" s="47" t="s">
        <v>0</v>
      </c>
      <c r="CD213" s="58" t="str">
        <f t="shared" si="326"/>
        <v/>
      </c>
      <c r="CE213" s="31" t="str">
        <f t="shared" si="327"/>
        <v/>
      </c>
      <c r="CF213" s="31" t="str">
        <f>IF(CE213="","",MAX(CF$12:CF212)+1)</f>
        <v/>
      </c>
      <c r="CG213" s="31" t="str">
        <f t="shared" si="283"/>
        <v/>
      </c>
      <c r="CH213" s="31" t="str">
        <f t="shared" si="328"/>
        <v/>
      </c>
      <c r="CI213" s="31" t="str">
        <f>IF(CB213="","",MAX(CI$12:CI212)+1)</f>
        <v/>
      </c>
      <c r="CJ213" s="31" t="str">
        <f t="shared" si="329"/>
        <v/>
      </c>
      <c r="CK213" s="66" t="str">
        <f t="shared" si="330"/>
        <v/>
      </c>
      <c r="CL213" s="47" t="s">
        <v>0</v>
      </c>
      <c r="CM213" s="73" t="str">
        <f t="shared" si="284"/>
        <v/>
      </c>
      <c r="CN213" s="47"/>
      <c r="CO213" s="19" t="str">
        <f t="shared" si="331"/>
        <v/>
      </c>
      <c r="CP213" s="47" t="s">
        <v>0</v>
      </c>
      <c r="CQ213" s="143" t="str">
        <f t="shared" si="332"/>
        <v>OK Vihor</v>
      </c>
      <c r="CR213" s="47" t="s">
        <v>0</v>
      </c>
      <c r="CS213" s="58" t="str">
        <f t="shared" si="268"/>
        <v>31:18</v>
      </c>
      <c r="CT213" s="73" t="str">
        <f t="shared" si="269"/>
        <v>0</v>
      </c>
      <c r="CU213" s="229" t="str">
        <f t="shared" si="285"/>
        <v/>
      </c>
      <c r="CV213" s="230">
        <f t="shared" si="270"/>
        <v>1878</v>
      </c>
      <c r="CW213" s="163">
        <f t="shared" si="286"/>
        <v>1</v>
      </c>
      <c r="CX213" s="47" t="s">
        <v>0</v>
      </c>
      <c r="CY213" s="222" t="str">
        <f t="shared" si="333"/>
        <v xml:space="preserve">
</v>
      </c>
      <c r="CZ213" s="223">
        <f t="shared" si="334"/>
        <v>6</v>
      </c>
      <c r="DA213" s="47" t="s">
        <v>0</v>
      </c>
      <c r="DB213" s="47"/>
      <c r="DC213" s="47"/>
      <c r="DD213" s="47"/>
      <c r="DE213" s="47" t="s">
        <v>0</v>
      </c>
      <c r="DF213" s="53" t="str">
        <f t="shared" ref="DF213:DF276" si="342">IF(BD213="","",IF(DH213="O",1,""))</f>
        <v/>
      </c>
      <c r="DG213" t="s">
        <v>0</v>
      </c>
      <c r="DH213" s="128" t="str">
        <f t="shared" ref="DH213:DH276" si="343">IF(Q213="","",LEFT(INDEX(regKategorija_oznaka,MATCH(S213,regKategorija_id,0)),1))</f>
        <v>Ž</v>
      </c>
      <c r="DI213" t="s">
        <v>0</v>
      </c>
      <c r="DJ213" s="52" t="str">
        <f t="shared" ref="DJ213:DJ276" si="344">IF(BD213="","",IF(M213&lt;&gt;"CRO","","INSERT INTO osoba (id,reg_broj,oib,spol_id,dat_rodjenja) VALUES ("&amp;BD213&amp;",(SELECT max(os.reg_broj)+1 FROM osoba AS os),Null,'"&amp;DH213&amp;"',Null); INSERT INTO osoba_log (id,reg_broj,oib,spol_id,dat_rodjenja,dnevnik_id) SELECT id,reg_broj,oib,spol_id,dat_rodjenja,"&amp;data_dnevnik_id&amp;" FROM osoba WHERE id = "&amp;BD213&amp;";"))</f>
        <v/>
      </c>
      <c r="DK213" s="66" t="str">
        <f t="shared" ref="DK213:DK276" si="345">IF(BD213="","","INSERT INTO imeprezime (id,osoba_id,rbr,ime,prezime,klub_id,identitet_id,sintaksa_id,info,aktivno,dnevnik_id) VALUES ("&amp;BD213&amp;","&amp;IF(DJ213="","Null",BD213)&amp;",1,'"&amp;IF(AV213&lt;&gt;"",AV213,AK213)&amp;"','"&amp;IF(AW213&lt;&gt;"",AW213,AL213)&amp;"',(SELECT id FROM klub WHERE naziv = '"&amp;CQ213&amp;"'),Null,1,'',1,"&amp;data_dnevnik_id&amp;");")</f>
        <v/>
      </c>
      <c r="DL213" t="s">
        <v>0</v>
      </c>
      <c r="DM213" s="19" t="str">
        <f t="shared" ref="DM213:DM276" si="346">IF(DJ213="",DK213,DJ213&amp;" "&amp;DK213)</f>
        <v/>
      </c>
      <c r="DN213" s="47" t="s">
        <v>0</v>
      </c>
      <c r="DO213" s="19" t="str">
        <f t="shared" ref="DO213:DO276" si="347">IF(BA213="","","INSERT INTO imeprezime_alias(id,alias,imeprezime_id) VALUES ("&amp;BB213&amp;",'"&amp;BA213&amp;"',"&amp;IF(BC213="NEMA",BD213,BC213)&amp;");")</f>
        <v/>
      </c>
      <c r="DP213" s="47" t="s">
        <v>0</v>
      </c>
      <c r="DQ213" s="52" t="str">
        <f t="shared" si="287"/>
        <v>Luna – Bajrektarević – OK Vihor – Ž12</v>
      </c>
      <c r="DR213" s="53">
        <f t="shared" si="288"/>
        <v>620</v>
      </c>
      <c r="DS213" s="47" t="s">
        <v>0</v>
      </c>
      <c r="DT213" s="52" t="str">
        <f t="shared" si="289"/>
        <v>Luna – Bajrektarević – OK Vihor</v>
      </c>
      <c r="DU213" s="53">
        <f t="shared" si="290"/>
        <v>620</v>
      </c>
      <c r="DV213" s="47" t="s">
        <v>0</v>
      </c>
      <c r="DW213" s="52" t="str">
        <f t="shared" si="291"/>
        <v>Luna – Bajrektarević</v>
      </c>
      <c r="DX213" s="53">
        <f t="shared" si="292"/>
        <v>620</v>
      </c>
      <c r="DY213" s="47" t="s">
        <v>0</v>
      </c>
      <c r="DZ213" s="58">
        <f t="shared" si="335"/>
        <v>620</v>
      </c>
      <c r="EA213" s="53" cm="1">
        <f t="array" ref="EA213">IF(DZ213&lt;&gt;"",INDEX(regNatjecatelj_id,DZ213,0),IF(BD213&lt;&gt;"",BD213,""))</f>
        <v>1055</v>
      </c>
      <c r="EB213" s="47" t="s">
        <v>0</v>
      </c>
      <c r="EC213" s="58" t="str">
        <f t="shared" si="293"/>
        <v>imepre</v>
      </c>
      <c r="ED213" s="73" t="str">
        <f t="shared" si="294"/>
        <v>klu</v>
      </c>
      <c r="EE213" s="73" t="str">
        <f t="shared" si="295"/>
        <v>kat</v>
      </c>
      <c r="EF213" s="73" t="str">
        <f t="shared" si="296"/>
        <v/>
      </c>
      <c r="EG213" s="66" t="str">
        <f t="shared" si="297"/>
        <v>imepre-klu-kat</v>
      </c>
      <c r="EH213" s="47" t="s">
        <v>0</v>
      </c>
      <c r="EI213" s="58">
        <f>IF(AL213="","",MAX(EI$12:EI212)+1)</f>
        <v>373</v>
      </c>
      <c r="EJ213" s="73">
        <f t="shared" si="298"/>
        <v>35</v>
      </c>
      <c r="EK213" s="73">
        <f t="shared" si="336"/>
        <v>1055</v>
      </c>
      <c r="EL213" s="73">
        <f t="shared" si="299"/>
        <v>1878</v>
      </c>
      <c r="EM213" s="73">
        <f t="shared" si="300"/>
        <v>1</v>
      </c>
      <c r="EN213" s="73">
        <f t="shared" si="337"/>
        <v>1</v>
      </c>
      <c r="EO213" s="73">
        <f t="shared" si="338"/>
        <v>1</v>
      </c>
      <c r="EP213" s="73" t="str">
        <f t="shared" si="301"/>
        <v>0</v>
      </c>
      <c r="EQ213" s="73" t="str">
        <f t="shared" si="302"/>
        <v/>
      </c>
      <c r="ER213" s="73" t="str">
        <f t="shared" si="303"/>
        <v/>
      </c>
      <c r="ES213" s="53" t="str">
        <f t="shared" si="304"/>
        <v/>
      </c>
      <c r="ET213" s="47" t="s">
        <v>0</v>
      </c>
      <c r="EU213" s="19" t="str">
        <f t="shared" si="339"/>
        <v>INSERT INTO rezultat(id,stazakategorija_id,imeprezime_id,vrijeme_sec,status_id,registracija,uparivanje_id,originalstatus_id,imeprezimealias_id,klubalias_id,kategorijaalias_id) VALUES (373,35,1055,1878,1,1,1,0,Null,Null,Null);</v>
      </c>
      <c r="EV213" s="47" t="s">
        <v>0</v>
      </c>
      <c r="EW213" s="19" t="str">
        <f t="shared" si="340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3" s="47" t="s">
        <v>0</v>
      </c>
      <c r="EY213" s="180" t="str">
        <f t="shared" si="305"/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3" s="47" t="s">
        <v>0</v>
      </c>
    </row>
    <row r="214" spans="1:156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6" t="str">
        <f t="shared" si="306"/>
        <v>ok</v>
      </c>
      <c r="P214" s="47"/>
      <c r="Q214" s="52" t="str">
        <f t="shared" si="307"/>
        <v>Ž12</v>
      </c>
      <c r="R214" s="73">
        <f>IF(Q214="","",IF(COUNTIF(Q$12:Q213,Q214)=0,R213+1,R213))</f>
        <v>13</v>
      </c>
      <c r="S214" s="73">
        <f t="shared" si="308"/>
        <v>122</v>
      </c>
      <c r="T214" s="73">
        <f t="shared" si="271"/>
        <v>22</v>
      </c>
      <c r="U214" s="66" t="str">
        <f t="shared" si="272"/>
        <v>M12 – Ž12</v>
      </c>
      <c r="V214" s="47" t="s">
        <v>0</v>
      </c>
      <c r="W214" s="222" t="str">
        <f t="shared" si="273"/>
        <v>Ž12</v>
      </c>
      <c r="X214" s="223">
        <f t="shared" si="274"/>
        <v>35</v>
      </c>
      <c r="Y214" s="47" t="s">
        <v>0</v>
      </c>
      <c r="Z214" s="52" t="str">
        <f t="shared" si="309"/>
        <v>CRO</v>
      </c>
      <c r="AA214" s="73">
        <f t="shared" si="275"/>
        <v>1</v>
      </c>
      <c r="AB214" s="31" t="str">
        <f t="shared" si="310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311"/>
        <v/>
      </c>
      <c r="AH214" s="47" t="s">
        <v>0</v>
      </c>
      <c r="AI214" s="143" t="str">
        <f t="shared" si="312"/>
        <v>CRO</v>
      </c>
      <c r="AJ214" s="47"/>
      <c r="AK214" s="52" t="str">
        <f t="shared" si="313"/>
        <v>Gloria</v>
      </c>
      <c r="AL214" s="31" t="str">
        <f t="shared" si="314"/>
        <v>Šantić</v>
      </c>
      <c r="AM214" s="73">
        <f t="shared" si="315"/>
        <v>1542</v>
      </c>
      <c r="AN214" s="73" t="str">
        <f t="shared" si="316"/>
        <v/>
      </c>
      <c r="AO214" s="31" t="str">
        <f t="shared" si="276"/>
        <v>Gloria</v>
      </c>
      <c r="AP214" s="66" t="str">
        <f t="shared" si="277"/>
        <v>Šantić</v>
      </c>
      <c r="AQ214" s="47" t="s">
        <v>0</v>
      </c>
      <c r="AR214" s="82" t="str">
        <f t="shared" si="317"/>
        <v/>
      </c>
      <c r="AS214" s="47" t="s">
        <v>0</v>
      </c>
      <c r="AT214" s="19" t="str">
        <f t="shared" si="318"/>
        <v/>
      </c>
      <c r="AU214" s="47" t="s">
        <v>0</v>
      </c>
      <c r="AV214" s="103"/>
      <c r="AW214" s="105"/>
      <c r="AX214" s="47" t="s">
        <v>0</v>
      </c>
      <c r="AY214" s="259" t="str">
        <f t="shared" si="341"/>
        <v/>
      </c>
      <c r="AZ214" s="47" t="s">
        <v>0</v>
      </c>
      <c r="BA214" s="52" t="str">
        <f t="shared" si="278"/>
        <v/>
      </c>
      <c r="BB214" s="73" t="str">
        <f>IF(AV214&amp;AW214="","",MAX(BB$12:BB213)+1)</f>
        <v/>
      </c>
      <c r="BC214" s="271" t="str">
        <f t="shared" si="279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>IF(O214="","",IF(BC214="",AO214,IF(BC214="NEMA",AV214,INDEX(regNatjecatelj_ime,MATCH(BC214,regNatjecatelj_id,0)))))</f>
        <v>Gloria</v>
      </c>
      <c r="BG214" s="31" t="str">
        <f>IF(O214="","",IF(BC214="",AP214,IF(BC214="NEMA",AW214,INDEX(regNatjecatelj_prezime,MATCH(BC214,regNatjecatelj_id,0)))))</f>
        <v>Šantić</v>
      </c>
      <c r="BH214" s="73" t="str">
        <f t="shared" si="319"/>
        <v/>
      </c>
      <c r="BI214" s="53">
        <f t="shared" si="320"/>
        <v>1542</v>
      </c>
      <c r="BJ214" s="47" t="s">
        <v>0</v>
      </c>
      <c r="BK214" s="52" t="str">
        <f t="shared" si="280"/>
        <v>BJE</v>
      </c>
      <c r="BL214" s="31" t="str">
        <f t="shared" si="281"/>
        <v>OK Bjelovar</v>
      </c>
      <c r="BM214" s="73" t="str">
        <f t="shared" si="282"/>
        <v/>
      </c>
      <c r="BN214" s="31" t="str" cm="1">
        <f t="array" ref="BN214">IF(BM214="",""&amp;BL214,IF(BM214="NEMA",BL214,INDEX(regKlub_naziv,MATCH(INDEX(regKlub_alias_klubId,BM214),regKlub_id,0))))</f>
        <v>OK Bjelovar</v>
      </c>
      <c r="BO214" s="31" t="str" cm="1">
        <f t="array" ref="BO214">IFERROR(""&amp;INDEX(regNatjecatelj_klub,DX214),"")</f>
        <v>OK Bjelovar</v>
      </c>
      <c r="BP214" s="88" t="str">
        <f t="shared" si="321"/>
        <v/>
      </c>
      <c r="BQ214" s="66" t="str">
        <f t="shared" si="322"/>
        <v>OK Bjelovar</v>
      </c>
      <c r="BR214" s="47" t="s">
        <v>0</v>
      </c>
      <c r="BS214" s="52" t="str">
        <f>IF(X214&lt;&gt;"NEMA","",IF(IFERROR(MATCH(W214,W$12:W213,0),0)&lt;&gt;0,"",W214))</f>
        <v/>
      </c>
      <c r="BT214" s="73" t="str">
        <f t="shared" si="323"/>
        <v/>
      </c>
      <c r="BU214" s="31" t="str">
        <f>IF(OR(BT214="",BT214&lt;&gt;"NEMA"),"",MAX(BU$12:BU213)+1)</f>
        <v/>
      </c>
      <c r="BV214" s="66" t="str">
        <f t="shared" si="324"/>
        <v/>
      </c>
      <c r="BW214" s="47" t="s">
        <v>0</v>
      </c>
      <c r="BX214" s="19" t="str">
        <f t="shared" si="325"/>
        <v/>
      </c>
      <c r="BY214" s="47" t="s">
        <v>0</v>
      </c>
      <c r="BZ214" s="82" t="str">
        <f>IF(BM214&lt;&gt;"NEMA","",IF(IFERROR(MATCH(BL214,BL$12:BL213,0),0)&lt;&gt;0,"",BL214))</f>
        <v/>
      </c>
      <c r="CA214" s="47" t="s">
        <v>0</v>
      </c>
      <c r="CB214" s="125"/>
      <c r="CC214" s="47" t="s">
        <v>0</v>
      </c>
      <c r="CD214" s="58" t="str">
        <f t="shared" si="326"/>
        <v/>
      </c>
      <c r="CE214" s="31" t="str">
        <f t="shared" si="327"/>
        <v/>
      </c>
      <c r="CF214" s="31" t="str">
        <f>IF(CE214="","",MAX(CF$12:CF213)+1)</f>
        <v/>
      </c>
      <c r="CG214" s="31" t="str">
        <f t="shared" si="283"/>
        <v/>
      </c>
      <c r="CH214" s="31" t="str">
        <f t="shared" si="328"/>
        <v/>
      </c>
      <c r="CI214" s="31" t="str">
        <f>IF(CB214="","",MAX(CI$12:CI213)+1)</f>
        <v/>
      </c>
      <c r="CJ214" s="31" t="str">
        <f t="shared" si="329"/>
        <v/>
      </c>
      <c r="CK214" s="66" t="str">
        <f t="shared" si="330"/>
        <v/>
      </c>
      <c r="CL214" s="47" t="s">
        <v>0</v>
      </c>
      <c r="CM214" s="73" t="str">
        <f t="shared" si="284"/>
        <v/>
      </c>
      <c r="CN214" s="47"/>
      <c r="CO214" s="19" t="str">
        <f t="shared" si="331"/>
        <v/>
      </c>
      <c r="CP214" s="47" t="s">
        <v>0</v>
      </c>
      <c r="CQ214" s="143" t="str">
        <f t="shared" si="332"/>
        <v>OK Bjelovar</v>
      </c>
      <c r="CR214" s="47" t="s">
        <v>0</v>
      </c>
      <c r="CS214" s="58" t="str">
        <f t="shared" si="268"/>
        <v>36:23</v>
      </c>
      <c r="CT214" s="73" t="str">
        <f t="shared" si="269"/>
        <v>0</v>
      </c>
      <c r="CU214" s="229" t="str">
        <f t="shared" si="285"/>
        <v/>
      </c>
      <c r="CV214" s="230">
        <f t="shared" si="270"/>
        <v>2183</v>
      </c>
      <c r="CW214" s="163">
        <f t="shared" si="286"/>
        <v>1</v>
      </c>
      <c r="CX214" s="47" t="s">
        <v>0</v>
      </c>
      <c r="CY214" s="222" t="str">
        <f t="shared" si="333"/>
        <v xml:space="preserve">
</v>
      </c>
      <c r="CZ214" s="223">
        <f t="shared" si="334"/>
        <v>6</v>
      </c>
      <c r="DA214" s="47" t="s">
        <v>0</v>
      </c>
      <c r="DB214" s="47"/>
      <c r="DC214" s="47"/>
      <c r="DD214" s="47"/>
      <c r="DE214" s="47" t="s">
        <v>0</v>
      </c>
      <c r="DF214" s="53" t="str">
        <f t="shared" si="342"/>
        <v/>
      </c>
      <c r="DG214" t="s">
        <v>0</v>
      </c>
      <c r="DH214" s="128" t="str">
        <f t="shared" si="343"/>
        <v>Ž</v>
      </c>
      <c r="DI214" t="s">
        <v>0</v>
      </c>
      <c r="DJ214" s="52" t="str">
        <f t="shared" si="344"/>
        <v/>
      </c>
      <c r="DK214" s="66" t="str">
        <f t="shared" si="345"/>
        <v/>
      </c>
      <c r="DL214" t="s">
        <v>0</v>
      </c>
      <c r="DM214" s="19" t="str">
        <f t="shared" si="346"/>
        <v/>
      </c>
      <c r="DN214" s="47" t="s">
        <v>0</v>
      </c>
      <c r="DO214" s="19" t="str">
        <f t="shared" si="347"/>
        <v/>
      </c>
      <c r="DP214" s="47" t="s">
        <v>0</v>
      </c>
      <c r="DQ214" s="52" t="str">
        <f t="shared" si="287"/>
        <v>Gloria – Šantić – OK Bjelovar – Ž12</v>
      </c>
      <c r="DR214" s="53">
        <f t="shared" si="288"/>
        <v>24</v>
      </c>
      <c r="DS214" s="47" t="s">
        <v>0</v>
      </c>
      <c r="DT214" s="52" t="str">
        <f t="shared" si="289"/>
        <v>Gloria – Šantić – OK Bjelovar</v>
      </c>
      <c r="DU214" s="53">
        <f t="shared" si="290"/>
        <v>24</v>
      </c>
      <c r="DV214" s="47" t="s">
        <v>0</v>
      </c>
      <c r="DW214" s="52" t="str">
        <f t="shared" si="291"/>
        <v>Gloria – Šantić</v>
      </c>
      <c r="DX214" s="53">
        <f t="shared" si="292"/>
        <v>24</v>
      </c>
      <c r="DY214" s="47" t="s">
        <v>0</v>
      </c>
      <c r="DZ214" s="58">
        <f t="shared" si="335"/>
        <v>24</v>
      </c>
      <c r="EA214" s="53" cm="1">
        <f t="array" ref="EA214">IF(DZ214&lt;&gt;"",INDEX(regNatjecatelj_id,DZ214,0),IF(BD214&lt;&gt;"",BD214,""))</f>
        <v>1542</v>
      </c>
      <c r="EB214" s="47" t="s">
        <v>0</v>
      </c>
      <c r="EC214" s="58" t="str">
        <f t="shared" si="293"/>
        <v>imepre</v>
      </c>
      <c r="ED214" s="73" t="str">
        <f t="shared" si="294"/>
        <v>klu</v>
      </c>
      <c r="EE214" s="73" t="str">
        <f t="shared" si="295"/>
        <v>kat</v>
      </c>
      <c r="EF214" s="73" t="str">
        <f t="shared" si="296"/>
        <v/>
      </c>
      <c r="EG214" s="66" t="str">
        <f t="shared" si="297"/>
        <v>imepre-klu-kat</v>
      </c>
      <c r="EH214" s="47" t="s">
        <v>0</v>
      </c>
      <c r="EI214" s="58">
        <f>IF(AL214="","",MAX(EI$12:EI213)+1)</f>
        <v>374</v>
      </c>
      <c r="EJ214" s="73">
        <f t="shared" si="298"/>
        <v>35</v>
      </c>
      <c r="EK214" s="73">
        <f t="shared" si="336"/>
        <v>1542</v>
      </c>
      <c r="EL214" s="73">
        <f t="shared" si="299"/>
        <v>2183</v>
      </c>
      <c r="EM214" s="73">
        <f t="shared" si="300"/>
        <v>1</v>
      </c>
      <c r="EN214" s="73">
        <f t="shared" si="337"/>
        <v>1</v>
      </c>
      <c r="EO214" s="73">
        <f t="shared" si="338"/>
        <v>1</v>
      </c>
      <c r="EP214" s="73" t="str">
        <f t="shared" si="301"/>
        <v>0</v>
      </c>
      <c r="EQ214" s="73" t="str">
        <f t="shared" si="302"/>
        <v/>
      </c>
      <c r="ER214" s="73" t="str">
        <f t="shared" si="303"/>
        <v/>
      </c>
      <c r="ES214" s="53" t="str">
        <f t="shared" si="304"/>
        <v/>
      </c>
      <c r="ET214" s="47" t="s">
        <v>0</v>
      </c>
      <c r="EU214" s="19" t="str">
        <f t="shared" si="339"/>
        <v>INSERT INTO rezultat(id,stazakategorija_id,imeprezime_id,vrijeme_sec,status_id,registracija,uparivanje_id,originalstatus_id,imeprezimealias_id,klubalias_id,kategorijaalias_id) VALUES (374,35,1542,2183,1,1,1,0,Null,Null,Null);</v>
      </c>
      <c r="EV214" s="47" t="s">
        <v>0</v>
      </c>
      <c r="EW214" s="19" t="str">
        <f t="shared" si="340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4" s="47" t="s">
        <v>0</v>
      </c>
      <c r="EY214" s="180" t="str">
        <f t="shared" si="305"/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4" s="47" t="s">
        <v>0</v>
      </c>
    </row>
    <row r="215" spans="1:156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6" t="str">
        <f t="shared" si="306"/>
        <v>ok</v>
      </c>
      <c r="P215" s="47"/>
      <c r="Q215" s="52" t="str">
        <f t="shared" si="307"/>
        <v>Ž12</v>
      </c>
      <c r="R215" s="73">
        <f>IF(Q215="","",IF(COUNTIF(Q$12:Q214,Q215)=0,R214+1,R214))</f>
        <v>13</v>
      </c>
      <c r="S215" s="73">
        <f t="shared" si="308"/>
        <v>122</v>
      </c>
      <c r="T215" s="73">
        <f t="shared" si="271"/>
        <v>22</v>
      </c>
      <c r="U215" s="66" t="str">
        <f t="shared" si="272"/>
        <v>M12 – Ž12</v>
      </c>
      <c r="V215" s="47" t="s">
        <v>0</v>
      </c>
      <c r="W215" s="222" t="str">
        <f t="shared" si="273"/>
        <v>Ž12</v>
      </c>
      <c r="X215" s="223">
        <f t="shared" si="274"/>
        <v>35</v>
      </c>
      <c r="Y215" s="47" t="s">
        <v>0</v>
      </c>
      <c r="Z215" s="52" t="str">
        <f t="shared" si="309"/>
        <v>CRO</v>
      </c>
      <c r="AA215" s="73">
        <f t="shared" si="275"/>
        <v>1</v>
      </c>
      <c r="AB215" s="31" t="str">
        <f t="shared" si="310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311"/>
        <v/>
      </c>
      <c r="AH215" s="47" t="s">
        <v>0</v>
      </c>
      <c r="AI215" s="143" t="str">
        <f t="shared" si="312"/>
        <v>CRO</v>
      </c>
      <c r="AJ215" s="47"/>
      <c r="AK215" s="52" t="str">
        <f t="shared" si="313"/>
        <v>Nika</v>
      </c>
      <c r="AL215" s="31" t="str">
        <f t="shared" si="314"/>
        <v>Kuzmanić</v>
      </c>
      <c r="AM215" s="73">
        <f t="shared" si="315"/>
        <v>1538</v>
      </c>
      <c r="AN215" s="73" t="str">
        <f t="shared" si="316"/>
        <v/>
      </c>
      <c r="AO215" s="31" t="str">
        <f t="shared" si="276"/>
        <v>Nika</v>
      </c>
      <c r="AP215" s="66" t="str">
        <f t="shared" si="277"/>
        <v>Kuzmanić</v>
      </c>
      <c r="AQ215" s="47" t="s">
        <v>0</v>
      </c>
      <c r="AR215" s="82" t="str">
        <f t="shared" si="317"/>
        <v/>
      </c>
      <c r="AS215" s="47" t="s">
        <v>0</v>
      </c>
      <c r="AT215" s="19" t="str">
        <f t="shared" si="318"/>
        <v/>
      </c>
      <c r="AU215" s="47" t="s">
        <v>0</v>
      </c>
      <c r="AV215" s="103"/>
      <c r="AW215" s="105"/>
      <c r="AX215" s="47" t="s">
        <v>0</v>
      </c>
      <c r="AY215" s="259" t="str">
        <f t="shared" si="341"/>
        <v/>
      </c>
      <c r="AZ215" s="47" t="s">
        <v>0</v>
      </c>
      <c r="BA215" s="52" t="str">
        <f t="shared" si="278"/>
        <v/>
      </c>
      <c r="BB215" s="73" t="str">
        <f>IF(AV215&amp;AW215="","",MAX(BB$12:BB214)+1)</f>
        <v/>
      </c>
      <c r="BC215" s="271" t="str">
        <f t="shared" si="279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>IF(O215="","",IF(BC215="",AO215,IF(BC215="NEMA",AV215,INDEX(regNatjecatelj_ime,MATCH(BC215,regNatjecatelj_id,0)))))</f>
        <v>Nika</v>
      </c>
      <c r="BG215" s="31" t="str">
        <f>IF(O215="","",IF(BC215="",AP215,IF(BC215="NEMA",AW215,INDEX(regNatjecatelj_prezime,MATCH(BC215,regNatjecatelj_id,0)))))</f>
        <v>Kuzmanić</v>
      </c>
      <c r="BH215" s="73" t="str">
        <f t="shared" si="319"/>
        <v/>
      </c>
      <c r="BI215" s="53">
        <f t="shared" si="320"/>
        <v>1538</v>
      </c>
      <c r="BJ215" s="47" t="s">
        <v>0</v>
      </c>
      <c r="BK215" s="52" t="str">
        <f t="shared" si="280"/>
        <v>OK Varaždin</v>
      </c>
      <c r="BL215" s="31" t="str">
        <f t="shared" si="281"/>
        <v>OK Varaždin</v>
      </c>
      <c r="BM215" s="73" t="str">
        <f t="shared" si="282"/>
        <v/>
      </c>
      <c r="BN215" s="31" t="str" cm="1">
        <f t="array" ref="BN215">IF(BM215="",""&amp;BL215,IF(BM215="NEMA",BL215,INDEX(regKlub_naziv,MATCH(INDEX(regKlub_alias_klubId,BM215),regKlub_id,0))))</f>
        <v>OK Varaždin</v>
      </c>
      <c r="BO215" s="31" t="str" cm="1">
        <f t="array" ref="BO215">IFERROR(""&amp;INDEX(regNatjecatelj_klub,DX215),"")</f>
        <v>OK Varaždin</v>
      </c>
      <c r="BP215" s="88" t="str">
        <f t="shared" si="321"/>
        <v/>
      </c>
      <c r="BQ215" s="66" t="str">
        <f t="shared" si="322"/>
        <v>OK Varaždin</v>
      </c>
      <c r="BR215" s="47" t="s">
        <v>0</v>
      </c>
      <c r="BS215" s="52" t="str">
        <f>IF(X215&lt;&gt;"NEMA","",IF(IFERROR(MATCH(W215,W$12:W214,0),0)&lt;&gt;0,"",W215))</f>
        <v/>
      </c>
      <c r="BT215" s="73" t="str">
        <f t="shared" si="323"/>
        <v/>
      </c>
      <c r="BU215" s="31" t="str">
        <f>IF(OR(BT215="",BT215&lt;&gt;"NEMA"),"",MAX(BU$12:BU214)+1)</f>
        <v/>
      </c>
      <c r="BV215" s="66" t="str">
        <f t="shared" si="324"/>
        <v/>
      </c>
      <c r="BW215" s="47" t="s">
        <v>0</v>
      </c>
      <c r="BX215" s="19" t="str">
        <f t="shared" si="325"/>
        <v/>
      </c>
      <c r="BY215" s="47" t="s">
        <v>0</v>
      </c>
      <c r="BZ215" s="82" t="str">
        <f>IF(BM215&lt;&gt;"NEMA","",IF(IFERROR(MATCH(BL215,BL$12:BL214,0),0)&lt;&gt;0,"",BL215))</f>
        <v/>
      </c>
      <c r="CA215" s="47" t="s">
        <v>0</v>
      </c>
      <c r="CB215" s="125"/>
      <c r="CC215" s="47" t="s">
        <v>0</v>
      </c>
      <c r="CD215" s="58" t="str">
        <f t="shared" si="326"/>
        <v/>
      </c>
      <c r="CE215" s="31" t="str">
        <f t="shared" si="327"/>
        <v/>
      </c>
      <c r="CF215" s="31" t="str">
        <f>IF(CE215="","",MAX(CF$12:CF214)+1)</f>
        <v/>
      </c>
      <c r="CG215" s="31" t="str">
        <f t="shared" si="283"/>
        <v/>
      </c>
      <c r="CH215" s="31" t="str">
        <f t="shared" si="328"/>
        <v/>
      </c>
      <c r="CI215" s="31" t="str">
        <f>IF(CB215="","",MAX(CI$12:CI214)+1)</f>
        <v/>
      </c>
      <c r="CJ215" s="31" t="str">
        <f t="shared" si="329"/>
        <v/>
      </c>
      <c r="CK215" s="66" t="str">
        <f t="shared" si="330"/>
        <v/>
      </c>
      <c r="CL215" s="47" t="s">
        <v>0</v>
      </c>
      <c r="CM215" s="73" t="str">
        <f t="shared" si="284"/>
        <v/>
      </c>
      <c r="CN215" s="47"/>
      <c r="CO215" s="19" t="str">
        <f t="shared" si="331"/>
        <v/>
      </c>
      <c r="CP215" s="47" t="s">
        <v>0</v>
      </c>
      <c r="CQ215" s="143" t="str">
        <f t="shared" si="332"/>
        <v>OK Varaždin</v>
      </c>
      <c r="CR215" s="47" t="s">
        <v>0</v>
      </c>
      <c r="CS215" s="58" t="str">
        <f t="shared" si="268"/>
        <v>47:44</v>
      </c>
      <c r="CT215" s="73" t="str">
        <f t="shared" si="269"/>
        <v>0</v>
      </c>
      <c r="CU215" s="229" t="str">
        <f t="shared" si="285"/>
        <v/>
      </c>
      <c r="CV215" s="230">
        <f t="shared" si="270"/>
        <v>2864</v>
      </c>
      <c r="CW215" s="163">
        <f t="shared" si="286"/>
        <v>1</v>
      </c>
      <c r="CX215" s="47" t="s">
        <v>0</v>
      </c>
      <c r="CY215" s="222" t="str">
        <f t="shared" si="333"/>
        <v xml:space="preserve">
</v>
      </c>
      <c r="CZ215" s="223">
        <f t="shared" si="334"/>
        <v>6</v>
      </c>
      <c r="DA215" s="47" t="s">
        <v>0</v>
      </c>
      <c r="DB215" s="47"/>
      <c r="DC215" s="47"/>
      <c r="DD215" s="47"/>
      <c r="DE215" s="47" t="s">
        <v>0</v>
      </c>
      <c r="DF215" s="53" t="str">
        <f t="shared" si="342"/>
        <v/>
      </c>
      <c r="DG215" t="s">
        <v>0</v>
      </c>
      <c r="DH215" s="128" t="str">
        <f t="shared" si="343"/>
        <v>Ž</v>
      </c>
      <c r="DI215" t="s">
        <v>0</v>
      </c>
      <c r="DJ215" s="52" t="str">
        <f t="shared" si="344"/>
        <v/>
      </c>
      <c r="DK215" s="66" t="str">
        <f t="shared" si="345"/>
        <v/>
      </c>
      <c r="DL215" t="s">
        <v>0</v>
      </c>
      <c r="DM215" s="19" t="str">
        <f t="shared" si="346"/>
        <v/>
      </c>
      <c r="DN215" s="47" t="s">
        <v>0</v>
      </c>
      <c r="DO215" s="19" t="str">
        <f t="shared" si="347"/>
        <v/>
      </c>
      <c r="DP215" s="47" t="s">
        <v>0</v>
      </c>
      <c r="DQ215" s="52" t="str">
        <f t="shared" si="287"/>
        <v>Nika – Kuzmanić – OK Varaždin – Ž12</v>
      </c>
      <c r="DR215" s="53">
        <f t="shared" si="288"/>
        <v>549</v>
      </c>
      <c r="DS215" s="47" t="s">
        <v>0</v>
      </c>
      <c r="DT215" s="52" t="str">
        <f t="shared" si="289"/>
        <v>Nika – Kuzmanić – OK Varaždin</v>
      </c>
      <c r="DU215" s="53">
        <f t="shared" si="290"/>
        <v>549</v>
      </c>
      <c r="DV215" s="47" t="s">
        <v>0</v>
      </c>
      <c r="DW215" s="52" t="str">
        <f t="shared" si="291"/>
        <v>Nika – Kuzmanić</v>
      </c>
      <c r="DX215" s="53">
        <f t="shared" si="292"/>
        <v>549</v>
      </c>
      <c r="DY215" s="47" t="s">
        <v>0</v>
      </c>
      <c r="DZ215" s="58">
        <f t="shared" si="335"/>
        <v>549</v>
      </c>
      <c r="EA215" s="53" cm="1">
        <f t="array" ref="EA215">IF(DZ215&lt;&gt;"",INDEX(regNatjecatelj_id,DZ215,0),IF(BD215&lt;&gt;"",BD215,""))</f>
        <v>1538</v>
      </c>
      <c r="EB215" s="47" t="s">
        <v>0</v>
      </c>
      <c r="EC215" s="58" t="str">
        <f t="shared" si="293"/>
        <v>imepre</v>
      </c>
      <c r="ED215" s="73" t="str">
        <f t="shared" si="294"/>
        <v>klu</v>
      </c>
      <c r="EE215" s="73" t="str">
        <f t="shared" si="295"/>
        <v>kat</v>
      </c>
      <c r="EF215" s="73" t="str">
        <f t="shared" si="296"/>
        <v/>
      </c>
      <c r="EG215" s="66" t="str">
        <f t="shared" si="297"/>
        <v>imepre-klu-kat</v>
      </c>
      <c r="EH215" s="47" t="s">
        <v>0</v>
      </c>
      <c r="EI215" s="58">
        <f>IF(AL215="","",MAX(EI$12:EI214)+1)</f>
        <v>375</v>
      </c>
      <c r="EJ215" s="73">
        <f t="shared" si="298"/>
        <v>35</v>
      </c>
      <c r="EK215" s="73">
        <f t="shared" si="336"/>
        <v>1538</v>
      </c>
      <c r="EL215" s="73">
        <f t="shared" si="299"/>
        <v>2864</v>
      </c>
      <c r="EM215" s="73">
        <f t="shared" si="300"/>
        <v>1</v>
      </c>
      <c r="EN215" s="73">
        <f t="shared" si="337"/>
        <v>1</v>
      </c>
      <c r="EO215" s="73">
        <f t="shared" si="338"/>
        <v>1</v>
      </c>
      <c r="EP215" s="73" t="str">
        <f t="shared" si="301"/>
        <v>0</v>
      </c>
      <c r="EQ215" s="73" t="str">
        <f t="shared" si="302"/>
        <v/>
      </c>
      <c r="ER215" s="73" t="str">
        <f t="shared" si="303"/>
        <v/>
      </c>
      <c r="ES215" s="53" t="str">
        <f t="shared" si="304"/>
        <v/>
      </c>
      <c r="ET215" s="47" t="s">
        <v>0</v>
      </c>
      <c r="EU215" s="19" t="str">
        <f t="shared" si="339"/>
        <v>INSERT INTO rezultat(id,stazakategorija_id,imeprezime_id,vrijeme_sec,status_id,registracija,uparivanje_id,originalstatus_id,imeprezimealias_id,klubalias_id,kategorijaalias_id) VALUES (375,35,1538,2864,1,1,1,0,Null,Null,Null);</v>
      </c>
      <c r="EV215" s="47" t="s">
        <v>0</v>
      </c>
      <c r="EW215" s="19" t="str">
        <f t="shared" si="340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5" s="47" t="s">
        <v>0</v>
      </c>
      <c r="EY215" s="180" t="str">
        <f t="shared" si="305"/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5" s="47" t="s">
        <v>0</v>
      </c>
    </row>
    <row r="216" spans="1:156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6" t="str">
        <f t="shared" si="306"/>
        <v>ok</v>
      </c>
      <c r="P216" s="47"/>
      <c r="Q216" s="52" t="str">
        <f t="shared" si="307"/>
        <v>Ž12</v>
      </c>
      <c r="R216" s="73">
        <f>IF(Q216="","",IF(COUNTIF(Q$12:Q215,Q216)=0,R215+1,R215))</f>
        <v>13</v>
      </c>
      <c r="S216" s="73">
        <f t="shared" si="308"/>
        <v>122</v>
      </c>
      <c r="T216" s="73">
        <f t="shared" si="271"/>
        <v>22</v>
      </c>
      <c r="U216" s="66" t="str">
        <f t="shared" si="272"/>
        <v>M12 – Ž12</v>
      </c>
      <c r="V216" s="47" t="s">
        <v>0</v>
      </c>
      <c r="W216" s="222" t="str">
        <f t="shared" si="273"/>
        <v>Ž12</v>
      </c>
      <c r="X216" s="223">
        <f t="shared" si="274"/>
        <v>35</v>
      </c>
      <c r="Y216" s="47" t="s">
        <v>0</v>
      </c>
      <c r="Z216" s="52" t="str">
        <f t="shared" si="309"/>
        <v>CRO</v>
      </c>
      <c r="AA216" s="73">
        <f t="shared" si="275"/>
        <v>1</v>
      </c>
      <c r="AB216" s="31" t="str">
        <f t="shared" si="310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311"/>
        <v/>
      </c>
      <c r="AH216" s="47" t="s">
        <v>0</v>
      </c>
      <c r="AI216" s="143" t="str">
        <f t="shared" si="312"/>
        <v>CRO</v>
      </c>
      <c r="AJ216" s="47"/>
      <c r="AK216" s="52" t="str">
        <f t="shared" si="313"/>
        <v>Ema</v>
      </c>
      <c r="AL216" s="31" t="str">
        <f t="shared" si="314"/>
        <v>Juričan</v>
      </c>
      <c r="AM216" s="73">
        <f t="shared" si="315"/>
        <v>1186</v>
      </c>
      <c r="AN216" s="73" t="str">
        <f t="shared" si="316"/>
        <v/>
      </c>
      <c r="AO216" s="31" t="str">
        <f t="shared" si="276"/>
        <v>Ema</v>
      </c>
      <c r="AP216" s="66" t="str">
        <f t="shared" si="277"/>
        <v>Juričan</v>
      </c>
      <c r="AQ216" s="47" t="s">
        <v>0</v>
      </c>
      <c r="AR216" s="82" t="str">
        <f t="shared" si="317"/>
        <v/>
      </c>
      <c r="AS216" s="47" t="s">
        <v>0</v>
      </c>
      <c r="AT216" s="19" t="str">
        <f t="shared" si="318"/>
        <v/>
      </c>
      <c r="AU216" s="47" t="s">
        <v>0</v>
      </c>
      <c r="AV216" s="103"/>
      <c r="AW216" s="105"/>
      <c r="AX216" s="47" t="s">
        <v>0</v>
      </c>
      <c r="AY216" s="259" t="str">
        <f t="shared" si="341"/>
        <v/>
      </c>
      <c r="AZ216" s="47" t="s">
        <v>0</v>
      </c>
      <c r="BA216" s="52" t="str">
        <f t="shared" si="278"/>
        <v/>
      </c>
      <c r="BB216" s="73" t="str">
        <f>IF(AV216&amp;AW216="","",MAX(BB$12:BB215)+1)</f>
        <v/>
      </c>
      <c r="BC216" s="271" t="str">
        <f t="shared" si="279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>IF(O216="","",IF(BC216="",AO216,IF(BC216="NEMA",AV216,INDEX(regNatjecatelj_ime,MATCH(BC216,regNatjecatelj_id,0)))))</f>
        <v>Ema</v>
      </c>
      <c r="BG216" s="31" t="str">
        <f>IF(O216="","",IF(BC216="",AP216,IF(BC216="NEMA",AW216,INDEX(regNatjecatelj_prezime,MATCH(BC216,regNatjecatelj_id,0)))))</f>
        <v>Juričan</v>
      </c>
      <c r="BH216" s="73" t="str">
        <f t="shared" si="319"/>
        <v/>
      </c>
      <c r="BI216" s="53">
        <f t="shared" si="320"/>
        <v>1186</v>
      </c>
      <c r="BJ216" s="47" t="s">
        <v>0</v>
      </c>
      <c r="BK216" s="52" t="str">
        <f t="shared" si="280"/>
        <v>OK Varaždin</v>
      </c>
      <c r="BL216" s="31" t="str">
        <f t="shared" si="281"/>
        <v>OK Varaždin</v>
      </c>
      <c r="BM216" s="73" t="str">
        <f t="shared" si="282"/>
        <v/>
      </c>
      <c r="BN216" s="31" t="str" cm="1">
        <f t="array" ref="BN216">IF(BM216="",""&amp;BL216,IF(BM216="NEMA",BL216,INDEX(regKlub_naziv,MATCH(INDEX(regKlub_alias_klubId,BM216),regKlub_id,0))))</f>
        <v>OK Varaždin</v>
      </c>
      <c r="BO216" s="31" t="str" cm="1">
        <f t="array" ref="BO216">IFERROR(""&amp;INDEX(regNatjecatelj_klub,DX216),"")</f>
        <v>OK Varaždin</v>
      </c>
      <c r="BP216" s="88" t="str">
        <f t="shared" si="321"/>
        <v/>
      </c>
      <c r="BQ216" s="66" t="str">
        <f t="shared" si="322"/>
        <v>OK Varaždin</v>
      </c>
      <c r="BR216" s="47" t="s">
        <v>0</v>
      </c>
      <c r="BS216" s="52" t="str">
        <f>IF(X216&lt;&gt;"NEMA","",IF(IFERROR(MATCH(W216,W$12:W215,0),0)&lt;&gt;0,"",W216))</f>
        <v/>
      </c>
      <c r="BT216" s="73" t="str">
        <f t="shared" si="323"/>
        <v/>
      </c>
      <c r="BU216" s="31" t="str">
        <f>IF(OR(BT216="",BT216&lt;&gt;"NEMA"),"",MAX(BU$12:BU215)+1)</f>
        <v/>
      </c>
      <c r="BV216" s="66" t="str">
        <f t="shared" si="324"/>
        <v/>
      </c>
      <c r="BW216" s="47" t="s">
        <v>0</v>
      </c>
      <c r="BX216" s="19" t="str">
        <f t="shared" si="325"/>
        <v/>
      </c>
      <c r="BY216" s="47" t="s">
        <v>0</v>
      </c>
      <c r="BZ216" s="82" t="str">
        <f>IF(BM216&lt;&gt;"NEMA","",IF(IFERROR(MATCH(BL216,BL$12:BL215,0),0)&lt;&gt;0,"",BL216))</f>
        <v/>
      </c>
      <c r="CA216" s="47" t="s">
        <v>0</v>
      </c>
      <c r="CB216" s="125"/>
      <c r="CC216" s="47" t="s">
        <v>0</v>
      </c>
      <c r="CD216" s="58" t="str">
        <f t="shared" si="326"/>
        <v/>
      </c>
      <c r="CE216" s="31" t="str">
        <f t="shared" si="327"/>
        <v/>
      </c>
      <c r="CF216" s="31" t="str">
        <f>IF(CE216="","",MAX(CF$12:CF215)+1)</f>
        <v/>
      </c>
      <c r="CG216" s="31" t="str">
        <f t="shared" si="283"/>
        <v/>
      </c>
      <c r="CH216" s="31" t="str">
        <f t="shared" si="328"/>
        <v/>
      </c>
      <c r="CI216" s="31" t="str">
        <f>IF(CB216="","",MAX(CI$12:CI215)+1)</f>
        <v/>
      </c>
      <c r="CJ216" s="31" t="str">
        <f t="shared" si="329"/>
        <v/>
      </c>
      <c r="CK216" s="66" t="str">
        <f t="shared" si="330"/>
        <v/>
      </c>
      <c r="CL216" s="47" t="s">
        <v>0</v>
      </c>
      <c r="CM216" s="73" t="str">
        <f t="shared" si="284"/>
        <v/>
      </c>
      <c r="CN216" s="47"/>
      <c r="CO216" s="19" t="str">
        <f t="shared" si="331"/>
        <v/>
      </c>
      <c r="CP216" s="47" t="s">
        <v>0</v>
      </c>
      <c r="CQ216" s="143" t="str">
        <f t="shared" si="332"/>
        <v>OK Varaždin</v>
      </c>
      <c r="CR216" s="47" t="s">
        <v>0</v>
      </c>
      <c r="CS216" s="58" t="str">
        <f t="shared" si="268"/>
        <v>56:40</v>
      </c>
      <c r="CT216" s="73" t="str">
        <f t="shared" si="269"/>
        <v>0</v>
      </c>
      <c r="CU216" s="229" t="str">
        <f t="shared" si="285"/>
        <v/>
      </c>
      <c r="CV216" s="230">
        <f t="shared" si="270"/>
        <v>3400</v>
      </c>
      <c r="CW216" s="163">
        <f t="shared" si="286"/>
        <v>1</v>
      </c>
      <c r="CX216" s="47" t="s">
        <v>0</v>
      </c>
      <c r="CY216" s="222" t="str">
        <f t="shared" si="333"/>
        <v xml:space="preserve">
</v>
      </c>
      <c r="CZ216" s="223">
        <f t="shared" si="334"/>
        <v>6</v>
      </c>
      <c r="DA216" s="47" t="s">
        <v>0</v>
      </c>
      <c r="DB216" s="47"/>
      <c r="DC216" s="47"/>
      <c r="DD216" s="47"/>
      <c r="DE216" s="47" t="s">
        <v>0</v>
      </c>
      <c r="DF216" s="53" t="str">
        <f t="shared" si="342"/>
        <v/>
      </c>
      <c r="DG216" t="s">
        <v>0</v>
      </c>
      <c r="DH216" s="128" t="str">
        <f t="shared" si="343"/>
        <v>Ž</v>
      </c>
      <c r="DI216" t="s">
        <v>0</v>
      </c>
      <c r="DJ216" s="52" t="str">
        <f t="shared" si="344"/>
        <v/>
      </c>
      <c r="DK216" s="66" t="str">
        <f t="shared" si="345"/>
        <v/>
      </c>
      <c r="DL216" t="s">
        <v>0</v>
      </c>
      <c r="DM216" s="19" t="str">
        <f t="shared" si="346"/>
        <v/>
      </c>
      <c r="DN216" s="47" t="s">
        <v>0</v>
      </c>
      <c r="DO216" s="19" t="str">
        <f t="shared" si="347"/>
        <v/>
      </c>
      <c r="DP216" s="47" t="s">
        <v>0</v>
      </c>
      <c r="DQ216" s="52" t="str">
        <f t="shared" si="287"/>
        <v>Ema – Juričan – OK Varaždin – Ž12</v>
      </c>
      <c r="DR216" s="53">
        <f t="shared" si="288"/>
        <v>540</v>
      </c>
      <c r="DS216" s="47" t="s">
        <v>0</v>
      </c>
      <c r="DT216" s="52" t="str">
        <f t="shared" si="289"/>
        <v>Ema – Juričan – OK Varaždin</v>
      </c>
      <c r="DU216" s="53">
        <f t="shared" si="290"/>
        <v>540</v>
      </c>
      <c r="DV216" s="47" t="s">
        <v>0</v>
      </c>
      <c r="DW216" s="52" t="str">
        <f t="shared" si="291"/>
        <v>Ema – Juričan</v>
      </c>
      <c r="DX216" s="53">
        <f t="shared" si="292"/>
        <v>540</v>
      </c>
      <c r="DY216" s="47" t="s">
        <v>0</v>
      </c>
      <c r="DZ216" s="58">
        <f t="shared" si="335"/>
        <v>540</v>
      </c>
      <c r="EA216" s="53" cm="1">
        <f t="array" ref="EA216">IF(DZ216&lt;&gt;"",INDEX(regNatjecatelj_id,DZ216,0),IF(BD216&lt;&gt;"",BD216,""))</f>
        <v>1186</v>
      </c>
      <c r="EB216" s="47" t="s">
        <v>0</v>
      </c>
      <c r="EC216" s="58" t="str">
        <f t="shared" si="293"/>
        <v>imepre</v>
      </c>
      <c r="ED216" s="73" t="str">
        <f t="shared" si="294"/>
        <v>klu</v>
      </c>
      <c r="EE216" s="73" t="str">
        <f t="shared" si="295"/>
        <v>kat</v>
      </c>
      <c r="EF216" s="73" t="str">
        <f t="shared" si="296"/>
        <v/>
      </c>
      <c r="EG216" s="66" t="str">
        <f t="shared" si="297"/>
        <v>imepre-klu-kat</v>
      </c>
      <c r="EH216" s="47" t="s">
        <v>0</v>
      </c>
      <c r="EI216" s="58">
        <f>IF(AL216="","",MAX(EI$12:EI215)+1)</f>
        <v>376</v>
      </c>
      <c r="EJ216" s="73">
        <f t="shared" si="298"/>
        <v>35</v>
      </c>
      <c r="EK216" s="73">
        <f t="shared" si="336"/>
        <v>1186</v>
      </c>
      <c r="EL216" s="73">
        <f t="shared" si="299"/>
        <v>3400</v>
      </c>
      <c r="EM216" s="73">
        <f t="shared" si="300"/>
        <v>1</v>
      </c>
      <c r="EN216" s="73">
        <f t="shared" si="337"/>
        <v>1</v>
      </c>
      <c r="EO216" s="73">
        <f t="shared" si="338"/>
        <v>1</v>
      </c>
      <c r="EP216" s="73" t="str">
        <f t="shared" si="301"/>
        <v>0</v>
      </c>
      <c r="EQ216" s="73" t="str">
        <f t="shared" si="302"/>
        <v/>
      </c>
      <c r="ER216" s="73" t="str">
        <f t="shared" si="303"/>
        <v/>
      </c>
      <c r="ES216" s="53" t="str">
        <f t="shared" si="304"/>
        <v/>
      </c>
      <c r="ET216" s="47" t="s">
        <v>0</v>
      </c>
      <c r="EU216" s="19" t="str">
        <f t="shared" si="339"/>
        <v>INSERT INTO rezultat(id,stazakategorija_id,imeprezime_id,vrijeme_sec,status_id,registracija,uparivanje_id,originalstatus_id,imeprezimealias_id,klubalias_id,kategorijaalias_id) VALUES (376,35,1186,3400,1,1,1,0,Null,Null,Null);</v>
      </c>
      <c r="EV216" s="47" t="s">
        <v>0</v>
      </c>
      <c r="EW216" s="19" t="str">
        <f t="shared" si="340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6" s="47" t="s">
        <v>0</v>
      </c>
      <c r="EY216" s="180" t="str">
        <f t="shared" si="305"/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6" s="47" t="s">
        <v>0</v>
      </c>
    </row>
    <row r="217" spans="1:156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6" t="str">
        <f t="shared" si="306"/>
        <v>ok</v>
      </c>
      <c r="P217" s="47"/>
      <c r="Q217" s="52" t="str">
        <f t="shared" si="307"/>
        <v>Ž12</v>
      </c>
      <c r="R217" s="73">
        <f>IF(Q217="","",IF(COUNTIF(Q$12:Q216,Q217)=0,R216+1,R216))</f>
        <v>13</v>
      </c>
      <c r="S217" s="73">
        <f t="shared" si="308"/>
        <v>122</v>
      </c>
      <c r="T217" s="73">
        <f t="shared" si="271"/>
        <v>22</v>
      </c>
      <c r="U217" s="66" t="str">
        <f t="shared" si="272"/>
        <v>M12 – Ž12</v>
      </c>
      <c r="V217" s="47" t="s">
        <v>0</v>
      </c>
      <c r="W217" s="222" t="str">
        <f t="shared" si="273"/>
        <v>Ž12</v>
      </c>
      <c r="X217" s="223">
        <f t="shared" si="274"/>
        <v>35</v>
      </c>
      <c r="Y217" s="47" t="s">
        <v>0</v>
      </c>
      <c r="Z217" s="52" t="str">
        <f t="shared" si="309"/>
        <v>CRO</v>
      </c>
      <c r="AA217" s="73">
        <f t="shared" si="275"/>
        <v>1</v>
      </c>
      <c r="AB217" s="31" t="str">
        <f t="shared" si="310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311"/>
        <v/>
      </c>
      <c r="AH217" s="47" t="s">
        <v>0</v>
      </c>
      <c r="AI217" s="143" t="str">
        <f t="shared" si="312"/>
        <v>CRO</v>
      </c>
      <c r="AJ217" s="47"/>
      <c r="AK217" s="52" t="str">
        <f t="shared" si="313"/>
        <v>Eva</v>
      </c>
      <c r="AL217" s="31" t="str">
        <f t="shared" si="314"/>
        <v>Šantek</v>
      </c>
      <c r="AM217" s="73">
        <f t="shared" si="315"/>
        <v>1402</v>
      </c>
      <c r="AN217" s="73" t="str">
        <f t="shared" si="316"/>
        <v/>
      </c>
      <c r="AO217" s="31" t="str">
        <f t="shared" si="276"/>
        <v>Eva</v>
      </c>
      <c r="AP217" s="66" t="str">
        <f t="shared" si="277"/>
        <v>Šantek</v>
      </c>
      <c r="AQ217" s="47" t="s">
        <v>0</v>
      </c>
      <c r="AR217" s="82" t="str">
        <f t="shared" si="317"/>
        <v/>
      </c>
      <c r="AS217" s="47" t="s">
        <v>0</v>
      </c>
      <c r="AT217" s="19" t="str">
        <f t="shared" si="318"/>
        <v/>
      </c>
      <c r="AU217" s="47" t="s">
        <v>0</v>
      </c>
      <c r="AV217" s="103"/>
      <c r="AW217" s="105"/>
      <c r="AX217" s="47" t="s">
        <v>0</v>
      </c>
      <c r="AY217" s="259" t="str">
        <f t="shared" si="341"/>
        <v/>
      </c>
      <c r="AZ217" s="47" t="s">
        <v>0</v>
      </c>
      <c r="BA217" s="52" t="str">
        <f t="shared" si="278"/>
        <v/>
      </c>
      <c r="BB217" s="73" t="str">
        <f>IF(AV217&amp;AW217="","",MAX(BB$12:BB216)+1)</f>
        <v/>
      </c>
      <c r="BC217" s="271" t="str">
        <f t="shared" si="279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>IF(O217="","",IF(BC217="",AO217,IF(BC217="NEMA",AV217,INDEX(regNatjecatelj_ime,MATCH(BC217,regNatjecatelj_id,0)))))</f>
        <v>Eva</v>
      </c>
      <c r="BG217" s="31" t="str">
        <f>IF(O217="","",IF(BC217="",AP217,IF(BC217="NEMA",AW217,INDEX(regNatjecatelj_prezime,MATCH(BC217,regNatjecatelj_id,0)))))</f>
        <v>Šantek</v>
      </c>
      <c r="BH217" s="73" t="str">
        <f t="shared" si="319"/>
        <v/>
      </c>
      <c r="BI217" s="53">
        <f t="shared" si="320"/>
        <v>1402</v>
      </c>
      <c r="BJ217" s="47" t="s">
        <v>0</v>
      </c>
      <c r="BK217" s="52" t="str">
        <f t="shared" si="280"/>
        <v>OK Varaždin</v>
      </c>
      <c r="BL217" s="31" t="str">
        <f t="shared" si="281"/>
        <v>OK Varaždin</v>
      </c>
      <c r="BM217" s="73" t="str">
        <f t="shared" si="282"/>
        <v/>
      </c>
      <c r="BN217" s="31" t="str" cm="1">
        <f t="array" ref="BN217">IF(BM217="",""&amp;BL217,IF(BM217="NEMA",BL217,INDEX(regKlub_naziv,MATCH(INDEX(regKlub_alias_klubId,BM217),regKlub_id,0))))</f>
        <v>OK Varaždin</v>
      </c>
      <c r="BO217" s="31" t="str" cm="1">
        <f t="array" ref="BO217">IFERROR(""&amp;INDEX(regNatjecatelj_klub,DX217),"")</f>
        <v>OK Varaždin</v>
      </c>
      <c r="BP217" s="88" t="str">
        <f t="shared" si="321"/>
        <v/>
      </c>
      <c r="BQ217" s="66" t="str">
        <f t="shared" si="322"/>
        <v>OK Varaždin</v>
      </c>
      <c r="BR217" s="47" t="s">
        <v>0</v>
      </c>
      <c r="BS217" s="52" t="str">
        <f>IF(X217&lt;&gt;"NEMA","",IF(IFERROR(MATCH(W217,W$12:W216,0),0)&lt;&gt;0,"",W217))</f>
        <v/>
      </c>
      <c r="BT217" s="73" t="str">
        <f t="shared" si="323"/>
        <v/>
      </c>
      <c r="BU217" s="31" t="str">
        <f>IF(OR(BT217="",BT217&lt;&gt;"NEMA"),"",MAX(BU$12:BU216)+1)</f>
        <v/>
      </c>
      <c r="BV217" s="66" t="str">
        <f t="shared" si="324"/>
        <v/>
      </c>
      <c r="BW217" s="47" t="s">
        <v>0</v>
      </c>
      <c r="BX217" s="19" t="str">
        <f t="shared" si="325"/>
        <v/>
      </c>
      <c r="BY217" s="47" t="s">
        <v>0</v>
      </c>
      <c r="BZ217" s="82" t="str">
        <f>IF(BM217&lt;&gt;"NEMA","",IF(IFERROR(MATCH(BL217,BL$12:BL216,0),0)&lt;&gt;0,"",BL217))</f>
        <v/>
      </c>
      <c r="CA217" s="47" t="s">
        <v>0</v>
      </c>
      <c r="CB217" s="125"/>
      <c r="CC217" s="47" t="s">
        <v>0</v>
      </c>
      <c r="CD217" s="58" t="str">
        <f t="shared" si="326"/>
        <v/>
      </c>
      <c r="CE217" s="31" t="str">
        <f t="shared" si="327"/>
        <v/>
      </c>
      <c r="CF217" s="31" t="str">
        <f>IF(CE217="","",MAX(CF$12:CF216)+1)</f>
        <v/>
      </c>
      <c r="CG217" s="31" t="str">
        <f t="shared" si="283"/>
        <v/>
      </c>
      <c r="CH217" s="31" t="str">
        <f t="shared" si="328"/>
        <v/>
      </c>
      <c r="CI217" s="31" t="str">
        <f>IF(CB217="","",MAX(CI$12:CI216)+1)</f>
        <v/>
      </c>
      <c r="CJ217" s="31" t="str">
        <f t="shared" si="329"/>
        <v/>
      </c>
      <c r="CK217" s="66" t="str">
        <f t="shared" si="330"/>
        <v/>
      </c>
      <c r="CL217" s="47" t="s">
        <v>0</v>
      </c>
      <c r="CM217" s="73" t="str">
        <f t="shared" si="284"/>
        <v/>
      </c>
      <c r="CN217" s="47"/>
      <c r="CO217" s="19" t="str">
        <f t="shared" si="331"/>
        <v/>
      </c>
      <c r="CP217" s="47" t="s">
        <v>0</v>
      </c>
      <c r="CQ217" s="143" t="str">
        <f t="shared" si="332"/>
        <v>OK Varaždin</v>
      </c>
      <c r="CR217" s="47" t="s">
        <v>0</v>
      </c>
      <c r="CS217" s="58" t="str">
        <f t="shared" si="268"/>
        <v>82:29</v>
      </c>
      <c r="CT217" s="73" t="str">
        <f t="shared" si="269"/>
        <v>0</v>
      </c>
      <c r="CU217" s="229" t="str">
        <f t="shared" si="285"/>
        <v/>
      </c>
      <c r="CV217" s="230">
        <f t="shared" si="270"/>
        <v>4949</v>
      </c>
      <c r="CW217" s="163">
        <f t="shared" si="286"/>
        <v>1</v>
      </c>
      <c r="CX217" s="47" t="s">
        <v>0</v>
      </c>
      <c r="CY217" s="222" t="str">
        <f t="shared" si="333"/>
        <v xml:space="preserve">
</v>
      </c>
      <c r="CZ217" s="223">
        <f t="shared" si="334"/>
        <v>6</v>
      </c>
      <c r="DA217" s="47" t="s">
        <v>0</v>
      </c>
      <c r="DB217" s="47"/>
      <c r="DC217" s="47"/>
      <c r="DD217" s="47"/>
      <c r="DE217" s="47" t="s">
        <v>0</v>
      </c>
      <c r="DF217" s="53" t="str">
        <f t="shared" si="342"/>
        <v/>
      </c>
      <c r="DG217" t="s">
        <v>0</v>
      </c>
      <c r="DH217" s="128" t="str">
        <f t="shared" si="343"/>
        <v>Ž</v>
      </c>
      <c r="DI217" t="s">
        <v>0</v>
      </c>
      <c r="DJ217" s="52" t="str">
        <f t="shared" si="344"/>
        <v/>
      </c>
      <c r="DK217" s="66" t="str">
        <f t="shared" si="345"/>
        <v/>
      </c>
      <c r="DL217" t="s">
        <v>0</v>
      </c>
      <c r="DM217" s="19" t="str">
        <f t="shared" si="346"/>
        <v/>
      </c>
      <c r="DN217" s="47" t="s">
        <v>0</v>
      </c>
      <c r="DO217" s="19" t="str">
        <f t="shared" si="347"/>
        <v/>
      </c>
      <c r="DP217" s="47" t="s">
        <v>0</v>
      </c>
      <c r="DQ217" s="52" t="str">
        <f t="shared" si="287"/>
        <v>Eva – Šantek – OK Varaždin – Ž12</v>
      </c>
      <c r="DR217" s="53">
        <f t="shared" si="288"/>
        <v>586</v>
      </c>
      <c r="DS217" s="47" t="s">
        <v>0</v>
      </c>
      <c r="DT217" s="52" t="str">
        <f t="shared" si="289"/>
        <v>Eva – Šantek – OK Varaždin</v>
      </c>
      <c r="DU217" s="53">
        <f t="shared" si="290"/>
        <v>586</v>
      </c>
      <c r="DV217" s="47" t="s">
        <v>0</v>
      </c>
      <c r="DW217" s="52" t="str">
        <f t="shared" si="291"/>
        <v>Eva – Šantek</v>
      </c>
      <c r="DX217" s="53">
        <f t="shared" si="292"/>
        <v>586</v>
      </c>
      <c r="DY217" s="47" t="s">
        <v>0</v>
      </c>
      <c r="DZ217" s="58">
        <f t="shared" si="335"/>
        <v>586</v>
      </c>
      <c r="EA217" s="53" cm="1">
        <f t="array" ref="EA217">IF(DZ217&lt;&gt;"",INDEX(regNatjecatelj_id,DZ217,0),IF(BD217&lt;&gt;"",BD217,""))</f>
        <v>1402</v>
      </c>
      <c r="EB217" s="47" t="s">
        <v>0</v>
      </c>
      <c r="EC217" s="58" t="str">
        <f t="shared" si="293"/>
        <v>imepre</v>
      </c>
      <c r="ED217" s="73" t="str">
        <f t="shared" si="294"/>
        <v>klu</v>
      </c>
      <c r="EE217" s="73" t="str">
        <f t="shared" si="295"/>
        <v>kat</v>
      </c>
      <c r="EF217" s="73" t="str">
        <f t="shared" si="296"/>
        <v/>
      </c>
      <c r="EG217" s="66" t="str">
        <f t="shared" si="297"/>
        <v>imepre-klu-kat</v>
      </c>
      <c r="EH217" s="47" t="s">
        <v>0</v>
      </c>
      <c r="EI217" s="58">
        <f>IF(AL217="","",MAX(EI$12:EI216)+1)</f>
        <v>377</v>
      </c>
      <c r="EJ217" s="73">
        <f t="shared" si="298"/>
        <v>35</v>
      </c>
      <c r="EK217" s="73">
        <f t="shared" si="336"/>
        <v>1402</v>
      </c>
      <c r="EL217" s="73">
        <f t="shared" si="299"/>
        <v>4949</v>
      </c>
      <c r="EM217" s="73">
        <f t="shared" si="300"/>
        <v>1</v>
      </c>
      <c r="EN217" s="73">
        <f t="shared" si="337"/>
        <v>1</v>
      </c>
      <c r="EO217" s="73">
        <f t="shared" si="338"/>
        <v>1</v>
      </c>
      <c r="EP217" s="73" t="str">
        <f t="shared" si="301"/>
        <v>0</v>
      </c>
      <c r="EQ217" s="73" t="str">
        <f t="shared" si="302"/>
        <v/>
      </c>
      <c r="ER217" s="73" t="str">
        <f t="shared" si="303"/>
        <v/>
      </c>
      <c r="ES217" s="53" t="str">
        <f t="shared" si="304"/>
        <v/>
      </c>
      <c r="ET217" s="47" t="s">
        <v>0</v>
      </c>
      <c r="EU217" s="19" t="str">
        <f t="shared" si="339"/>
        <v>INSERT INTO rezultat(id,stazakategorija_id,imeprezime_id,vrijeme_sec,status_id,registracija,uparivanje_id,originalstatus_id,imeprezimealias_id,klubalias_id,kategorijaalias_id) VALUES (377,35,1402,4949,1,1,1,0,Null,Null,Null);</v>
      </c>
      <c r="EV217" s="47" t="s">
        <v>0</v>
      </c>
      <c r="EW217" s="19" t="str">
        <f t="shared" si="340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7" s="47" t="s">
        <v>0</v>
      </c>
      <c r="EY217" s="180" t="str">
        <f t="shared" si="305"/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7" s="47" t="s">
        <v>0</v>
      </c>
    </row>
    <row r="218" spans="1:156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6" t="str">
        <f t="shared" si="306"/>
        <v>ok</v>
      </c>
      <c r="P218" s="47"/>
      <c r="Q218" s="52" t="str">
        <f t="shared" si="307"/>
        <v>Ž12</v>
      </c>
      <c r="R218" s="73">
        <f>IF(Q218="","",IF(COUNTIF(Q$12:Q217,Q218)=0,R217+1,R217))</f>
        <v>13</v>
      </c>
      <c r="S218" s="73">
        <f t="shared" si="308"/>
        <v>122</v>
      </c>
      <c r="T218" s="73">
        <f t="shared" si="271"/>
        <v>22</v>
      </c>
      <c r="U218" s="66" t="str">
        <f t="shared" si="272"/>
        <v>M12 – Ž12</v>
      </c>
      <c r="V218" s="47" t="s">
        <v>0</v>
      </c>
      <c r="W218" s="222" t="str">
        <f t="shared" si="273"/>
        <v>Ž12</v>
      </c>
      <c r="X218" s="223">
        <f t="shared" si="274"/>
        <v>35</v>
      </c>
      <c r="Y218" s="47" t="s">
        <v>0</v>
      </c>
      <c r="Z218" s="52" t="str">
        <f t="shared" si="309"/>
        <v>CRO</v>
      </c>
      <c r="AA218" s="73">
        <f t="shared" si="275"/>
        <v>1</v>
      </c>
      <c r="AB218" s="31" t="str">
        <f t="shared" si="310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311"/>
        <v/>
      </c>
      <c r="AH218" s="47" t="s">
        <v>0</v>
      </c>
      <c r="AI218" s="143" t="str">
        <f t="shared" si="312"/>
        <v>CRO</v>
      </c>
      <c r="AJ218" s="47"/>
      <c r="AK218" s="52" t="str">
        <f t="shared" si="313"/>
        <v>Ana</v>
      </c>
      <c r="AL218" s="31" t="str">
        <f t="shared" si="314"/>
        <v>Budi</v>
      </c>
      <c r="AM218" s="73">
        <f t="shared" si="315"/>
        <v>1305</v>
      </c>
      <c r="AN218" s="73" t="str">
        <f t="shared" si="316"/>
        <v/>
      </c>
      <c r="AO218" s="31" t="str">
        <f t="shared" si="276"/>
        <v>Ana</v>
      </c>
      <c r="AP218" s="66" t="str">
        <f t="shared" si="277"/>
        <v>Budi</v>
      </c>
      <c r="AQ218" s="47" t="s">
        <v>0</v>
      </c>
      <c r="AR218" s="82" t="str">
        <f t="shared" si="317"/>
        <v/>
      </c>
      <c r="AS218" s="47" t="s">
        <v>0</v>
      </c>
      <c r="AT218" s="19" t="str">
        <f t="shared" si="318"/>
        <v/>
      </c>
      <c r="AU218" s="47" t="s">
        <v>0</v>
      </c>
      <c r="AV218" s="103"/>
      <c r="AW218" s="105"/>
      <c r="AX218" s="47" t="s">
        <v>0</v>
      </c>
      <c r="AY218" s="259" t="str">
        <f t="shared" si="341"/>
        <v/>
      </c>
      <c r="AZ218" s="47" t="s">
        <v>0</v>
      </c>
      <c r="BA218" s="52" t="str">
        <f t="shared" si="278"/>
        <v/>
      </c>
      <c r="BB218" s="73" t="str">
        <f>IF(AV218&amp;AW218="","",MAX(BB$12:BB217)+1)</f>
        <v/>
      </c>
      <c r="BC218" s="271" t="str">
        <f t="shared" si="279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>IF(O218="","",IF(BC218="",AO218,IF(BC218="NEMA",AV218,INDEX(regNatjecatelj_ime,MATCH(BC218,regNatjecatelj_id,0)))))</f>
        <v>Ana</v>
      </c>
      <c r="BG218" s="31" t="str">
        <f>IF(O218="","",IF(BC218="",AP218,IF(BC218="NEMA",AW218,INDEX(regNatjecatelj_prezime,MATCH(BC218,regNatjecatelj_id,0)))))</f>
        <v>Budi</v>
      </c>
      <c r="BH218" s="73" t="str">
        <f t="shared" si="319"/>
        <v/>
      </c>
      <c r="BI218" s="53">
        <f t="shared" si="320"/>
        <v>1305</v>
      </c>
      <c r="BJ218" s="47" t="s">
        <v>0</v>
      </c>
      <c r="BK218" s="52" t="str">
        <f t="shared" si="280"/>
        <v>JAP</v>
      </c>
      <c r="BL218" s="31" t="str">
        <f t="shared" si="281"/>
        <v>OK Japetic</v>
      </c>
      <c r="BM218" s="73">
        <f t="shared" si="282"/>
        <v>1</v>
      </c>
      <c r="BN218" s="31" t="str" cm="1">
        <f t="array" ref="BN218">IF(BM218="",""&amp;BL218,IF(BM218="NEMA",BL218,INDEX(regKlub_naziv,MATCH(INDEX(regKlub_alias_klubId,BM218),regKlub_id,0))))</f>
        <v>OK Japetić</v>
      </c>
      <c r="BO218" s="31" t="str" cm="1">
        <f t="array" ref="BO218">IFERROR(""&amp;INDEX(regNatjecatelj_klub,DX218),"")</f>
        <v>OK Japetić</v>
      </c>
      <c r="BP218" s="88" t="str">
        <f t="shared" si="321"/>
        <v/>
      </c>
      <c r="BQ218" s="66" t="str">
        <f t="shared" si="322"/>
        <v>OK Japetić</v>
      </c>
      <c r="BR218" s="47" t="s">
        <v>0</v>
      </c>
      <c r="BS218" s="52" t="str">
        <f>IF(X218&lt;&gt;"NEMA","",IF(IFERROR(MATCH(W218,W$12:W217,0),0)&lt;&gt;0,"",W218))</f>
        <v/>
      </c>
      <c r="BT218" s="73" t="str">
        <f t="shared" si="323"/>
        <v/>
      </c>
      <c r="BU218" s="31" t="str">
        <f>IF(OR(BT218="",BT218&lt;&gt;"NEMA"),"",MAX(BU$12:BU217)+1)</f>
        <v/>
      </c>
      <c r="BV218" s="66" t="str">
        <f t="shared" si="324"/>
        <v/>
      </c>
      <c r="BW218" s="47" t="s">
        <v>0</v>
      </c>
      <c r="BX218" s="19" t="str">
        <f t="shared" si="325"/>
        <v/>
      </c>
      <c r="BY218" s="47" t="s">
        <v>0</v>
      </c>
      <c r="BZ218" s="82" t="str">
        <f>IF(BM218&lt;&gt;"NEMA","",IF(IFERROR(MATCH(BL218,BL$12:BL217,0),0)&lt;&gt;0,"",BL218))</f>
        <v/>
      </c>
      <c r="CA218" s="47" t="s">
        <v>0</v>
      </c>
      <c r="CB218" s="125"/>
      <c r="CC218" s="47" t="s">
        <v>0</v>
      </c>
      <c r="CD218" s="58" t="str">
        <f t="shared" si="326"/>
        <v/>
      </c>
      <c r="CE218" s="31" t="str">
        <f t="shared" si="327"/>
        <v/>
      </c>
      <c r="CF218" s="31" t="str">
        <f>IF(CE218="","",MAX(CF$12:CF217)+1)</f>
        <v/>
      </c>
      <c r="CG218" s="31" t="str">
        <f t="shared" si="283"/>
        <v/>
      </c>
      <c r="CH218" s="31" t="str">
        <f t="shared" si="328"/>
        <v/>
      </c>
      <c r="CI218" s="31" t="str">
        <f>IF(CB218="","",MAX(CI$12:CI217)+1)</f>
        <v/>
      </c>
      <c r="CJ218" s="31" t="str">
        <f t="shared" si="329"/>
        <v/>
      </c>
      <c r="CK218" s="66" t="str">
        <f t="shared" si="330"/>
        <v/>
      </c>
      <c r="CL218" s="47" t="s">
        <v>0</v>
      </c>
      <c r="CM218" s="73" t="str">
        <f t="shared" si="284"/>
        <v/>
      </c>
      <c r="CN218" s="47"/>
      <c r="CO218" s="19" t="str">
        <f t="shared" si="331"/>
        <v/>
      </c>
      <c r="CP218" s="47" t="s">
        <v>0</v>
      </c>
      <c r="CQ218" s="143" t="str">
        <f t="shared" si="332"/>
        <v>OK Japetić</v>
      </c>
      <c r="CR218" s="47" t="s">
        <v>0</v>
      </c>
      <c r="CS218" s="58" t="str">
        <f t="shared" si="268"/>
        <v/>
      </c>
      <c r="CT218" s="73" t="str">
        <f t="shared" si="269"/>
        <v>1</v>
      </c>
      <c r="CU218" s="229" t="str">
        <f t="shared" si="285"/>
        <v/>
      </c>
      <c r="CV218" s="230" t="str">
        <f t="shared" si="270"/>
        <v/>
      </c>
      <c r="CW218" s="163">
        <f t="shared" si="286"/>
        <v>6</v>
      </c>
      <c r="CX218" s="47" t="s">
        <v>0</v>
      </c>
      <c r="CY218" s="222" t="str">
        <f t="shared" si="333"/>
        <v xml:space="preserve">
</v>
      </c>
      <c r="CZ218" s="223" t="e">
        <f t="shared" si="334"/>
        <v>#N/A</v>
      </c>
      <c r="DA218" s="47" t="s">
        <v>0</v>
      </c>
      <c r="DB218" s="47"/>
      <c r="DC218" s="47"/>
      <c r="DD218" s="47"/>
      <c r="DE218" s="47" t="s">
        <v>0</v>
      </c>
      <c r="DF218" s="53" t="str">
        <f t="shared" si="342"/>
        <v/>
      </c>
      <c r="DG218" t="s">
        <v>0</v>
      </c>
      <c r="DH218" s="128" t="str">
        <f t="shared" si="343"/>
        <v>Ž</v>
      </c>
      <c r="DI218" t="s">
        <v>0</v>
      </c>
      <c r="DJ218" s="52" t="str">
        <f t="shared" si="344"/>
        <v/>
      </c>
      <c r="DK218" s="66" t="str">
        <f t="shared" si="345"/>
        <v/>
      </c>
      <c r="DL218" t="s">
        <v>0</v>
      </c>
      <c r="DM218" s="19" t="str">
        <f t="shared" si="346"/>
        <v/>
      </c>
      <c r="DN218" s="47" t="s">
        <v>0</v>
      </c>
      <c r="DO218" s="19" t="str">
        <f t="shared" si="347"/>
        <v/>
      </c>
      <c r="DP218" s="47" t="s">
        <v>0</v>
      </c>
      <c r="DQ218" s="52" t="str">
        <f t="shared" si="287"/>
        <v>Ana – Budi – OK Japetić – Ž12</v>
      </c>
      <c r="DR218" s="53">
        <f t="shared" si="288"/>
        <v>77</v>
      </c>
      <c r="DS218" s="47" t="s">
        <v>0</v>
      </c>
      <c r="DT218" s="52" t="str">
        <f t="shared" si="289"/>
        <v>Ana – Budi – OK Japetić</v>
      </c>
      <c r="DU218" s="53">
        <f t="shared" si="290"/>
        <v>77</v>
      </c>
      <c r="DV218" s="47" t="s">
        <v>0</v>
      </c>
      <c r="DW218" s="52" t="str">
        <f t="shared" si="291"/>
        <v>Ana – Budi</v>
      </c>
      <c r="DX218" s="53">
        <f t="shared" si="292"/>
        <v>77</v>
      </c>
      <c r="DY218" s="47" t="s">
        <v>0</v>
      </c>
      <c r="DZ218" s="58">
        <f t="shared" si="335"/>
        <v>77</v>
      </c>
      <c r="EA218" s="53" cm="1">
        <f t="array" ref="EA218">IF(DZ218&lt;&gt;"",INDEX(regNatjecatelj_id,DZ218,0),IF(BD218&lt;&gt;"",BD218,""))</f>
        <v>1305</v>
      </c>
      <c r="EB218" s="47" t="s">
        <v>0</v>
      </c>
      <c r="EC218" s="58" t="str">
        <f t="shared" si="293"/>
        <v>imepre</v>
      </c>
      <c r="ED218" s="73" t="str">
        <f t="shared" si="294"/>
        <v>klu(ali)</v>
      </c>
      <c r="EE218" s="73" t="str">
        <f t="shared" si="295"/>
        <v>kat</v>
      </c>
      <c r="EF218" s="73" t="str">
        <f t="shared" si="296"/>
        <v/>
      </c>
      <c r="EG218" s="66" t="str">
        <f t="shared" si="297"/>
        <v>imepre-klu(ali)-kat</v>
      </c>
      <c r="EH218" s="47" t="s">
        <v>0</v>
      </c>
      <c r="EI218" s="58">
        <f>IF(AL218="","",MAX(EI$12:EI217)+1)</f>
        <v>378</v>
      </c>
      <c r="EJ218" s="73">
        <f t="shared" si="298"/>
        <v>35</v>
      </c>
      <c r="EK218" s="73">
        <f t="shared" si="336"/>
        <v>1305</v>
      </c>
      <c r="EL218" s="73" t="str">
        <f t="shared" si="299"/>
        <v/>
      </c>
      <c r="EM218" s="73">
        <f t="shared" si="300"/>
        <v>6</v>
      </c>
      <c r="EN218" s="73">
        <f t="shared" si="337"/>
        <v>1</v>
      </c>
      <c r="EO218" s="73">
        <f t="shared" si="338"/>
        <v>3</v>
      </c>
      <c r="EP218" s="73" t="str">
        <f t="shared" si="301"/>
        <v>1</v>
      </c>
      <c r="EQ218" s="73" t="str">
        <f t="shared" si="302"/>
        <v/>
      </c>
      <c r="ER218" s="73">
        <f t="shared" si="303"/>
        <v>1</v>
      </c>
      <c r="ES218" s="53" t="str">
        <f t="shared" si="304"/>
        <v/>
      </c>
      <c r="ET218" s="47" t="s">
        <v>0</v>
      </c>
      <c r="EU218" s="19" t="str">
        <f t="shared" si="339"/>
        <v>INSERT INTO rezultat(id,stazakategorija_id,imeprezime_id,vrijeme_sec,status_id,registracija,uparivanje_id,originalstatus_id,imeprezimealias_id,klubalias_id,kategorijaalias_id) VALUES (378,35,1305,Null,6,1,3,1,Null,1,Null);</v>
      </c>
      <c r="EV218" s="47" t="s">
        <v>0</v>
      </c>
      <c r="EW218" s="19" t="str">
        <f t="shared" si="340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8" s="47" t="s">
        <v>0</v>
      </c>
      <c r="EY218" s="180" t="str">
        <f t="shared" si="305"/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8" s="47" t="s">
        <v>0</v>
      </c>
    </row>
    <row r="219" spans="1:156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6" t="str">
        <f t="shared" si="306"/>
        <v>ok</v>
      </c>
      <c r="P219" s="47"/>
      <c r="Q219" s="52" t="str">
        <f t="shared" si="307"/>
        <v>Ž12</v>
      </c>
      <c r="R219" s="73">
        <f>IF(Q219="","",IF(COUNTIF(Q$12:Q218,Q219)=0,R218+1,R218))</f>
        <v>13</v>
      </c>
      <c r="S219" s="73">
        <f t="shared" si="308"/>
        <v>122</v>
      </c>
      <c r="T219" s="73">
        <f t="shared" si="271"/>
        <v>22</v>
      </c>
      <c r="U219" s="66" t="str">
        <f t="shared" si="272"/>
        <v>M12 – Ž12</v>
      </c>
      <c r="V219" s="47" t="s">
        <v>0</v>
      </c>
      <c r="W219" s="222" t="str">
        <f t="shared" si="273"/>
        <v>Ž12</v>
      </c>
      <c r="X219" s="223">
        <f t="shared" si="274"/>
        <v>35</v>
      </c>
      <c r="Y219" s="47" t="s">
        <v>0</v>
      </c>
      <c r="Z219" s="52" t="str">
        <f t="shared" si="309"/>
        <v>CRO</v>
      </c>
      <c r="AA219" s="73">
        <f t="shared" si="275"/>
        <v>1</v>
      </c>
      <c r="AB219" s="31" t="str">
        <f t="shared" si="310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311"/>
        <v/>
      </c>
      <c r="AH219" s="47" t="s">
        <v>0</v>
      </c>
      <c r="AI219" s="143" t="str">
        <f t="shared" si="312"/>
        <v>CRO</v>
      </c>
      <c r="AJ219" s="47"/>
      <c r="AK219" s="52" t="str">
        <f t="shared" si="313"/>
        <v>Ema</v>
      </c>
      <c r="AL219" s="31" t="str">
        <f t="shared" si="314"/>
        <v>Jurač</v>
      </c>
      <c r="AM219" s="73">
        <f t="shared" si="315"/>
        <v>1440</v>
      </c>
      <c r="AN219" s="73" t="str">
        <f t="shared" si="316"/>
        <v/>
      </c>
      <c r="AO219" s="31" t="str">
        <f t="shared" si="276"/>
        <v>Ema</v>
      </c>
      <c r="AP219" s="66" t="str">
        <f t="shared" si="277"/>
        <v>Jurač</v>
      </c>
      <c r="AQ219" s="47" t="s">
        <v>0</v>
      </c>
      <c r="AR219" s="82" t="str">
        <f t="shared" si="317"/>
        <v/>
      </c>
      <c r="AS219" s="47" t="s">
        <v>0</v>
      </c>
      <c r="AT219" s="19" t="str">
        <f t="shared" si="318"/>
        <v/>
      </c>
      <c r="AU219" s="47" t="s">
        <v>0</v>
      </c>
      <c r="AV219" s="103"/>
      <c r="AW219" s="105"/>
      <c r="AX219" s="47" t="s">
        <v>0</v>
      </c>
      <c r="AY219" s="259" t="str">
        <f t="shared" si="341"/>
        <v/>
      </c>
      <c r="AZ219" s="47" t="s">
        <v>0</v>
      </c>
      <c r="BA219" s="52" t="str">
        <f t="shared" si="278"/>
        <v/>
      </c>
      <c r="BB219" s="73" t="str">
        <f>IF(AV219&amp;AW219="","",MAX(BB$12:BB218)+1)</f>
        <v/>
      </c>
      <c r="BC219" s="271" t="str">
        <f t="shared" si="279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>IF(O219="","",IF(BC219="",AO219,IF(BC219="NEMA",AV219,INDEX(regNatjecatelj_ime,MATCH(BC219,regNatjecatelj_id,0)))))</f>
        <v>Ema</v>
      </c>
      <c r="BG219" s="31" t="str">
        <f>IF(O219="","",IF(BC219="",AP219,IF(BC219="NEMA",AW219,INDEX(regNatjecatelj_prezime,MATCH(BC219,regNatjecatelj_id,0)))))</f>
        <v>Jurač</v>
      </c>
      <c r="BH219" s="73" t="str">
        <f t="shared" si="319"/>
        <v/>
      </c>
      <c r="BI219" s="53">
        <f t="shared" si="320"/>
        <v>1440</v>
      </c>
      <c r="BJ219" s="47" t="s">
        <v>0</v>
      </c>
      <c r="BK219" s="52" t="str">
        <f t="shared" si="280"/>
        <v>Vihor</v>
      </c>
      <c r="BL219" s="31" t="str">
        <f t="shared" si="281"/>
        <v>OK Vihor</v>
      </c>
      <c r="BM219" s="73" t="str">
        <f t="shared" si="282"/>
        <v/>
      </c>
      <c r="BN219" s="31" t="str" cm="1">
        <f t="array" ref="BN219">IF(BM219="",""&amp;BL219,IF(BM219="NEMA",BL219,INDEX(regKlub_naziv,MATCH(INDEX(regKlub_alias_klubId,BM219),regKlub_id,0))))</f>
        <v>OK Vihor</v>
      </c>
      <c r="BO219" s="31" t="str" cm="1">
        <f t="array" ref="BO219">IFERROR(""&amp;INDEX(regNatjecatelj_klub,DX219),"")</f>
        <v>OK Vihor</v>
      </c>
      <c r="BP219" s="88" t="str">
        <f t="shared" si="321"/>
        <v/>
      </c>
      <c r="BQ219" s="66" t="str">
        <f t="shared" si="322"/>
        <v>OK Vihor</v>
      </c>
      <c r="BR219" s="47" t="s">
        <v>0</v>
      </c>
      <c r="BS219" s="52" t="str">
        <f>IF(X219&lt;&gt;"NEMA","",IF(IFERROR(MATCH(W219,W$12:W218,0),0)&lt;&gt;0,"",W219))</f>
        <v/>
      </c>
      <c r="BT219" s="73" t="str">
        <f t="shared" si="323"/>
        <v/>
      </c>
      <c r="BU219" s="31" t="str">
        <f>IF(OR(BT219="",BT219&lt;&gt;"NEMA"),"",MAX(BU$12:BU218)+1)</f>
        <v/>
      </c>
      <c r="BV219" s="66" t="str">
        <f t="shared" si="324"/>
        <v/>
      </c>
      <c r="BW219" s="47" t="s">
        <v>0</v>
      </c>
      <c r="BX219" s="19" t="str">
        <f t="shared" si="325"/>
        <v/>
      </c>
      <c r="BY219" s="47" t="s">
        <v>0</v>
      </c>
      <c r="BZ219" s="82" t="str">
        <f>IF(BM219&lt;&gt;"NEMA","",IF(IFERROR(MATCH(BL219,BL$12:BL218,0),0)&lt;&gt;0,"",BL219))</f>
        <v/>
      </c>
      <c r="CA219" s="47" t="s">
        <v>0</v>
      </c>
      <c r="CB219" s="125"/>
      <c r="CC219" s="47" t="s">
        <v>0</v>
      </c>
      <c r="CD219" s="58" t="str">
        <f t="shared" si="326"/>
        <v/>
      </c>
      <c r="CE219" s="31" t="str">
        <f t="shared" si="327"/>
        <v/>
      </c>
      <c r="CF219" s="31" t="str">
        <f>IF(CE219="","",MAX(CF$12:CF218)+1)</f>
        <v/>
      </c>
      <c r="CG219" s="31" t="str">
        <f t="shared" si="283"/>
        <v/>
      </c>
      <c r="CH219" s="31" t="str">
        <f t="shared" si="328"/>
        <v/>
      </c>
      <c r="CI219" s="31" t="str">
        <f>IF(CB219="","",MAX(CI$12:CI218)+1)</f>
        <v/>
      </c>
      <c r="CJ219" s="31" t="str">
        <f t="shared" si="329"/>
        <v/>
      </c>
      <c r="CK219" s="66" t="str">
        <f t="shared" si="330"/>
        <v/>
      </c>
      <c r="CL219" s="47" t="s">
        <v>0</v>
      </c>
      <c r="CM219" s="73" t="str">
        <f t="shared" si="284"/>
        <v/>
      </c>
      <c r="CN219" s="47"/>
      <c r="CO219" s="19" t="str">
        <f t="shared" si="331"/>
        <v/>
      </c>
      <c r="CP219" s="47" t="s">
        <v>0</v>
      </c>
      <c r="CQ219" s="143" t="str">
        <f t="shared" si="332"/>
        <v>OK Vihor</v>
      </c>
      <c r="CR219" s="47" t="s">
        <v>0</v>
      </c>
      <c r="CS219" s="58" t="str">
        <f t="shared" si="268"/>
        <v/>
      </c>
      <c r="CT219" s="73" t="str">
        <f t="shared" si="269"/>
        <v>1</v>
      </c>
      <c r="CU219" s="229" t="str">
        <f t="shared" si="285"/>
        <v/>
      </c>
      <c r="CV219" s="230" t="str">
        <f t="shared" si="270"/>
        <v/>
      </c>
      <c r="CW219" s="163">
        <f t="shared" si="286"/>
        <v>6</v>
      </c>
      <c r="CX219" s="47" t="s">
        <v>0</v>
      </c>
      <c r="CY219" s="222" t="str">
        <f t="shared" si="333"/>
        <v xml:space="preserve">
</v>
      </c>
      <c r="CZ219" s="223" t="e">
        <f t="shared" si="334"/>
        <v>#N/A</v>
      </c>
      <c r="DA219" s="47" t="s">
        <v>0</v>
      </c>
      <c r="DB219" s="47"/>
      <c r="DC219" s="47"/>
      <c r="DD219" s="47"/>
      <c r="DE219" s="47" t="s">
        <v>0</v>
      </c>
      <c r="DF219" s="53" t="str">
        <f t="shared" si="342"/>
        <v/>
      </c>
      <c r="DG219" t="s">
        <v>0</v>
      </c>
      <c r="DH219" s="128" t="str">
        <f t="shared" si="343"/>
        <v>Ž</v>
      </c>
      <c r="DI219" t="s">
        <v>0</v>
      </c>
      <c r="DJ219" s="52" t="str">
        <f t="shared" si="344"/>
        <v/>
      </c>
      <c r="DK219" s="66" t="str">
        <f t="shared" si="345"/>
        <v/>
      </c>
      <c r="DL219" t="s">
        <v>0</v>
      </c>
      <c r="DM219" s="19" t="str">
        <f t="shared" si="346"/>
        <v/>
      </c>
      <c r="DN219" s="47" t="s">
        <v>0</v>
      </c>
      <c r="DO219" s="19" t="str">
        <f t="shared" si="347"/>
        <v/>
      </c>
      <c r="DP219" s="47" t="s">
        <v>0</v>
      </c>
      <c r="DQ219" s="52" t="str">
        <f t="shared" si="287"/>
        <v>Ema – Jurač – OK Vihor – Ž12</v>
      </c>
      <c r="DR219" s="53">
        <f t="shared" si="288"/>
        <v>717</v>
      </c>
      <c r="DS219" s="47" t="s">
        <v>0</v>
      </c>
      <c r="DT219" s="52" t="str">
        <f t="shared" si="289"/>
        <v>Ema – Jurač – OK Vihor</v>
      </c>
      <c r="DU219" s="53">
        <f t="shared" si="290"/>
        <v>717</v>
      </c>
      <c r="DV219" s="47" t="s">
        <v>0</v>
      </c>
      <c r="DW219" s="52" t="str">
        <f t="shared" si="291"/>
        <v>Ema – Jurač</v>
      </c>
      <c r="DX219" s="53">
        <f t="shared" si="292"/>
        <v>717</v>
      </c>
      <c r="DY219" s="47" t="s">
        <v>0</v>
      </c>
      <c r="DZ219" s="58">
        <f t="shared" si="335"/>
        <v>717</v>
      </c>
      <c r="EA219" s="53" cm="1">
        <f t="array" ref="EA219">IF(DZ219&lt;&gt;"",INDEX(regNatjecatelj_id,DZ219,0),IF(BD219&lt;&gt;"",BD219,""))</f>
        <v>1440</v>
      </c>
      <c r="EB219" s="47" t="s">
        <v>0</v>
      </c>
      <c r="EC219" s="58" t="str">
        <f t="shared" si="293"/>
        <v>imepre</v>
      </c>
      <c r="ED219" s="73" t="str">
        <f t="shared" si="294"/>
        <v>klu</v>
      </c>
      <c r="EE219" s="73" t="str">
        <f t="shared" si="295"/>
        <v>kat</v>
      </c>
      <c r="EF219" s="73" t="str">
        <f t="shared" si="296"/>
        <v/>
      </c>
      <c r="EG219" s="66" t="str">
        <f t="shared" si="297"/>
        <v>imepre-klu-kat</v>
      </c>
      <c r="EH219" s="47" t="s">
        <v>0</v>
      </c>
      <c r="EI219" s="58">
        <f>IF(AL219="","",MAX(EI$12:EI218)+1)</f>
        <v>379</v>
      </c>
      <c r="EJ219" s="73">
        <f t="shared" si="298"/>
        <v>35</v>
      </c>
      <c r="EK219" s="73">
        <f t="shared" si="336"/>
        <v>1440</v>
      </c>
      <c r="EL219" s="73" t="str">
        <f t="shared" si="299"/>
        <v/>
      </c>
      <c r="EM219" s="73">
        <f t="shared" si="300"/>
        <v>6</v>
      </c>
      <c r="EN219" s="73">
        <f t="shared" si="337"/>
        <v>1</v>
      </c>
      <c r="EO219" s="73">
        <f t="shared" si="338"/>
        <v>1</v>
      </c>
      <c r="EP219" s="73" t="str">
        <f t="shared" si="301"/>
        <v>1</v>
      </c>
      <c r="EQ219" s="73" t="str">
        <f t="shared" si="302"/>
        <v/>
      </c>
      <c r="ER219" s="73" t="str">
        <f t="shared" si="303"/>
        <v/>
      </c>
      <c r="ES219" s="53" t="str">
        <f t="shared" si="304"/>
        <v/>
      </c>
      <c r="ET219" s="47" t="s">
        <v>0</v>
      </c>
      <c r="EU219" s="19" t="str">
        <f t="shared" si="339"/>
        <v>INSERT INTO rezultat(id,stazakategorija_id,imeprezime_id,vrijeme_sec,status_id,registracija,uparivanje_id,originalstatus_id,imeprezimealias_id,klubalias_id,kategorijaalias_id) VALUES (379,35,1440,Null,6,1,1,1,Null,Null,Null);</v>
      </c>
      <c r="EV219" s="47" t="s">
        <v>0</v>
      </c>
      <c r="EW219" s="19" t="str">
        <f t="shared" si="340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9" s="47" t="s">
        <v>0</v>
      </c>
      <c r="EY219" s="180" t="str">
        <f t="shared" si="305"/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Z219" s="47" t="s">
        <v>0</v>
      </c>
    </row>
    <row r="220" spans="1:156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6" t="str">
        <f t="shared" si="306"/>
        <v/>
      </c>
      <c r="P220" s="47"/>
      <c r="Q220" s="52" t="str">
        <f t="shared" si="307"/>
        <v>Ž12</v>
      </c>
      <c r="R220" s="73">
        <f>IF(Q220="","",IF(COUNTIF(Q$12:Q219,Q220)=0,R219+1,R219))</f>
        <v>13</v>
      </c>
      <c r="S220" s="73">
        <f t="shared" si="308"/>
        <v>122</v>
      </c>
      <c r="T220" s="73">
        <f t="shared" si="271"/>
        <v>22</v>
      </c>
      <c r="U220" s="66" t="str">
        <f t="shared" si="272"/>
        <v>M12 – Ž12</v>
      </c>
      <c r="V220" s="47" t="s">
        <v>0</v>
      </c>
      <c r="W220" s="222" t="str">
        <f t="shared" si="273"/>
        <v/>
      </c>
      <c r="X220" s="223" t="str">
        <f t="shared" si="274"/>
        <v/>
      </c>
      <c r="Y220" s="47" t="s">
        <v>0</v>
      </c>
      <c r="Z220" s="52" t="str">
        <f t="shared" si="309"/>
        <v/>
      </c>
      <c r="AA220" s="73" t="str">
        <f t="shared" si="275"/>
        <v/>
      </c>
      <c r="AB220" s="31" t="str">
        <f t="shared" si="310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311"/>
        <v/>
      </c>
      <c r="AH220" s="47" t="s">
        <v>0</v>
      </c>
      <c r="AI220" s="143" t="str">
        <f t="shared" si="312"/>
        <v/>
      </c>
      <c r="AJ220" s="47"/>
      <c r="AK220" s="52" t="str">
        <f t="shared" si="313"/>
        <v/>
      </c>
      <c r="AL220" s="31" t="str">
        <f t="shared" si="314"/>
        <v/>
      </c>
      <c r="AM220" s="73" t="str">
        <f t="shared" si="315"/>
        <v/>
      </c>
      <c r="AN220" s="73" t="str">
        <f t="shared" si="316"/>
        <v/>
      </c>
      <c r="AO220" s="31" t="str">
        <f t="shared" si="276"/>
        <v/>
      </c>
      <c r="AP220" s="66" t="str">
        <f t="shared" si="277"/>
        <v/>
      </c>
      <c r="AQ220" s="47" t="s">
        <v>0</v>
      </c>
      <c r="AR220" s="82" t="str">
        <f t="shared" si="317"/>
        <v/>
      </c>
      <c r="AS220" s="47" t="s">
        <v>0</v>
      </c>
      <c r="AT220" s="19" t="str">
        <f t="shared" si="318"/>
        <v/>
      </c>
      <c r="AU220" s="47" t="s">
        <v>0</v>
      </c>
      <c r="AV220" s="103"/>
      <c r="AW220" s="105"/>
      <c r="AX220" s="47" t="s">
        <v>0</v>
      </c>
      <c r="AY220" s="259" t="str">
        <f t="shared" si="341"/>
        <v/>
      </c>
      <c r="AZ220" s="47" t="s">
        <v>0</v>
      </c>
      <c r="BA220" s="52" t="str">
        <f t="shared" si="278"/>
        <v/>
      </c>
      <c r="BB220" s="73" t="str">
        <f>IF(AV220&amp;AW220="","",MAX(BB$12:BB219)+1)</f>
        <v/>
      </c>
      <c r="BC220" s="271" t="str">
        <f t="shared" si="279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>IF(O220="","",IF(BC220="",AO220,IF(BC220="NEMA",AV220,INDEX(regNatjecatelj_ime,MATCH(BC220,regNatjecatelj_id,0)))))</f>
        <v/>
      </c>
      <c r="BG220" s="31" t="str">
        <f>IF(O220="","",IF(BC220="",AP220,IF(BC220="NEMA",AW220,INDEX(regNatjecatelj_prezime,MATCH(BC220,regNatjecatelj_id,0)))))</f>
        <v/>
      </c>
      <c r="BH220" s="73" t="str">
        <f t="shared" si="319"/>
        <v/>
      </c>
      <c r="BI220" s="53" t="str">
        <f t="shared" si="320"/>
        <v/>
      </c>
      <c r="BJ220" s="47" t="s">
        <v>0</v>
      </c>
      <c r="BK220" s="52" t="str">
        <f t="shared" si="280"/>
        <v/>
      </c>
      <c r="BL220" s="31" t="str">
        <f t="shared" si="281"/>
        <v/>
      </c>
      <c r="BM220" s="73" t="str">
        <f t="shared" si="282"/>
        <v/>
      </c>
      <c r="BN220" s="31" t="str" cm="1">
        <f t="array" ref="BN220">IF(BM220="",""&amp;BL220,IF(BM220="NEMA",BL220,INDEX(regKlub_naziv,MATCH(INDEX(regKlub_alias_klubId,BM220),regKlub_id,0))))</f>
        <v/>
      </c>
      <c r="BO220" s="31" t="str" cm="1">
        <f t="array" ref="BO220">IFERROR(""&amp;INDEX(regNatjecatelj_klub,DX220),"")</f>
        <v/>
      </c>
      <c r="BP220" s="88" t="str">
        <f t="shared" si="321"/>
        <v/>
      </c>
      <c r="BQ220" s="66" t="str">
        <f t="shared" si="322"/>
        <v/>
      </c>
      <c r="BR220" s="47" t="s">
        <v>0</v>
      </c>
      <c r="BS220" s="52" t="str">
        <f>IF(X220&lt;&gt;"NEMA","",IF(IFERROR(MATCH(W220,W$12:W219,0),0)&lt;&gt;0,"",W220))</f>
        <v/>
      </c>
      <c r="BT220" s="73" t="str">
        <f t="shared" si="323"/>
        <v/>
      </c>
      <c r="BU220" s="31" t="str">
        <f>IF(OR(BT220="",BT220&lt;&gt;"NEMA"),"",MAX(BU$12:BU219)+1)</f>
        <v/>
      </c>
      <c r="BV220" s="66" t="str">
        <f t="shared" si="324"/>
        <v/>
      </c>
      <c r="BW220" s="47" t="s">
        <v>0</v>
      </c>
      <c r="BX220" s="19" t="str">
        <f t="shared" si="325"/>
        <v/>
      </c>
      <c r="BY220" s="47" t="s">
        <v>0</v>
      </c>
      <c r="BZ220" s="82" t="str">
        <f>IF(BM220&lt;&gt;"NEMA","",IF(IFERROR(MATCH(BL220,BL$12:BL219,0),0)&lt;&gt;0,"",BL220))</f>
        <v/>
      </c>
      <c r="CA220" s="47" t="s">
        <v>0</v>
      </c>
      <c r="CB220" s="125"/>
      <c r="CC220" s="47" t="s">
        <v>0</v>
      </c>
      <c r="CD220" s="58" t="str">
        <f t="shared" si="326"/>
        <v/>
      </c>
      <c r="CE220" s="31" t="str">
        <f t="shared" si="327"/>
        <v/>
      </c>
      <c r="CF220" s="31" t="str">
        <f>IF(CE220="","",MAX(CF$12:CF219)+1)</f>
        <v/>
      </c>
      <c r="CG220" s="31" t="str">
        <f t="shared" si="283"/>
        <v/>
      </c>
      <c r="CH220" s="31" t="str">
        <f t="shared" si="328"/>
        <v/>
      </c>
      <c r="CI220" s="31" t="str">
        <f>IF(CB220="","",MAX(CI$12:CI219)+1)</f>
        <v/>
      </c>
      <c r="CJ220" s="31" t="str">
        <f t="shared" si="329"/>
        <v/>
      </c>
      <c r="CK220" s="66" t="str">
        <f t="shared" si="330"/>
        <v/>
      </c>
      <c r="CL220" s="47" t="s">
        <v>0</v>
      </c>
      <c r="CM220" s="73" t="str">
        <f t="shared" si="284"/>
        <v/>
      </c>
      <c r="CN220" s="47"/>
      <c r="CO220" s="19" t="str">
        <f t="shared" si="331"/>
        <v/>
      </c>
      <c r="CP220" s="47" t="s">
        <v>0</v>
      </c>
      <c r="CQ220" s="143" t="str">
        <f t="shared" si="332"/>
        <v/>
      </c>
      <c r="CR220" s="47" t="s">
        <v>0</v>
      </c>
      <c r="CS220" s="58" t="str">
        <f t="shared" si="268"/>
        <v/>
      </c>
      <c r="CT220" s="73" t="str">
        <f t="shared" si="269"/>
        <v>0</v>
      </c>
      <c r="CU220" s="229" t="str">
        <f t="shared" si="285"/>
        <v/>
      </c>
      <c r="CV220" s="230" t="str">
        <f t="shared" si="270"/>
        <v/>
      </c>
      <c r="CW220" s="163" t="str">
        <f t="shared" si="286"/>
        <v/>
      </c>
      <c r="CX220" s="47" t="s">
        <v>0</v>
      </c>
      <c r="CY220" s="222" t="str">
        <f t="shared" si="333"/>
        <v xml:space="preserve">
</v>
      </c>
      <c r="CZ220" s="223" t="str">
        <f t="shared" si="334"/>
        <v/>
      </c>
      <c r="DA220" s="47" t="s">
        <v>0</v>
      </c>
      <c r="DB220" s="47"/>
      <c r="DC220" s="47"/>
      <c r="DD220" s="47"/>
      <c r="DE220" s="47" t="s">
        <v>0</v>
      </c>
      <c r="DF220" s="53" t="str">
        <f t="shared" si="342"/>
        <v/>
      </c>
      <c r="DG220" t="s">
        <v>0</v>
      </c>
      <c r="DH220" s="128" t="str">
        <f t="shared" si="343"/>
        <v>Ž</v>
      </c>
      <c r="DI220" t="s">
        <v>0</v>
      </c>
      <c r="DJ220" s="52" t="str">
        <f t="shared" si="344"/>
        <v/>
      </c>
      <c r="DK220" s="66" t="str">
        <f t="shared" si="345"/>
        <v/>
      </c>
      <c r="DL220" t="s">
        <v>0</v>
      </c>
      <c r="DM220" s="19" t="str">
        <f t="shared" si="346"/>
        <v/>
      </c>
      <c r="DN220" s="47" t="s">
        <v>0</v>
      </c>
      <c r="DO220" s="19" t="str">
        <f t="shared" si="347"/>
        <v/>
      </c>
      <c r="DP220" s="47" t="s">
        <v>0</v>
      </c>
      <c r="DQ220" s="52" t="str">
        <f t="shared" si="287"/>
        <v/>
      </c>
      <c r="DR220" s="53" t="str">
        <f t="shared" si="288"/>
        <v/>
      </c>
      <c r="DS220" s="47" t="s">
        <v>0</v>
      </c>
      <c r="DT220" s="52" t="str">
        <f t="shared" si="289"/>
        <v/>
      </c>
      <c r="DU220" s="53" t="str">
        <f t="shared" si="290"/>
        <v/>
      </c>
      <c r="DV220" s="47" t="s">
        <v>0</v>
      </c>
      <c r="DW220" s="52" t="str">
        <f t="shared" si="291"/>
        <v/>
      </c>
      <c r="DX220" s="53" t="str">
        <f t="shared" si="292"/>
        <v/>
      </c>
      <c r="DY220" s="47" t="s">
        <v>0</v>
      </c>
      <c r="DZ220" s="58" t="str">
        <f t="shared" si="335"/>
        <v/>
      </c>
      <c r="EA220" s="53" t="str" cm="1">
        <f t="array" ref="EA220">IF(DZ220&lt;&gt;"",INDEX(regNatjecatelj_id,DZ220,0),IF(BD220&lt;&gt;"",BD220,""))</f>
        <v/>
      </c>
      <c r="EB220" s="47" t="s">
        <v>0</v>
      </c>
      <c r="EC220" s="58" t="str">
        <f t="shared" si="293"/>
        <v/>
      </c>
      <c r="ED220" s="73" t="str">
        <f t="shared" si="294"/>
        <v/>
      </c>
      <c r="EE220" s="73" t="str">
        <f t="shared" si="295"/>
        <v/>
      </c>
      <c r="EF220" s="73" t="str">
        <f t="shared" si="296"/>
        <v/>
      </c>
      <c r="EG220" s="66" t="str">
        <f t="shared" si="297"/>
        <v/>
      </c>
      <c r="EH220" s="47" t="s">
        <v>0</v>
      </c>
      <c r="EI220" s="58" t="str">
        <f>IF(AL220="","",MAX(EI$12:EI219)+1)</f>
        <v/>
      </c>
      <c r="EJ220" s="73" t="str">
        <f t="shared" si="298"/>
        <v/>
      </c>
      <c r="EK220" s="73" t="str">
        <f t="shared" si="336"/>
        <v/>
      </c>
      <c r="EL220" s="73" t="str">
        <f t="shared" si="299"/>
        <v/>
      </c>
      <c r="EM220" s="73" t="str">
        <f t="shared" si="300"/>
        <v/>
      </c>
      <c r="EN220" s="73" t="str">
        <f t="shared" si="337"/>
        <v/>
      </c>
      <c r="EO220" s="73" t="str">
        <f t="shared" si="338"/>
        <v/>
      </c>
      <c r="EP220" s="73" t="str">
        <f t="shared" si="301"/>
        <v/>
      </c>
      <c r="EQ220" s="73" t="str">
        <f t="shared" si="302"/>
        <v/>
      </c>
      <c r="ER220" s="73" t="str">
        <f t="shared" si="303"/>
        <v/>
      </c>
      <c r="ES220" s="53" t="str">
        <f t="shared" si="304"/>
        <v/>
      </c>
      <c r="ET220" s="47" t="s">
        <v>0</v>
      </c>
      <c r="EU220" s="19" t="str">
        <f t="shared" si="339"/>
        <v/>
      </c>
      <c r="EV220" s="47" t="s">
        <v>0</v>
      </c>
      <c r="EW220" s="19" t="str">
        <f t="shared" si="340"/>
        <v/>
      </c>
      <c r="EX220" s="47" t="s">
        <v>0</v>
      </c>
      <c r="EY220" s="180" t="str">
        <f t="shared" si="305"/>
        <v/>
      </c>
      <c r="EZ220" s="47" t="s">
        <v>0</v>
      </c>
    </row>
    <row r="221" spans="1:156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6" t="str">
        <f t="shared" si="306"/>
        <v>ok</v>
      </c>
      <c r="P221" s="47"/>
      <c r="Q221" s="52" t="str">
        <f t="shared" si="307"/>
        <v>Ž14</v>
      </c>
      <c r="R221" s="73">
        <f>IF(Q221="","",IF(COUNTIF(Q$12:Q220,Q221)=0,R220+1,R220))</f>
        <v>14</v>
      </c>
      <c r="S221" s="73">
        <f t="shared" si="308"/>
        <v>121</v>
      </c>
      <c r="T221" s="73">
        <f t="shared" si="271"/>
        <v>21</v>
      </c>
      <c r="U221" s="66" t="str">
        <f t="shared" si="272"/>
        <v>M14 – Ž14</v>
      </c>
      <c r="V221" s="47" t="s">
        <v>0</v>
      </c>
      <c r="W221" s="222" t="str">
        <f t="shared" si="273"/>
        <v>Ž14</v>
      </c>
      <c r="X221" s="223">
        <f t="shared" si="274"/>
        <v>36</v>
      </c>
      <c r="Y221" s="47" t="s">
        <v>0</v>
      </c>
      <c r="Z221" s="52" t="str">
        <f t="shared" si="309"/>
        <v>CRO</v>
      </c>
      <c r="AA221" s="73">
        <f t="shared" si="275"/>
        <v>1</v>
      </c>
      <c r="AB221" s="31" t="str">
        <f t="shared" si="310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311"/>
        <v/>
      </c>
      <c r="AH221" s="47" t="s">
        <v>0</v>
      </c>
      <c r="AI221" s="143" t="str">
        <f t="shared" si="312"/>
        <v>CRO</v>
      </c>
      <c r="AJ221" s="47"/>
      <c r="AK221" s="52" t="str">
        <f t="shared" si="313"/>
        <v>Paola</v>
      </c>
      <c r="AL221" s="31" t="str">
        <f t="shared" si="314"/>
        <v>Rako</v>
      </c>
      <c r="AM221" s="73">
        <f t="shared" si="315"/>
        <v>1047</v>
      </c>
      <c r="AN221" s="73" t="str">
        <f t="shared" si="316"/>
        <v/>
      </c>
      <c r="AO221" s="31" t="str">
        <f t="shared" si="276"/>
        <v>Paola</v>
      </c>
      <c r="AP221" s="66" t="str">
        <f t="shared" si="277"/>
        <v>Rako</v>
      </c>
      <c r="AQ221" s="47" t="s">
        <v>0</v>
      </c>
      <c r="AR221" s="82" t="str">
        <f t="shared" si="317"/>
        <v/>
      </c>
      <c r="AS221" s="47" t="s">
        <v>0</v>
      </c>
      <c r="AT221" s="19" t="str">
        <f t="shared" si="318"/>
        <v/>
      </c>
      <c r="AU221" s="47" t="s">
        <v>0</v>
      </c>
      <c r="AV221" s="103"/>
      <c r="AW221" s="105"/>
      <c r="AX221" s="47" t="s">
        <v>0</v>
      </c>
      <c r="AY221" s="259" t="str">
        <f t="shared" si="341"/>
        <v/>
      </c>
      <c r="AZ221" s="47" t="s">
        <v>0</v>
      </c>
      <c r="BA221" s="52" t="str">
        <f t="shared" si="278"/>
        <v/>
      </c>
      <c r="BB221" s="73" t="str">
        <f>IF(AV221&amp;AW221="","",MAX(BB$12:BB220)+1)</f>
        <v/>
      </c>
      <c r="BC221" s="271" t="str">
        <f t="shared" si="279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>IF(O221="","",IF(BC221="",AO221,IF(BC221="NEMA",AV221,INDEX(regNatjecatelj_ime,MATCH(BC221,regNatjecatelj_id,0)))))</f>
        <v>Paola</v>
      </c>
      <c r="BG221" s="31" t="str">
        <f>IF(O221="","",IF(BC221="",AP221,IF(BC221="NEMA",AW221,INDEX(regNatjecatelj_prezime,MATCH(BC221,regNatjecatelj_id,0)))))</f>
        <v>Rako</v>
      </c>
      <c r="BH221" s="73" t="str">
        <f t="shared" si="319"/>
        <v/>
      </c>
      <c r="BI221" s="53">
        <f t="shared" si="320"/>
        <v>1047</v>
      </c>
      <c r="BJ221" s="47" t="s">
        <v>0</v>
      </c>
      <c r="BK221" s="52" t="str">
        <f t="shared" si="280"/>
        <v>Vihor</v>
      </c>
      <c r="BL221" s="31" t="str">
        <f t="shared" si="281"/>
        <v>OK Vihor</v>
      </c>
      <c r="BM221" s="73" t="str">
        <f t="shared" si="282"/>
        <v/>
      </c>
      <c r="BN221" s="31" t="str" cm="1">
        <f t="array" ref="BN221">IF(BM221="",""&amp;BL221,IF(BM221="NEMA",BL221,INDEX(regKlub_naziv,MATCH(INDEX(regKlub_alias_klubId,BM221),regKlub_id,0))))</f>
        <v>OK Vihor</v>
      </c>
      <c r="BO221" s="31" t="str" cm="1">
        <f t="array" ref="BO221">IFERROR(""&amp;INDEX(regNatjecatelj_klub,DX221),"")</f>
        <v>OK Vihor</v>
      </c>
      <c r="BP221" s="88" t="str">
        <f t="shared" si="321"/>
        <v/>
      </c>
      <c r="BQ221" s="66" t="str">
        <f t="shared" si="322"/>
        <v>OK Vihor</v>
      </c>
      <c r="BR221" s="47" t="s">
        <v>0</v>
      </c>
      <c r="BS221" s="52" t="str">
        <f>IF(X221&lt;&gt;"NEMA","",IF(IFERROR(MATCH(W221,W$12:W220,0),0)&lt;&gt;0,"",W221))</f>
        <v/>
      </c>
      <c r="BT221" s="73" t="str">
        <f t="shared" si="323"/>
        <v/>
      </c>
      <c r="BU221" s="31" t="str">
        <f>IF(OR(BT221="",BT221&lt;&gt;"NEMA"),"",MAX(BU$12:BU220)+1)</f>
        <v/>
      </c>
      <c r="BV221" s="66" t="str">
        <f t="shared" si="324"/>
        <v/>
      </c>
      <c r="BW221" s="47" t="s">
        <v>0</v>
      </c>
      <c r="BX221" s="19" t="str">
        <f t="shared" si="325"/>
        <v/>
      </c>
      <c r="BY221" s="47" t="s">
        <v>0</v>
      </c>
      <c r="BZ221" s="82" t="str">
        <f>IF(BM221&lt;&gt;"NEMA","",IF(IFERROR(MATCH(BL221,BL$12:BL220,0),0)&lt;&gt;0,"",BL221))</f>
        <v/>
      </c>
      <c r="CA221" s="47" t="s">
        <v>0</v>
      </c>
      <c r="CB221" s="125"/>
      <c r="CC221" s="47" t="s">
        <v>0</v>
      </c>
      <c r="CD221" s="58" t="str">
        <f t="shared" si="326"/>
        <v/>
      </c>
      <c r="CE221" s="31" t="str">
        <f t="shared" si="327"/>
        <v/>
      </c>
      <c r="CF221" s="31" t="str">
        <f>IF(CE221="","",MAX(CF$12:CF220)+1)</f>
        <v/>
      </c>
      <c r="CG221" s="31" t="str">
        <f t="shared" si="283"/>
        <v/>
      </c>
      <c r="CH221" s="31" t="str">
        <f t="shared" si="328"/>
        <v/>
      </c>
      <c r="CI221" s="31" t="str">
        <f>IF(CB221="","",MAX(CI$12:CI220)+1)</f>
        <v/>
      </c>
      <c r="CJ221" s="31" t="str">
        <f t="shared" si="329"/>
        <v/>
      </c>
      <c r="CK221" s="66" t="str">
        <f t="shared" si="330"/>
        <v/>
      </c>
      <c r="CL221" s="47" t="s">
        <v>0</v>
      </c>
      <c r="CM221" s="73" t="str">
        <f t="shared" si="284"/>
        <v/>
      </c>
      <c r="CN221" s="47"/>
      <c r="CO221" s="19" t="str">
        <f t="shared" si="331"/>
        <v/>
      </c>
      <c r="CP221" s="47" t="s">
        <v>0</v>
      </c>
      <c r="CQ221" s="143" t="str">
        <f t="shared" si="332"/>
        <v>OK Vihor</v>
      </c>
      <c r="CR221" s="47" t="s">
        <v>0</v>
      </c>
      <c r="CS221" s="58" t="str">
        <f t="shared" si="268"/>
        <v>30:24</v>
      </c>
      <c r="CT221" s="73" t="str">
        <f t="shared" si="269"/>
        <v>0</v>
      </c>
      <c r="CU221" s="229" t="str">
        <f t="shared" si="285"/>
        <v/>
      </c>
      <c r="CV221" s="230">
        <f t="shared" si="270"/>
        <v>1824</v>
      </c>
      <c r="CW221" s="163">
        <f t="shared" si="286"/>
        <v>1</v>
      </c>
      <c r="CX221" s="47" t="s">
        <v>0</v>
      </c>
      <c r="CY221" s="222" t="str">
        <f t="shared" si="333"/>
        <v xml:space="preserve">
</v>
      </c>
      <c r="CZ221" s="223">
        <f t="shared" si="334"/>
        <v>6</v>
      </c>
      <c r="DA221" s="47" t="s">
        <v>0</v>
      </c>
      <c r="DB221" s="47"/>
      <c r="DC221" s="47"/>
      <c r="DD221" s="47"/>
      <c r="DE221" s="47" t="s">
        <v>0</v>
      </c>
      <c r="DF221" s="53" t="str">
        <f t="shared" si="342"/>
        <v/>
      </c>
      <c r="DG221" t="s">
        <v>0</v>
      </c>
      <c r="DH221" s="128" t="str">
        <f t="shared" si="343"/>
        <v>Ž</v>
      </c>
      <c r="DI221" t="s">
        <v>0</v>
      </c>
      <c r="DJ221" s="52" t="str">
        <f t="shared" si="344"/>
        <v/>
      </c>
      <c r="DK221" s="66" t="str">
        <f t="shared" si="345"/>
        <v/>
      </c>
      <c r="DL221" t="s">
        <v>0</v>
      </c>
      <c r="DM221" s="19" t="str">
        <f t="shared" si="346"/>
        <v/>
      </c>
      <c r="DN221" s="47" t="s">
        <v>0</v>
      </c>
      <c r="DO221" s="19" t="str">
        <f t="shared" si="347"/>
        <v/>
      </c>
      <c r="DP221" s="47" t="s">
        <v>0</v>
      </c>
      <c r="DQ221" s="52" t="str">
        <f t="shared" si="287"/>
        <v>Paola – Rako – OK Vihor – Ž14</v>
      </c>
      <c r="DR221" s="53">
        <f t="shared" si="288"/>
        <v>870</v>
      </c>
      <c r="DS221" s="47" t="s">
        <v>0</v>
      </c>
      <c r="DT221" s="52" t="str">
        <f t="shared" si="289"/>
        <v>Paola – Rako – OK Vihor</v>
      </c>
      <c r="DU221" s="53">
        <f t="shared" si="290"/>
        <v>870</v>
      </c>
      <c r="DV221" s="47" t="s">
        <v>0</v>
      </c>
      <c r="DW221" s="52" t="str">
        <f t="shared" si="291"/>
        <v>Paola – Rako</v>
      </c>
      <c r="DX221" s="53">
        <f t="shared" si="292"/>
        <v>870</v>
      </c>
      <c r="DY221" s="47" t="s">
        <v>0</v>
      </c>
      <c r="DZ221" s="58">
        <f t="shared" si="335"/>
        <v>870</v>
      </c>
      <c r="EA221" s="53" cm="1">
        <f t="array" ref="EA221">IF(DZ221&lt;&gt;"",INDEX(regNatjecatelj_id,DZ221,0),IF(BD221&lt;&gt;"",BD221,""))</f>
        <v>1047</v>
      </c>
      <c r="EB221" s="47" t="s">
        <v>0</v>
      </c>
      <c r="EC221" s="58" t="str">
        <f t="shared" si="293"/>
        <v>imepre</v>
      </c>
      <c r="ED221" s="73" t="str">
        <f t="shared" si="294"/>
        <v>klu</v>
      </c>
      <c r="EE221" s="73" t="str">
        <f t="shared" si="295"/>
        <v>kat</v>
      </c>
      <c r="EF221" s="73" t="str">
        <f t="shared" si="296"/>
        <v/>
      </c>
      <c r="EG221" s="66" t="str">
        <f t="shared" si="297"/>
        <v>imepre-klu-kat</v>
      </c>
      <c r="EH221" s="47" t="s">
        <v>0</v>
      </c>
      <c r="EI221" s="58">
        <f>IF(AL221="","",MAX(EI$12:EI220)+1)</f>
        <v>380</v>
      </c>
      <c r="EJ221" s="73">
        <f t="shared" si="298"/>
        <v>36</v>
      </c>
      <c r="EK221" s="73">
        <f t="shared" si="336"/>
        <v>1047</v>
      </c>
      <c r="EL221" s="73">
        <f t="shared" si="299"/>
        <v>1824</v>
      </c>
      <c r="EM221" s="73">
        <f t="shared" si="300"/>
        <v>1</v>
      </c>
      <c r="EN221" s="73">
        <f t="shared" si="337"/>
        <v>1</v>
      </c>
      <c r="EO221" s="73">
        <f t="shared" si="338"/>
        <v>1</v>
      </c>
      <c r="EP221" s="73" t="str">
        <f t="shared" si="301"/>
        <v>0</v>
      </c>
      <c r="EQ221" s="73" t="str">
        <f t="shared" si="302"/>
        <v/>
      </c>
      <c r="ER221" s="73" t="str">
        <f t="shared" si="303"/>
        <v/>
      </c>
      <c r="ES221" s="53" t="str">
        <f t="shared" si="304"/>
        <v/>
      </c>
      <c r="ET221" s="47" t="s">
        <v>0</v>
      </c>
      <c r="EU221" s="19" t="str">
        <f t="shared" si="339"/>
        <v>INSERT INTO rezultat(id,stazakategorija_id,imeprezime_id,vrijeme_sec,status_id,registracija,uparivanje_id,originalstatus_id,imeprezimealias_id,klubalias_id,kategorijaalias_id) VALUES (380,36,1047,1824,1,1,1,0,Null,Null,Null);</v>
      </c>
      <c r="EV221" s="47" t="s">
        <v>0</v>
      </c>
      <c r="EW221" s="19" t="str">
        <f t="shared" si="340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1" s="47" t="s">
        <v>0</v>
      </c>
      <c r="EY221" s="180" t="str">
        <f t="shared" si="305"/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Z221" s="47" t="s">
        <v>0</v>
      </c>
    </row>
    <row r="222" spans="1:156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6" t="str">
        <f t="shared" si="306"/>
        <v>ok</v>
      </c>
      <c r="P222" s="47"/>
      <c r="Q222" s="52" t="str">
        <f t="shared" si="307"/>
        <v>Ž14</v>
      </c>
      <c r="R222" s="73">
        <f>IF(Q222="","",IF(COUNTIF(Q$12:Q221,Q222)=0,R221+1,R221))</f>
        <v>14</v>
      </c>
      <c r="S222" s="73">
        <f t="shared" si="308"/>
        <v>121</v>
      </c>
      <c r="T222" s="73">
        <f t="shared" si="271"/>
        <v>21</v>
      </c>
      <c r="U222" s="66" t="str">
        <f t="shared" si="272"/>
        <v>M14 – Ž14</v>
      </c>
      <c r="V222" s="47" t="s">
        <v>0</v>
      </c>
      <c r="W222" s="222" t="str">
        <f t="shared" si="273"/>
        <v>Ž14</v>
      </c>
      <c r="X222" s="223">
        <f t="shared" si="274"/>
        <v>36</v>
      </c>
      <c r="Y222" s="47" t="s">
        <v>0</v>
      </c>
      <c r="Z222" s="52" t="str">
        <f t="shared" si="309"/>
        <v>CRO</v>
      </c>
      <c r="AA222" s="73">
        <f t="shared" si="275"/>
        <v>1</v>
      </c>
      <c r="AB222" s="31" t="str">
        <f t="shared" si="310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311"/>
        <v/>
      </c>
      <c r="AH222" s="47" t="s">
        <v>0</v>
      </c>
      <c r="AI222" s="143" t="str">
        <f t="shared" si="312"/>
        <v>CRO</v>
      </c>
      <c r="AJ222" s="47"/>
      <c r="AK222" s="52" t="str">
        <f t="shared" si="313"/>
        <v>Monika</v>
      </c>
      <c r="AL222" s="31" t="str">
        <f t="shared" si="314"/>
        <v>Pavić</v>
      </c>
      <c r="AM222" s="73">
        <f t="shared" si="315"/>
        <v>1530</v>
      </c>
      <c r="AN222" s="73" t="str">
        <f t="shared" si="316"/>
        <v/>
      </c>
      <c r="AO222" s="31" t="str">
        <f t="shared" si="276"/>
        <v>Monika</v>
      </c>
      <c r="AP222" s="66" t="str">
        <f t="shared" si="277"/>
        <v>Pavić</v>
      </c>
      <c r="AQ222" s="47" t="s">
        <v>0</v>
      </c>
      <c r="AR222" s="82" t="str">
        <f t="shared" si="317"/>
        <v/>
      </c>
      <c r="AS222" s="47" t="s">
        <v>0</v>
      </c>
      <c r="AT222" s="19" t="str">
        <f t="shared" si="318"/>
        <v/>
      </c>
      <c r="AU222" s="47" t="s">
        <v>0</v>
      </c>
      <c r="AV222" s="103"/>
      <c r="AW222" s="105"/>
      <c r="AX222" s="47" t="s">
        <v>0</v>
      </c>
      <c r="AY222" s="259" t="str">
        <f t="shared" si="341"/>
        <v/>
      </c>
      <c r="AZ222" s="47" t="s">
        <v>0</v>
      </c>
      <c r="BA222" s="52" t="str">
        <f t="shared" si="278"/>
        <v/>
      </c>
      <c r="BB222" s="73" t="str">
        <f>IF(AV222&amp;AW222="","",MAX(BB$12:BB221)+1)</f>
        <v/>
      </c>
      <c r="BC222" s="271" t="str">
        <f t="shared" si="279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>IF(O222="","",IF(BC222="",AO222,IF(BC222="NEMA",AV222,INDEX(regNatjecatelj_ime,MATCH(BC222,regNatjecatelj_id,0)))))</f>
        <v>Monika</v>
      </c>
      <c r="BG222" s="31" t="str">
        <f>IF(O222="","",IF(BC222="",AP222,IF(BC222="NEMA",AW222,INDEX(regNatjecatelj_prezime,MATCH(BC222,regNatjecatelj_id,0)))))</f>
        <v>Pavić</v>
      </c>
      <c r="BH222" s="73" t="str">
        <f t="shared" si="319"/>
        <v/>
      </c>
      <c r="BI222" s="53">
        <f t="shared" si="320"/>
        <v>1530</v>
      </c>
      <c r="BJ222" s="47" t="s">
        <v>0</v>
      </c>
      <c r="BK222" s="52" t="str">
        <f t="shared" si="280"/>
        <v>Vihor</v>
      </c>
      <c r="BL222" s="31" t="str">
        <f t="shared" si="281"/>
        <v>OK Vihor</v>
      </c>
      <c r="BM222" s="73" t="str">
        <f t="shared" si="282"/>
        <v/>
      </c>
      <c r="BN222" s="31" t="str" cm="1">
        <f t="array" ref="BN222">IF(BM222="",""&amp;BL222,IF(BM222="NEMA",BL222,INDEX(regKlub_naziv,MATCH(INDEX(regKlub_alias_klubId,BM222),regKlub_id,0))))</f>
        <v>OK Vihor</v>
      </c>
      <c r="BO222" s="31" t="str" cm="1">
        <f t="array" ref="BO222">IFERROR(""&amp;INDEX(regNatjecatelj_klub,DX222),"")</f>
        <v>OK Vihor</v>
      </c>
      <c r="BP222" s="88" t="str">
        <f t="shared" si="321"/>
        <v/>
      </c>
      <c r="BQ222" s="66" t="str">
        <f t="shared" si="322"/>
        <v>OK Vihor</v>
      </c>
      <c r="BR222" s="47" t="s">
        <v>0</v>
      </c>
      <c r="BS222" s="52" t="str">
        <f>IF(X222&lt;&gt;"NEMA","",IF(IFERROR(MATCH(W222,W$12:W221,0),0)&lt;&gt;0,"",W222))</f>
        <v/>
      </c>
      <c r="BT222" s="73" t="str">
        <f t="shared" si="323"/>
        <v/>
      </c>
      <c r="BU222" s="31" t="str">
        <f>IF(OR(BT222="",BT222&lt;&gt;"NEMA"),"",MAX(BU$12:BU221)+1)</f>
        <v/>
      </c>
      <c r="BV222" s="66" t="str">
        <f t="shared" si="324"/>
        <v/>
      </c>
      <c r="BW222" s="47" t="s">
        <v>0</v>
      </c>
      <c r="BX222" s="19" t="str">
        <f t="shared" si="325"/>
        <v/>
      </c>
      <c r="BY222" s="47" t="s">
        <v>0</v>
      </c>
      <c r="BZ222" s="82" t="str">
        <f>IF(BM222&lt;&gt;"NEMA","",IF(IFERROR(MATCH(BL222,BL$12:BL221,0),0)&lt;&gt;0,"",BL222))</f>
        <v/>
      </c>
      <c r="CA222" s="47" t="s">
        <v>0</v>
      </c>
      <c r="CB222" s="125"/>
      <c r="CC222" s="47" t="s">
        <v>0</v>
      </c>
      <c r="CD222" s="58" t="str">
        <f t="shared" si="326"/>
        <v/>
      </c>
      <c r="CE222" s="31" t="str">
        <f t="shared" si="327"/>
        <v/>
      </c>
      <c r="CF222" s="31" t="str">
        <f>IF(CE222="","",MAX(CF$12:CF221)+1)</f>
        <v/>
      </c>
      <c r="CG222" s="31" t="str">
        <f t="shared" si="283"/>
        <v/>
      </c>
      <c r="CH222" s="31" t="str">
        <f t="shared" si="328"/>
        <v/>
      </c>
      <c r="CI222" s="31" t="str">
        <f>IF(CB222="","",MAX(CI$12:CI221)+1)</f>
        <v/>
      </c>
      <c r="CJ222" s="31" t="str">
        <f t="shared" si="329"/>
        <v/>
      </c>
      <c r="CK222" s="66" t="str">
        <f t="shared" si="330"/>
        <v/>
      </c>
      <c r="CL222" s="47" t="s">
        <v>0</v>
      </c>
      <c r="CM222" s="73" t="str">
        <f t="shared" si="284"/>
        <v/>
      </c>
      <c r="CN222" s="47"/>
      <c r="CO222" s="19" t="str">
        <f t="shared" si="331"/>
        <v/>
      </c>
      <c r="CP222" s="47" t="s">
        <v>0</v>
      </c>
      <c r="CQ222" s="143" t="str">
        <f t="shared" si="332"/>
        <v>OK Vihor</v>
      </c>
      <c r="CR222" s="47" t="s">
        <v>0</v>
      </c>
      <c r="CS222" s="58" t="str">
        <f t="shared" si="268"/>
        <v>46:42</v>
      </c>
      <c r="CT222" s="73" t="str">
        <f t="shared" si="269"/>
        <v>0</v>
      </c>
      <c r="CU222" s="229" t="str">
        <f t="shared" si="285"/>
        <v/>
      </c>
      <c r="CV222" s="230">
        <f t="shared" si="270"/>
        <v>2802</v>
      </c>
      <c r="CW222" s="163">
        <f t="shared" si="286"/>
        <v>1</v>
      </c>
      <c r="CX222" s="47" t="s">
        <v>0</v>
      </c>
      <c r="CY222" s="222" t="str">
        <f t="shared" si="333"/>
        <v xml:space="preserve">
</v>
      </c>
      <c r="CZ222" s="223">
        <f t="shared" si="334"/>
        <v>6</v>
      </c>
      <c r="DA222" s="47" t="s">
        <v>0</v>
      </c>
      <c r="DB222" s="47"/>
      <c r="DC222" s="47"/>
      <c r="DD222" s="47"/>
      <c r="DE222" s="47" t="s">
        <v>0</v>
      </c>
      <c r="DF222" s="53" t="str">
        <f t="shared" si="342"/>
        <v/>
      </c>
      <c r="DG222" t="s">
        <v>0</v>
      </c>
      <c r="DH222" s="128" t="str">
        <f t="shared" si="343"/>
        <v>Ž</v>
      </c>
      <c r="DI222" t="s">
        <v>0</v>
      </c>
      <c r="DJ222" s="52" t="str">
        <f t="shared" si="344"/>
        <v/>
      </c>
      <c r="DK222" s="66" t="str">
        <f t="shared" si="345"/>
        <v/>
      </c>
      <c r="DL222" t="s">
        <v>0</v>
      </c>
      <c r="DM222" s="19" t="str">
        <f t="shared" si="346"/>
        <v/>
      </c>
      <c r="DN222" s="47" t="s">
        <v>0</v>
      </c>
      <c r="DO222" s="19" t="str">
        <f t="shared" si="347"/>
        <v/>
      </c>
      <c r="DP222" s="47" t="s">
        <v>0</v>
      </c>
      <c r="DQ222" s="52" t="str">
        <f t="shared" si="287"/>
        <v>Monika – Pavić – OK Vihor – Ž14</v>
      </c>
      <c r="DR222" s="53">
        <f t="shared" si="288"/>
        <v>839</v>
      </c>
      <c r="DS222" s="47" t="s">
        <v>0</v>
      </c>
      <c r="DT222" s="52" t="str">
        <f t="shared" si="289"/>
        <v>Monika – Pavić – OK Vihor</v>
      </c>
      <c r="DU222" s="53">
        <f t="shared" si="290"/>
        <v>839</v>
      </c>
      <c r="DV222" s="47" t="s">
        <v>0</v>
      </c>
      <c r="DW222" s="52" t="str">
        <f t="shared" si="291"/>
        <v>Monika – Pavić</v>
      </c>
      <c r="DX222" s="53">
        <f t="shared" si="292"/>
        <v>839</v>
      </c>
      <c r="DY222" s="47" t="s">
        <v>0</v>
      </c>
      <c r="DZ222" s="58">
        <f t="shared" si="335"/>
        <v>839</v>
      </c>
      <c r="EA222" s="53" cm="1">
        <f t="array" ref="EA222">IF(DZ222&lt;&gt;"",INDEX(regNatjecatelj_id,DZ222,0),IF(BD222&lt;&gt;"",BD222,""))</f>
        <v>1530</v>
      </c>
      <c r="EB222" s="47" t="s">
        <v>0</v>
      </c>
      <c r="EC222" s="58" t="str">
        <f t="shared" si="293"/>
        <v>imepre</v>
      </c>
      <c r="ED222" s="73" t="str">
        <f t="shared" si="294"/>
        <v>klu</v>
      </c>
      <c r="EE222" s="73" t="str">
        <f t="shared" si="295"/>
        <v>kat</v>
      </c>
      <c r="EF222" s="73" t="str">
        <f t="shared" si="296"/>
        <v/>
      </c>
      <c r="EG222" s="66" t="str">
        <f t="shared" si="297"/>
        <v>imepre-klu-kat</v>
      </c>
      <c r="EH222" s="47" t="s">
        <v>0</v>
      </c>
      <c r="EI222" s="58">
        <f>IF(AL222="","",MAX(EI$12:EI221)+1)</f>
        <v>381</v>
      </c>
      <c r="EJ222" s="73">
        <f t="shared" si="298"/>
        <v>36</v>
      </c>
      <c r="EK222" s="73">
        <f t="shared" si="336"/>
        <v>1530</v>
      </c>
      <c r="EL222" s="73">
        <f t="shared" si="299"/>
        <v>2802</v>
      </c>
      <c r="EM222" s="73">
        <f t="shared" si="300"/>
        <v>1</v>
      </c>
      <c r="EN222" s="73">
        <f t="shared" si="337"/>
        <v>1</v>
      </c>
      <c r="EO222" s="73">
        <f t="shared" si="338"/>
        <v>1</v>
      </c>
      <c r="EP222" s="73" t="str">
        <f t="shared" si="301"/>
        <v>0</v>
      </c>
      <c r="EQ222" s="73" t="str">
        <f t="shared" si="302"/>
        <v/>
      </c>
      <c r="ER222" s="73" t="str">
        <f t="shared" si="303"/>
        <v/>
      </c>
      <c r="ES222" s="53" t="str">
        <f t="shared" si="304"/>
        <v/>
      </c>
      <c r="ET222" s="47" t="s">
        <v>0</v>
      </c>
      <c r="EU222" s="19" t="str">
        <f t="shared" si="339"/>
        <v>INSERT INTO rezultat(id,stazakategorija_id,imeprezime_id,vrijeme_sec,status_id,registracija,uparivanje_id,originalstatus_id,imeprezimealias_id,klubalias_id,kategorijaalias_id) VALUES (381,36,1530,2802,1,1,1,0,Null,Null,Null);</v>
      </c>
      <c r="EV222" s="47" t="s">
        <v>0</v>
      </c>
      <c r="EW222" s="19" t="str">
        <f t="shared" si="340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2" s="47" t="s">
        <v>0</v>
      </c>
      <c r="EY222" s="180" t="str">
        <f t="shared" si="305"/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Z222" s="47" t="s">
        <v>0</v>
      </c>
    </row>
    <row r="223" spans="1:156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6" t="str">
        <f t="shared" si="306"/>
        <v>ok</v>
      </c>
      <c r="P223" s="47"/>
      <c r="Q223" s="52" t="str">
        <f t="shared" si="307"/>
        <v>Ž14</v>
      </c>
      <c r="R223" s="73">
        <f>IF(Q223="","",IF(COUNTIF(Q$12:Q222,Q223)=0,R222+1,R222))</f>
        <v>14</v>
      </c>
      <c r="S223" s="73">
        <f t="shared" si="308"/>
        <v>121</v>
      </c>
      <c r="T223" s="73">
        <f t="shared" si="271"/>
        <v>21</v>
      </c>
      <c r="U223" s="66" t="str">
        <f t="shared" si="272"/>
        <v>M14 – Ž14</v>
      </c>
      <c r="V223" s="47" t="s">
        <v>0</v>
      </c>
      <c r="W223" s="222" t="str">
        <f t="shared" si="273"/>
        <v>Ž14</v>
      </c>
      <c r="X223" s="223">
        <f t="shared" si="274"/>
        <v>36</v>
      </c>
      <c r="Y223" s="47" t="s">
        <v>0</v>
      </c>
      <c r="Z223" s="52" t="str">
        <f t="shared" si="309"/>
        <v>CRO</v>
      </c>
      <c r="AA223" s="73">
        <f t="shared" si="275"/>
        <v>1</v>
      </c>
      <c r="AB223" s="31" t="str">
        <f t="shared" si="310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311"/>
        <v/>
      </c>
      <c r="AH223" s="47" t="s">
        <v>0</v>
      </c>
      <c r="AI223" s="143" t="str">
        <f t="shared" si="312"/>
        <v>CRO</v>
      </c>
      <c r="AJ223" s="47"/>
      <c r="AK223" s="52" t="str">
        <f t="shared" si="313"/>
        <v>Lucija</v>
      </c>
      <c r="AL223" s="31" t="str">
        <f t="shared" si="314"/>
        <v>Hercigonja</v>
      </c>
      <c r="AM223" s="73">
        <f t="shared" si="315"/>
        <v>1467</v>
      </c>
      <c r="AN223" s="73" t="str">
        <f t="shared" si="316"/>
        <v/>
      </c>
      <c r="AO223" s="31" t="str">
        <f t="shared" si="276"/>
        <v>Lucija</v>
      </c>
      <c r="AP223" s="66" t="str">
        <f t="shared" si="277"/>
        <v>Hercigonja</v>
      </c>
      <c r="AQ223" s="47" t="s">
        <v>0</v>
      </c>
      <c r="AR223" s="82" t="str">
        <f t="shared" si="317"/>
        <v/>
      </c>
      <c r="AS223" s="47" t="s">
        <v>0</v>
      </c>
      <c r="AT223" s="19" t="str">
        <f t="shared" si="318"/>
        <v/>
      </c>
      <c r="AU223" s="47" t="s">
        <v>0</v>
      </c>
      <c r="AV223" s="103"/>
      <c r="AW223" s="105"/>
      <c r="AX223" s="47" t="s">
        <v>0</v>
      </c>
      <c r="AY223" s="259" t="str">
        <f t="shared" si="341"/>
        <v/>
      </c>
      <c r="AZ223" s="47" t="s">
        <v>0</v>
      </c>
      <c r="BA223" s="52" t="str">
        <f t="shared" si="278"/>
        <v/>
      </c>
      <c r="BB223" s="73" t="str">
        <f>IF(AV223&amp;AW223="","",MAX(BB$12:BB222)+1)</f>
        <v/>
      </c>
      <c r="BC223" s="271" t="str">
        <f t="shared" si="279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>IF(O223="","",IF(BC223="",AO223,IF(BC223="NEMA",AV223,INDEX(regNatjecatelj_ime,MATCH(BC223,regNatjecatelj_id,0)))))</f>
        <v>Lucija</v>
      </c>
      <c r="BG223" s="31" t="str">
        <f>IF(O223="","",IF(BC223="",AP223,IF(BC223="NEMA",AW223,INDEX(regNatjecatelj_prezime,MATCH(BC223,regNatjecatelj_id,0)))))</f>
        <v>Hercigonja</v>
      </c>
      <c r="BH223" s="73" t="str">
        <f t="shared" si="319"/>
        <v/>
      </c>
      <c r="BI223" s="53">
        <f t="shared" si="320"/>
        <v>1467</v>
      </c>
      <c r="BJ223" s="47" t="s">
        <v>0</v>
      </c>
      <c r="BK223" s="52" t="str">
        <f t="shared" si="280"/>
        <v>KAP</v>
      </c>
      <c r="BL223" s="31" t="str">
        <f t="shared" si="281"/>
        <v>OK Kapela</v>
      </c>
      <c r="BM223" s="73" t="str">
        <f t="shared" si="282"/>
        <v/>
      </c>
      <c r="BN223" s="31" t="str" cm="1">
        <f t="array" ref="BN223">IF(BM223="",""&amp;BL223,IF(BM223="NEMA",BL223,INDEX(regKlub_naziv,MATCH(INDEX(regKlub_alias_klubId,BM223),regKlub_id,0))))</f>
        <v>OK Kapela</v>
      </c>
      <c r="BO223" s="31" t="str" cm="1">
        <f t="array" ref="BO223">IFERROR(""&amp;INDEX(regNatjecatelj_klub,DX223),"")</f>
        <v>OK Kapela</v>
      </c>
      <c r="BP223" s="88" t="str">
        <f t="shared" si="321"/>
        <v/>
      </c>
      <c r="BQ223" s="66" t="str">
        <f t="shared" si="322"/>
        <v>OK Kapela</v>
      </c>
      <c r="BR223" s="47" t="s">
        <v>0</v>
      </c>
      <c r="BS223" s="52" t="str">
        <f>IF(X223&lt;&gt;"NEMA","",IF(IFERROR(MATCH(W223,W$12:W222,0),0)&lt;&gt;0,"",W223))</f>
        <v/>
      </c>
      <c r="BT223" s="73" t="str">
        <f t="shared" si="323"/>
        <v/>
      </c>
      <c r="BU223" s="31" t="str">
        <f>IF(OR(BT223="",BT223&lt;&gt;"NEMA"),"",MAX(BU$12:BU222)+1)</f>
        <v/>
      </c>
      <c r="BV223" s="66" t="str">
        <f t="shared" si="324"/>
        <v/>
      </c>
      <c r="BW223" s="47" t="s">
        <v>0</v>
      </c>
      <c r="BX223" s="19" t="str">
        <f t="shared" si="325"/>
        <v/>
      </c>
      <c r="BY223" s="47" t="s">
        <v>0</v>
      </c>
      <c r="BZ223" s="82" t="str">
        <f>IF(BM223&lt;&gt;"NEMA","",IF(IFERROR(MATCH(BL223,BL$12:BL222,0),0)&lt;&gt;0,"",BL223))</f>
        <v/>
      </c>
      <c r="CA223" s="47" t="s">
        <v>0</v>
      </c>
      <c r="CB223" s="125"/>
      <c r="CC223" s="47" t="s">
        <v>0</v>
      </c>
      <c r="CD223" s="58" t="str">
        <f t="shared" si="326"/>
        <v/>
      </c>
      <c r="CE223" s="31" t="str">
        <f t="shared" si="327"/>
        <v/>
      </c>
      <c r="CF223" s="31" t="str">
        <f>IF(CE223="","",MAX(CF$12:CF222)+1)</f>
        <v/>
      </c>
      <c r="CG223" s="31" t="str">
        <f t="shared" si="283"/>
        <v/>
      </c>
      <c r="CH223" s="31" t="str">
        <f t="shared" si="328"/>
        <v/>
      </c>
      <c r="CI223" s="31" t="str">
        <f>IF(CB223="","",MAX(CI$12:CI222)+1)</f>
        <v/>
      </c>
      <c r="CJ223" s="31" t="str">
        <f t="shared" si="329"/>
        <v/>
      </c>
      <c r="CK223" s="66" t="str">
        <f t="shared" si="330"/>
        <v/>
      </c>
      <c r="CL223" s="47" t="s">
        <v>0</v>
      </c>
      <c r="CM223" s="73" t="str">
        <f t="shared" si="284"/>
        <v/>
      </c>
      <c r="CN223" s="47"/>
      <c r="CO223" s="19" t="str">
        <f t="shared" si="331"/>
        <v/>
      </c>
      <c r="CP223" s="47" t="s">
        <v>0</v>
      </c>
      <c r="CQ223" s="143" t="str">
        <f t="shared" si="332"/>
        <v>OK Kapela</v>
      </c>
      <c r="CR223" s="47" t="s">
        <v>0</v>
      </c>
      <c r="CS223" s="58" t="str">
        <f t="shared" si="268"/>
        <v>53:09</v>
      </c>
      <c r="CT223" s="73" t="str">
        <f t="shared" si="269"/>
        <v>0</v>
      </c>
      <c r="CU223" s="229" t="str">
        <f t="shared" si="285"/>
        <v/>
      </c>
      <c r="CV223" s="230">
        <f t="shared" si="270"/>
        <v>3189</v>
      </c>
      <c r="CW223" s="163">
        <f t="shared" si="286"/>
        <v>1</v>
      </c>
      <c r="CX223" s="47" t="s">
        <v>0</v>
      </c>
      <c r="CY223" s="222" t="str">
        <f t="shared" si="333"/>
        <v xml:space="preserve">
</v>
      </c>
      <c r="CZ223" s="223">
        <f t="shared" si="334"/>
        <v>6</v>
      </c>
      <c r="DA223" s="47" t="s">
        <v>0</v>
      </c>
      <c r="DB223" s="47"/>
      <c r="DC223" s="47"/>
      <c r="DD223" s="47"/>
      <c r="DE223" s="47" t="s">
        <v>0</v>
      </c>
      <c r="DF223" s="53" t="str">
        <f t="shared" si="342"/>
        <v/>
      </c>
      <c r="DG223" t="s">
        <v>0</v>
      </c>
      <c r="DH223" s="128" t="str">
        <f t="shared" si="343"/>
        <v>Ž</v>
      </c>
      <c r="DI223" t="s">
        <v>0</v>
      </c>
      <c r="DJ223" s="52" t="str">
        <f t="shared" si="344"/>
        <v/>
      </c>
      <c r="DK223" s="66" t="str">
        <f t="shared" si="345"/>
        <v/>
      </c>
      <c r="DL223" t="s">
        <v>0</v>
      </c>
      <c r="DM223" s="19" t="str">
        <f t="shared" si="346"/>
        <v/>
      </c>
      <c r="DN223" s="47" t="s">
        <v>0</v>
      </c>
      <c r="DO223" s="19" t="str">
        <f t="shared" si="347"/>
        <v/>
      </c>
      <c r="DP223" s="47" t="s">
        <v>0</v>
      </c>
      <c r="DQ223" s="52" t="str">
        <f t="shared" si="287"/>
        <v>Lucija – Hercigonja – OK Kapela – Ž14</v>
      </c>
      <c r="DR223" s="53">
        <f t="shared" si="288"/>
        <v>251</v>
      </c>
      <c r="DS223" s="47" t="s">
        <v>0</v>
      </c>
      <c r="DT223" s="52" t="str">
        <f t="shared" si="289"/>
        <v>Lucija – Hercigonja – OK Kapela</v>
      </c>
      <c r="DU223" s="53">
        <f t="shared" si="290"/>
        <v>251</v>
      </c>
      <c r="DV223" s="47" t="s">
        <v>0</v>
      </c>
      <c r="DW223" s="52" t="str">
        <f t="shared" si="291"/>
        <v>Lucija – Hercigonja</v>
      </c>
      <c r="DX223" s="53">
        <f t="shared" si="292"/>
        <v>251</v>
      </c>
      <c r="DY223" s="47" t="s">
        <v>0</v>
      </c>
      <c r="DZ223" s="58">
        <f t="shared" si="335"/>
        <v>251</v>
      </c>
      <c r="EA223" s="53" cm="1">
        <f t="array" ref="EA223">IF(DZ223&lt;&gt;"",INDEX(regNatjecatelj_id,DZ223,0),IF(BD223&lt;&gt;"",BD223,""))</f>
        <v>1467</v>
      </c>
      <c r="EB223" s="47" t="s">
        <v>0</v>
      </c>
      <c r="EC223" s="58" t="str">
        <f t="shared" si="293"/>
        <v>imepre</v>
      </c>
      <c r="ED223" s="73" t="str">
        <f t="shared" si="294"/>
        <v>klu</v>
      </c>
      <c r="EE223" s="73" t="str">
        <f t="shared" si="295"/>
        <v>kat</v>
      </c>
      <c r="EF223" s="73" t="str">
        <f t="shared" si="296"/>
        <v/>
      </c>
      <c r="EG223" s="66" t="str">
        <f t="shared" si="297"/>
        <v>imepre-klu-kat</v>
      </c>
      <c r="EH223" s="47" t="s">
        <v>0</v>
      </c>
      <c r="EI223" s="58">
        <f>IF(AL223="","",MAX(EI$12:EI222)+1)</f>
        <v>382</v>
      </c>
      <c r="EJ223" s="73">
        <f t="shared" si="298"/>
        <v>36</v>
      </c>
      <c r="EK223" s="73">
        <f t="shared" si="336"/>
        <v>1467</v>
      </c>
      <c r="EL223" s="73">
        <f t="shared" si="299"/>
        <v>3189</v>
      </c>
      <c r="EM223" s="73">
        <f t="shared" si="300"/>
        <v>1</v>
      </c>
      <c r="EN223" s="73">
        <f t="shared" si="337"/>
        <v>1</v>
      </c>
      <c r="EO223" s="73">
        <f t="shared" si="338"/>
        <v>1</v>
      </c>
      <c r="EP223" s="73" t="str">
        <f t="shared" si="301"/>
        <v>0</v>
      </c>
      <c r="EQ223" s="73" t="str">
        <f t="shared" si="302"/>
        <v/>
      </c>
      <c r="ER223" s="73" t="str">
        <f t="shared" si="303"/>
        <v/>
      </c>
      <c r="ES223" s="53" t="str">
        <f t="shared" si="304"/>
        <v/>
      </c>
      <c r="ET223" s="47" t="s">
        <v>0</v>
      </c>
      <c r="EU223" s="19" t="str">
        <f t="shared" si="339"/>
        <v>INSERT INTO rezultat(id,stazakategorija_id,imeprezime_id,vrijeme_sec,status_id,registracija,uparivanje_id,originalstatus_id,imeprezimealias_id,klubalias_id,kategorijaalias_id) VALUES (382,36,1467,3189,1,1,1,0,Null,Null,Null);</v>
      </c>
      <c r="EV223" s="47" t="s">
        <v>0</v>
      </c>
      <c r="EW223" s="19" t="str">
        <f t="shared" si="340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3" s="47" t="s">
        <v>0</v>
      </c>
      <c r="EY223" s="180" t="str">
        <f t="shared" si="305"/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Z223" s="47" t="s">
        <v>0</v>
      </c>
    </row>
    <row r="224" spans="1:156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6" t="str">
        <f t="shared" si="306"/>
        <v/>
      </c>
      <c r="P224" s="47"/>
      <c r="Q224" s="52" t="str">
        <f t="shared" si="307"/>
        <v>Ž14</v>
      </c>
      <c r="R224" s="73">
        <f>IF(Q224="","",IF(COUNTIF(Q$12:Q223,Q224)=0,R223+1,R223))</f>
        <v>14</v>
      </c>
      <c r="S224" s="73">
        <f t="shared" si="308"/>
        <v>121</v>
      </c>
      <c r="T224" s="73">
        <f t="shared" si="271"/>
        <v>21</v>
      </c>
      <c r="U224" s="66" t="str">
        <f t="shared" si="272"/>
        <v>M14 – Ž14</v>
      </c>
      <c r="V224" s="47" t="s">
        <v>0</v>
      </c>
      <c r="W224" s="222" t="str">
        <f t="shared" si="273"/>
        <v/>
      </c>
      <c r="X224" s="223" t="str">
        <f t="shared" si="274"/>
        <v/>
      </c>
      <c r="Y224" s="47" t="s">
        <v>0</v>
      </c>
      <c r="Z224" s="52" t="str">
        <f t="shared" si="309"/>
        <v/>
      </c>
      <c r="AA224" s="73" t="str">
        <f t="shared" si="275"/>
        <v/>
      </c>
      <c r="AB224" s="31" t="str">
        <f t="shared" si="310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311"/>
        <v/>
      </c>
      <c r="AH224" s="47" t="s">
        <v>0</v>
      </c>
      <c r="AI224" s="143" t="str">
        <f t="shared" si="312"/>
        <v/>
      </c>
      <c r="AJ224" s="47"/>
      <c r="AK224" s="52" t="str">
        <f t="shared" si="313"/>
        <v/>
      </c>
      <c r="AL224" s="31" t="str">
        <f t="shared" si="314"/>
        <v/>
      </c>
      <c r="AM224" s="73" t="str">
        <f t="shared" si="315"/>
        <v/>
      </c>
      <c r="AN224" s="73" t="str">
        <f t="shared" si="316"/>
        <v/>
      </c>
      <c r="AO224" s="31" t="str">
        <f t="shared" si="276"/>
        <v/>
      </c>
      <c r="AP224" s="66" t="str">
        <f t="shared" si="277"/>
        <v/>
      </c>
      <c r="AQ224" s="47" t="s">
        <v>0</v>
      </c>
      <c r="AR224" s="82" t="str">
        <f t="shared" si="317"/>
        <v/>
      </c>
      <c r="AS224" s="47" t="s">
        <v>0</v>
      </c>
      <c r="AT224" s="19" t="str">
        <f t="shared" si="318"/>
        <v/>
      </c>
      <c r="AU224" s="47" t="s">
        <v>0</v>
      </c>
      <c r="AV224" s="103"/>
      <c r="AW224" s="105"/>
      <c r="AX224" s="47" t="s">
        <v>0</v>
      </c>
      <c r="AY224" s="259" t="str">
        <f t="shared" si="341"/>
        <v/>
      </c>
      <c r="AZ224" s="47" t="s">
        <v>0</v>
      </c>
      <c r="BA224" s="52" t="str">
        <f t="shared" si="278"/>
        <v/>
      </c>
      <c r="BB224" s="73" t="str">
        <f>IF(AV224&amp;AW224="","",MAX(BB$12:BB223)+1)</f>
        <v/>
      </c>
      <c r="BC224" s="271" t="str">
        <f t="shared" si="279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>IF(O224="","",IF(BC224="",AO224,IF(BC224="NEMA",AV224,INDEX(regNatjecatelj_ime,MATCH(BC224,regNatjecatelj_id,0)))))</f>
        <v/>
      </c>
      <c r="BG224" s="31" t="str">
        <f>IF(O224="","",IF(BC224="",AP224,IF(BC224="NEMA",AW224,INDEX(regNatjecatelj_prezime,MATCH(BC224,regNatjecatelj_id,0)))))</f>
        <v/>
      </c>
      <c r="BH224" s="73" t="str">
        <f t="shared" si="319"/>
        <v/>
      </c>
      <c r="BI224" s="53" t="str">
        <f t="shared" si="320"/>
        <v/>
      </c>
      <c r="BJ224" s="47" t="s">
        <v>0</v>
      </c>
      <c r="BK224" s="52" t="str">
        <f t="shared" si="280"/>
        <v/>
      </c>
      <c r="BL224" s="31" t="str">
        <f t="shared" si="281"/>
        <v/>
      </c>
      <c r="BM224" s="73" t="str">
        <f t="shared" si="282"/>
        <v/>
      </c>
      <c r="BN224" s="31" t="str" cm="1">
        <f t="array" ref="BN224">IF(BM224="",""&amp;BL224,IF(BM224="NEMA",BL224,INDEX(regKlub_naziv,MATCH(INDEX(regKlub_alias_klubId,BM224),regKlub_id,0))))</f>
        <v/>
      </c>
      <c r="BO224" s="31" t="str" cm="1">
        <f t="array" ref="BO224">IFERROR(""&amp;INDEX(regNatjecatelj_klub,DX224),"")</f>
        <v/>
      </c>
      <c r="BP224" s="88" t="str">
        <f t="shared" si="321"/>
        <v/>
      </c>
      <c r="BQ224" s="66" t="str">
        <f t="shared" si="322"/>
        <v/>
      </c>
      <c r="BR224" s="47" t="s">
        <v>0</v>
      </c>
      <c r="BS224" s="52" t="str">
        <f>IF(X224&lt;&gt;"NEMA","",IF(IFERROR(MATCH(W224,W$12:W223,0),0)&lt;&gt;0,"",W224))</f>
        <v/>
      </c>
      <c r="BT224" s="73" t="str">
        <f t="shared" si="323"/>
        <v/>
      </c>
      <c r="BU224" s="31" t="str">
        <f>IF(OR(BT224="",BT224&lt;&gt;"NEMA"),"",MAX(BU$12:BU223)+1)</f>
        <v/>
      </c>
      <c r="BV224" s="66" t="str">
        <f t="shared" si="324"/>
        <v/>
      </c>
      <c r="BW224" s="47" t="s">
        <v>0</v>
      </c>
      <c r="BX224" s="19" t="str">
        <f t="shared" si="325"/>
        <v/>
      </c>
      <c r="BY224" s="47" t="s">
        <v>0</v>
      </c>
      <c r="BZ224" s="82" t="str">
        <f>IF(BM224&lt;&gt;"NEMA","",IF(IFERROR(MATCH(BL224,BL$12:BL223,0),0)&lt;&gt;0,"",BL224))</f>
        <v/>
      </c>
      <c r="CA224" s="47" t="s">
        <v>0</v>
      </c>
      <c r="CB224" s="125"/>
      <c r="CC224" s="47" t="s">
        <v>0</v>
      </c>
      <c r="CD224" s="58" t="str">
        <f t="shared" si="326"/>
        <v/>
      </c>
      <c r="CE224" s="31" t="str">
        <f t="shared" si="327"/>
        <v/>
      </c>
      <c r="CF224" s="31" t="str">
        <f>IF(CE224="","",MAX(CF$12:CF223)+1)</f>
        <v/>
      </c>
      <c r="CG224" s="31" t="str">
        <f t="shared" si="283"/>
        <v/>
      </c>
      <c r="CH224" s="31" t="str">
        <f t="shared" si="328"/>
        <v/>
      </c>
      <c r="CI224" s="31" t="str">
        <f>IF(CB224="","",MAX(CI$12:CI223)+1)</f>
        <v/>
      </c>
      <c r="CJ224" s="31" t="str">
        <f t="shared" si="329"/>
        <v/>
      </c>
      <c r="CK224" s="66" t="str">
        <f t="shared" si="330"/>
        <v/>
      </c>
      <c r="CL224" s="47" t="s">
        <v>0</v>
      </c>
      <c r="CM224" s="73" t="str">
        <f t="shared" si="284"/>
        <v/>
      </c>
      <c r="CN224" s="47"/>
      <c r="CO224" s="19" t="str">
        <f t="shared" si="331"/>
        <v/>
      </c>
      <c r="CP224" s="47" t="s">
        <v>0</v>
      </c>
      <c r="CQ224" s="143" t="str">
        <f t="shared" si="332"/>
        <v/>
      </c>
      <c r="CR224" s="47" t="s">
        <v>0</v>
      </c>
      <c r="CS224" s="58" t="str">
        <f t="shared" si="268"/>
        <v/>
      </c>
      <c r="CT224" s="73" t="str">
        <f t="shared" si="269"/>
        <v>0</v>
      </c>
      <c r="CU224" s="229" t="str">
        <f t="shared" si="285"/>
        <v/>
      </c>
      <c r="CV224" s="230" t="str">
        <f t="shared" si="270"/>
        <v/>
      </c>
      <c r="CW224" s="163" t="str">
        <f t="shared" si="286"/>
        <v/>
      </c>
      <c r="CX224" s="47" t="s">
        <v>0</v>
      </c>
      <c r="CY224" s="222" t="str">
        <f t="shared" si="333"/>
        <v xml:space="preserve">
</v>
      </c>
      <c r="CZ224" s="223" t="str">
        <f t="shared" si="334"/>
        <v/>
      </c>
      <c r="DA224" s="47" t="s">
        <v>0</v>
      </c>
      <c r="DB224" s="47"/>
      <c r="DC224" s="47"/>
      <c r="DD224" s="47"/>
      <c r="DE224" s="47" t="s">
        <v>0</v>
      </c>
      <c r="DF224" s="53" t="str">
        <f t="shared" si="342"/>
        <v/>
      </c>
      <c r="DG224" t="s">
        <v>0</v>
      </c>
      <c r="DH224" s="128" t="str">
        <f t="shared" si="343"/>
        <v>Ž</v>
      </c>
      <c r="DI224" t="s">
        <v>0</v>
      </c>
      <c r="DJ224" s="52" t="str">
        <f t="shared" si="344"/>
        <v/>
      </c>
      <c r="DK224" s="66" t="str">
        <f t="shared" si="345"/>
        <v/>
      </c>
      <c r="DL224" t="s">
        <v>0</v>
      </c>
      <c r="DM224" s="19" t="str">
        <f t="shared" si="346"/>
        <v/>
      </c>
      <c r="DN224" s="47" t="s">
        <v>0</v>
      </c>
      <c r="DO224" s="19" t="str">
        <f t="shared" si="347"/>
        <v/>
      </c>
      <c r="DP224" s="47" t="s">
        <v>0</v>
      </c>
      <c r="DQ224" s="52" t="str">
        <f t="shared" si="287"/>
        <v/>
      </c>
      <c r="DR224" s="53" t="str">
        <f t="shared" si="288"/>
        <v/>
      </c>
      <c r="DS224" s="47" t="s">
        <v>0</v>
      </c>
      <c r="DT224" s="52" t="str">
        <f t="shared" si="289"/>
        <v/>
      </c>
      <c r="DU224" s="53" t="str">
        <f t="shared" si="290"/>
        <v/>
      </c>
      <c r="DV224" s="47" t="s">
        <v>0</v>
      </c>
      <c r="DW224" s="52" t="str">
        <f t="shared" si="291"/>
        <v/>
      </c>
      <c r="DX224" s="53" t="str">
        <f t="shared" si="292"/>
        <v/>
      </c>
      <c r="DY224" s="47" t="s">
        <v>0</v>
      </c>
      <c r="DZ224" s="58" t="str">
        <f t="shared" si="335"/>
        <v/>
      </c>
      <c r="EA224" s="53" t="str" cm="1">
        <f t="array" ref="EA224">IF(DZ224&lt;&gt;"",INDEX(regNatjecatelj_id,DZ224,0),IF(BD224&lt;&gt;"",BD224,""))</f>
        <v/>
      </c>
      <c r="EB224" s="47" t="s">
        <v>0</v>
      </c>
      <c r="EC224" s="58" t="str">
        <f t="shared" si="293"/>
        <v/>
      </c>
      <c r="ED224" s="73" t="str">
        <f t="shared" si="294"/>
        <v/>
      </c>
      <c r="EE224" s="73" t="str">
        <f t="shared" si="295"/>
        <v/>
      </c>
      <c r="EF224" s="73" t="str">
        <f t="shared" si="296"/>
        <v/>
      </c>
      <c r="EG224" s="66" t="str">
        <f t="shared" si="297"/>
        <v/>
      </c>
      <c r="EH224" s="47" t="s">
        <v>0</v>
      </c>
      <c r="EI224" s="58" t="str">
        <f>IF(AL224="","",MAX(EI$12:EI223)+1)</f>
        <v/>
      </c>
      <c r="EJ224" s="73" t="str">
        <f t="shared" si="298"/>
        <v/>
      </c>
      <c r="EK224" s="73" t="str">
        <f t="shared" si="336"/>
        <v/>
      </c>
      <c r="EL224" s="73" t="str">
        <f t="shared" si="299"/>
        <v/>
      </c>
      <c r="EM224" s="73" t="str">
        <f t="shared" si="300"/>
        <v/>
      </c>
      <c r="EN224" s="73" t="str">
        <f t="shared" si="337"/>
        <v/>
      </c>
      <c r="EO224" s="73" t="str">
        <f t="shared" si="338"/>
        <v/>
      </c>
      <c r="EP224" s="73" t="str">
        <f t="shared" si="301"/>
        <v/>
      </c>
      <c r="EQ224" s="73" t="str">
        <f t="shared" si="302"/>
        <v/>
      </c>
      <c r="ER224" s="73" t="str">
        <f t="shared" si="303"/>
        <v/>
      </c>
      <c r="ES224" s="53" t="str">
        <f t="shared" si="304"/>
        <v/>
      </c>
      <c r="ET224" s="47" t="s">
        <v>0</v>
      </c>
      <c r="EU224" s="19" t="str">
        <f t="shared" si="339"/>
        <v/>
      </c>
      <c r="EV224" s="47" t="s">
        <v>0</v>
      </c>
      <c r="EW224" s="19" t="str">
        <f t="shared" si="340"/>
        <v/>
      </c>
      <c r="EX224" s="47" t="s">
        <v>0</v>
      </c>
      <c r="EY224" s="180" t="str">
        <f t="shared" si="305"/>
        <v/>
      </c>
      <c r="EZ224" s="47" t="s">
        <v>0</v>
      </c>
    </row>
    <row r="225" spans="1:156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6" t="str">
        <f t="shared" si="306"/>
        <v/>
      </c>
      <c r="P225" s="47"/>
      <c r="Q225" s="52" t="str">
        <f t="shared" si="307"/>
        <v>Ž14</v>
      </c>
      <c r="R225" s="73">
        <f>IF(Q225="","",IF(COUNTIF(Q$12:Q224,Q225)=0,R224+1,R224))</f>
        <v>14</v>
      </c>
      <c r="S225" s="73">
        <f t="shared" si="308"/>
        <v>121</v>
      </c>
      <c r="T225" s="73">
        <f t="shared" si="271"/>
        <v>21</v>
      </c>
      <c r="U225" s="66" t="str">
        <f t="shared" si="272"/>
        <v>M14 – Ž14</v>
      </c>
      <c r="V225" s="47" t="s">
        <v>0</v>
      </c>
      <c r="W225" s="222" t="str">
        <f t="shared" si="273"/>
        <v/>
      </c>
      <c r="X225" s="223" t="str">
        <f t="shared" si="274"/>
        <v/>
      </c>
      <c r="Y225" s="47" t="s">
        <v>0</v>
      </c>
      <c r="Z225" s="52" t="str">
        <f t="shared" si="309"/>
        <v/>
      </c>
      <c r="AA225" s="73" t="str">
        <f t="shared" si="275"/>
        <v/>
      </c>
      <c r="AB225" s="31" t="str">
        <f t="shared" si="310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311"/>
        <v/>
      </c>
      <c r="AH225" s="47" t="s">
        <v>0</v>
      </c>
      <c r="AI225" s="143" t="str">
        <f t="shared" si="312"/>
        <v/>
      </c>
      <c r="AJ225" s="47"/>
      <c r="AK225" s="52" t="str">
        <f t="shared" si="313"/>
        <v/>
      </c>
      <c r="AL225" s="31" t="str">
        <f t="shared" si="314"/>
        <v/>
      </c>
      <c r="AM225" s="73" t="str">
        <f t="shared" si="315"/>
        <v/>
      </c>
      <c r="AN225" s="73" t="str">
        <f t="shared" si="316"/>
        <v/>
      </c>
      <c r="AO225" s="31" t="str">
        <f t="shared" si="276"/>
        <v/>
      </c>
      <c r="AP225" s="66" t="str">
        <f t="shared" si="277"/>
        <v/>
      </c>
      <c r="AQ225" s="47" t="s">
        <v>0</v>
      </c>
      <c r="AR225" s="82" t="str">
        <f t="shared" si="317"/>
        <v/>
      </c>
      <c r="AS225" s="47" t="s">
        <v>0</v>
      </c>
      <c r="AT225" s="19" t="str">
        <f t="shared" si="318"/>
        <v/>
      </c>
      <c r="AU225" s="47" t="s">
        <v>0</v>
      </c>
      <c r="AV225" s="103"/>
      <c r="AW225" s="105"/>
      <c r="AX225" s="47" t="s">
        <v>0</v>
      </c>
      <c r="AY225" s="259" t="str">
        <f t="shared" si="341"/>
        <v/>
      </c>
      <c r="AZ225" s="47" t="s">
        <v>0</v>
      </c>
      <c r="BA225" s="52" t="str">
        <f t="shared" si="278"/>
        <v/>
      </c>
      <c r="BB225" s="73" t="str">
        <f>IF(AV225&amp;AW225="","",MAX(BB$12:BB224)+1)</f>
        <v/>
      </c>
      <c r="BC225" s="271" t="str">
        <f t="shared" si="279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>IF(O225="","",IF(BC225="",AO225,IF(BC225="NEMA",AV225,INDEX(regNatjecatelj_ime,MATCH(BC225,regNatjecatelj_id,0)))))</f>
        <v/>
      </c>
      <c r="BG225" s="31" t="str">
        <f>IF(O225="","",IF(BC225="",AP225,IF(BC225="NEMA",AW225,INDEX(regNatjecatelj_prezime,MATCH(BC225,regNatjecatelj_id,0)))))</f>
        <v/>
      </c>
      <c r="BH225" s="73" t="str">
        <f t="shared" si="319"/>
        <v/>
      </c>
      <c r="BI225" s="53" t="str">
        <f t="shared" si="320"/>
        <v/>
      </c>
      <c r="BJ225" s="47" t="s">
        <v>0</v>
      </c>
      <c r="BK225" s="52" t="str">
        <f t="shared" si="280"/>
        <v/>
      </c>
      <c r="BL225" s="31" t="str">
        <f t="shared" si="281"/>
        <v/>
      </c>
      <c r="BM225" s="73" t="str">
        <f t="shared" si="282"/>
        <v/>
      </c>
      <c r="BN225" s="31" t="str" cm="1">
        <f t="array" ref="BN225">IF(BM225="",""&amp;BL225,IF(BM225="NEMA",BL225,INDEX(regKlub_naziv,MATCH(INDEX(regKlub_alias_klubId,BM225),regKlub_id,0))))</f>
        <v/>
      </c>
      <c r="BO225" s="31" t="str" cm="1">
        <f t="array" ref="BO225">IFERROR(""&amp;INDEX(regNatjecatelj_klub,DX225),"")</f>
        <v/>
      </c>
      <c r="BP225" s="88" t="str">
        <f t="shared" si="321"/>
        <v/>
      </c>
      <c r="BQ225" s="66" t="str">
        <f t="shared" si="322"/>
        <v/>
      </c>
      <c r="BR225" s="47" t="s">
        <v>0</v>
      </c>
      <c r="BS225" s="52" t="str">
        <f>IF(X225&lt;&gt;"NEMA","",IF(IFERROR(MATCH(W225,W$12:W224,0),0)&lt;&gt;0,"",W225))</f>
        <v/>
      </c>
      <c r="BT225" s="73" t="str">
        <f t="shared" si="323"/>
        <v/>
      </c>
      <c r="BU225" s="31" t="str">
        <f>IF(OR(BT225="",BT225&lt;&gt;"NEMA"),"",MAX(BU$12:BU224)+1)</f>
        <v/>
      </c>
      <c r="BV225" s="66" t="str">
        <f t="shared" si="324"/>
        <v/>
      </c>
      <c r="BW225" s="47" t="s">
        <v>0</v>
      </c>
      <c r="BX225" s="19" t="str">
        <f t="shared" si="325"/>
        <v/>
      </c>
      <c r="BY225" s="47" t="s">
        <v>0</v>
      </c>
      <c r="BZ225" s="82" t="str">
        <f>IF(BM225&lt;&gt;"NEMA","",IF(IFERROR(MATCH(BL225,BL$12:BL224,0),0)&lt;&gt;0,"",BL225))</f>
        <v/>
      </c>
      <c r="CA225" s="47" t="s">
        <v>0</v>
      </c>
      <c r="CB225" s="125"/>
      <c r="CC225" s="47" t="s">
        <v>0</v>
      </c>
      <c r="CD225" s="58" t="str">
        <f t="shared" si="326"/>
        <v/>
      </c>
      <c r="CE225" s="31" t="str">
        <f t="shared" si="327"/>
        <v/>
      </c>
      <c r="CF225" s="31" t="str">
        <f>IF(CE225="","",MAX(CF$12:CF224)+1)</f>
        <v/>
      </c>
      <c r="CG225" s="31" t="str">
        <f t="shared" si="283"/>
        <v/>
      </c>
      <c r="CH225" s="31" t="str">
        <f t="shared" si="328"/>
        <v/>
      </c>
      <c r="CI225" s="31" t="str">
        <f>IF(CB225="","",MAX(CI$12:CI224)+1)</f>
        <v/>
      </c>
      <c r="CJ225" s="31" t="str">
        <f t="shared" si="329"/>
        <v/>
      </c>
      <c r="CK225" s="66" t="str">
        <f t="shared" si="330"/>
        <v/>
      </c>
      <c r="CL225" s="47" t="s">
        <v>0</v>
      </c>
      <c r="CM225" s="73" t="str">
        <f t="shared" si="284"/>
        <v/>
      </c>
      <c r="CN225" s="47"/>
      <c r="CO225" s="19" t="str">
        <f t="shared" si="331"/>
        <v/>
      </c>
      <c r="CP225" s="47" t="s">
        <v>0</v>
      </c>
      <c r="CQ225" s="143" t="str">
        <f t="shared" si="332"/>
        <v/>
      </c>
      <c r="CR225" s="47" t="s">
        <v>0</v>
      </c>
      <c r="CS225" s="58" t="str">
        <f t="shared" si="268"/>
        <v/>
      </c>
      <c r="CT225" s="73" t="str">
        <f t="shared" si="269"/>
        <v>0</v>
      </c>
      <c r="CU225" s="229" t="str">
        <f t="shared" si="285"/>
        <v/>
      </c>
      <c r="CV225" s="230" t="str">
        <f t="shared" si="270"/>
        <v/>
      </c>
      <c r="CW225" s="163" t="str">
        <f t="shared" si="286"/>
        <v/>
      </c>
      <c r="CX225" s="47" t="s">
        <v>0</v>
      </c>
      <c r="CY225" s="222" t="str">
        <f t="shared" si="333"/>
        <v xml:space="preserve">
</v>
      </c>
      <c r="CZ225" s="223" t="str">
        <f t="shared" si="334"/>
        <v/>
      </c>
      <c r="DA225" s="47" t="s">
        <v>0</v>
      </c>
      <c r="DB225" s="47"/>
      <c r="DC225" s="47"/>
      <c r="DD225" s="47"/>
      <c r="DE225" s="47" t="s">
        <v>0</v>
      </c>
      <c r="DF225" s="53" t="str">
        <f t="shared" si="342"/>
        <v/>
      </c>
      <c r="DG225" t="s">
        <v>0</v>
      </c>
      <c r="DH225" s="128" t="str">
        <f t="shared" si="343"/>
        <v>Ž</v>
      </c>
      <c r="DI225" t="s">
        <v>0</v>
      </c>
      <c r="DJ225" s="52" t="str">
        <f t="shared" si="344"/>
        <v/>
      </c>
      <c r="DK225" s="66" t="str">
        <f t="shared" si="345"/>
        <v/>
      </c>
      <c r="DL225" t="s">
        <v>0</v>
      </c>
      <c r="DM225" s="19" t="str">
        <f t="shared" si="346"/>
        <v/>
      </c>
      <c r="DN225" s="47" t="s">
        <v>0</v>
      </c>
      <c r="DO225" s="19" t="str">
        <f t="shared" si="347"/>
        <v/>
      </c>
      <c r="DP225" s="47" t="s">
        <v>0</v>
      </c>
      <c r="DQ225" s="52" t="str">
        <f t="shared" si="287"/>
        <v/>
      </c>
      <c r="DR225" s="53" t="str">
        <f t="shared" si="288"/>
        <v/>
      </c>
      <c r="DS225" s="47" t="s">
        <v>0</v>
      </c>
      <c r="DT225" s="52" t="str">
        <f t="shared" si="289"/>
        <v/>
      </c>
      <c r="DU225" s="53" t="str">
        <f t="shared" si="290"/>
        <v/>
      </c>
      <c r="DV225" s="47" t="s">
        <v>0</v>
      </c>
      <c r="DW225" s="52" t="str">
        <f t="shared" si="291"/>
        <v/>
      </c>
      <c r="DX225" s="53" t="str">
        <f t="shared" si="292"/>
        <v/>
      </c>
      <c r="DY225" s="47" t="s">
        <v>0</v>
      </c>
      <c r="DZ225" s="58" t="str">
        <f t="shared" si="335"/>
        <v/>
      </c>
      <c r="EA225" s="53" t="str" cm="1">
        <f t="array" ref="EA225">IF(DZ225&lt;&gt;"",INDEX(regNatjecatelj_id,DZ225,0),IF(BD225&lt;&gt;"",BD225,""))</f>
        <v/>
      </c>
      <c r="EB225" s="47" t="s">
        <v>0</v>
      </c>
      <c r="EC225" s="58" t="str">
        <f t="shared" si="293"/>
        <v/>
      </c>
      <c r="ED225" s="73" t="str">
        <f t="shared" si="294"/>
        <v/>
      </c>
      <c r="EE225" s="73" t="str">
        <f t="shared" si="295"/>
        <v/>
      </c>
      <c r="EF225" s="73" t="str">
        <f t="shared" si="296"/>
        <v/>
      </c>
      <c r="EG225" s="66" t="str">
        <f t="shared" si="297"/>
        <v/>
      </c>
      <c r="EH225" s="47" t="s">
        <v>0</v>
      </c>
      <c r="EI225" s="58" t="str">
        <f>IF(AL225="","",MAX(EI$12:EI224)+1)</f>
        <v/>
      </c>
      <c r="EJ225" s="73" t="str">
        <f t="shared" si="298"/>
        <v/>
      </c>
      <c r="EK225" s="73" t="str">
        <f t="shared" si="336"/>
        <v/>
      </c>
      <c r="EL225" s="73" t="str">
        <f t="shared" si="299"/>
        <v/>
      </c>
      <c r="EM225" s="73" t="str">
        <f t="shared" si="300"/>
        <v/>
      </c>
      <c r="EN225" s="73" t="str">
        <f t="shared" si="337"/>
        <v/>
      </c>
      <c r="EO225" s="73" t="str">
        <f t="shared" si="338"/>
        <v/>
      </c>
      <c r="EP225" s="73" t="str">
        <f t="shared" si="301"/>
        <v/>
      </c>
      <c r="EQ225" s="73" t="str">
        <f t="shared" si="302"/>
        <v/>
      </c>
      <c r="ER225" s="73" t="str">
        <f t="shared" si="303"/>
        <v/>
      </c>
      <c r="ES225" s="53" t="str">
        <f t="shared" si="304"/>
        <v/>
      </c>
      <c r="ET225" s="47" t="s">
        <v>0</v>
      </c>
      <c r="EU225" s="19" t="str">
        <f t="shared" si="339"/>
        <v/>
      </c>
      <c r="EV225" s="47" t="s">
        <v>0</v>
      </c>
      <c r="EW225" s="19" t="str">
        <f t="shared" si="340"/>
        <v/>
      </c>
      <c r="EX225" s="47" t="s">
        <v>0</v>
      </c>
      <c r="EY225" s="180" t="str">
        <f t="shared" si="305"/>
        <v/>
      </c>
      <c r="EZ225" s="47" t="s">
        <v>0</v>
      </c>
    </row>
    <row r="226" spans="1:156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6" t="str">
        <f t="shared" si="306"/>
        <v>ok</v>
      </c>
      <c r="P226" s="47"/>
      <c r="Q226" s="52" t="str">
        <f t="shared" si="307"/>
        <v>Ž16</v>
      </c>
      <c r="R226" s="73">
        <f>IF(Q226="","",IF(COUNTIF(Q$12:Q225,Q226)=0,R225+1,R225))</f>
        <v>15</v>
      </c>
      <c r="S226" s="73">
        <f t="shared" si="308"/>
        <v>120</v>
      </c>
      <c r="T226" s="73">
        <f t="shared" si="271"/>
        <v>27</v>
      </c>
      <c r="U226" s="66" t="str">
        <f t="shared" si="272"/>
        <v>Ž21B – Ž16</v>
      </c>
      <c r="V226" s="47" t="s">
        <v>0</v>
      </c>
      <c r="W226" s="222" t="str">
        <f t="shared" si="273"/>
        <v>Ž16</v>
      </c>
      <c r="X226" s="223">
        <f t="shared" si="274"/>
        <v>37</v>
      </c>
      <c r="Y226" s="47" t="s">
        <v>0</v>
      </c>
      <c r="Z226" s="52" t="str">
        <f t="shared" si="309"/>
        <v>CRO</v>
      </c>
      <c r="AA226" s="73">
        <f t="shared" si="275"/>
        <v>1</v>
      </c>
      <c r="AB226" s="31" t="str">
        <f t="shared" si="310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311"/>
        <v/>
      </c>
      <c r="AH226" s="47" t="s">
        <v>0</v>
      </c>
      <c r="AI226" s="143" t="str">
        <f t="shared" si="312"/>
        <v>CRO</v>
      </c>
      <c r="AJ226" s="47"/>
      <c r="AK226" s="52" t="str">
        <f t="shared" si="313"/>
        <v>Dora</v>
      </c>
      <c r="AL226" s="31" t="str">
        <f t="shared" si="314"/>
        <v>Vukelić</v>
      </c>
      <c r="AM226" s="73">
        <f t="shared" si="315"/>
        <v>1442</v>
      </c>
      <c r="AN226" s="73" t="str">
        <f t="shared" si="316"/>
        <v/>
      </c>
      <c r="AO226" s="31" t="str">
        <f t="shared" si="276"/>
        <v>Dora</v>
      </c>
      <c r="AP226" s="66" t="str">
        <f t="shared" si="277"/>
        <v>Vukelić</v>
      </c>
      <c r="AQ226" s="47" t="s">
        <v>0</v>
      </c>
      <c r="AR226" s="82" t="str">
        <f t="shared" si="317"/>
        <v/>
      </c>
      <c r="AS226" s="47" t="s">
        <v>0</v>
      </c>
      <c r="AT226" s="19" t="str">
        <f t="shared" si="318"/>
        <v/>
      </c>
      <c r="AU226" s="47" t="s">
        <v>0</v>
      </c>
      <c r="AV226" s="103"/>
      <c r="AW226" s="105"/>
      <c r="AX226" s="47" t="s">
        <v>0</v>
      </c>
      <c r="AY226" s="259" t="str">
        <f t="shared" si="341"/>
        <v/>
      </c>
      <c r="AZ226" s="47" t="s">
        <v>0</v>
      </c>
      <c r="BA226" s="52" t="str">
        <f t="shared" si="278"/>
        <v/>
      </c>
      <c r="BB226" s="73" t="str">
        <f>IF(AV226&amp;AW226="","",MAX(BB$12:BB225)+1)</f>
        <v/>
      </c>
      <c r="BC226" s="271" t="str">
        <f t="shared" si="279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>IF(O226="","",IF(BC226="",AO226,IF(BC226="NEMA",AV226,INDEX(regNatjecatelj_ime,MATCH(BC226,regNatjecatelj_id,0)))))</f>
        <v>Dora</v>
      </c>
      <c r="BG226" s="31" t="str">
        <f>IF(O226="","",IF(BC226="",AP226,IF(BC226="NEMA",AW226,INDEX(regNatjecatelj_prezime,MATCH(BC226,regNatjecatelj_id,0)))))</f>
        <v>Vukelić</v>
      </c>
      <c r="BH226" s="73" t="str">
        <f t="shared" si="319"/>
        <v/>
      </c>
      <c r="BI226" s="53">
        <f t="shared" si="320"/>
        <v>1442</v>
      </c>
      <c r="BJ226" s="47" t="s">
        <v>0</v>
      </c>
      <c r="BK226" s="52" t="str">
        <f t="shared" si="280"/>
        <v>Maksimir</v>
      </c>
      <c r="BL226" s="31" t="str">
        <f t="shared" si="281"/>
        <v>OK Maksimir</v>
      </c>
      <c r="BM226" s="73" t="str">
        <f t="shared" si="282"/>
        <v/>
      </c>
      <c r="BN226" s="31" t="str" cm="1">
        <f t="array" ref="BN226">IF(BM226="",""&amp;BL226,IF(BM226="NEMA",BL226,INDEX(regKlub_naziv,MATCH(INDEX(regKlub_alias_klubId,BM226),regKlub_id,0))))</f>
        <v>OK Maksimir</v>
      </c>
      <c r="BO226" s="31" t="str" cm="1">
        <f t="array" ref="BO226">IFERROR(""&amp;INDEX(regNatjecatelj_klub,DX226),"")</f>
        <v>OK Maksimir</v>
      </c>
      <c r="BP226" s="88" t="str">
        <f t="shared" si="321"/>
        <v/>
      </c>
      <c r="BQ226" s="66" t="str">
        <f t="shared" si="322"/>
        <v>OK Maksimir</v>
      </c>
      <c r="BR226" s="47" t="s">
        <v>0</v>
      </c>
      <c r="BS226" s="52" t="str">
        <f>IF(X226&lt;&gt;"NEMA","",IF(IFERROR(MATCH(W226,W$12:W225,0),0)&lt;&gt;0,"",W226))</f>
        <v/>
      </c>
      <c r="BT226" s="73" t="str">
        <f t="shared" si="323"/>
        <v/>
      </c>
      <c r="BU226" s="31" t="str">
        <f>IF(OR(BT226="",BT226&lt;&gt;"NEMA"),"",MAX(BU$12:BU225)+1)</f>
        <v/>
      </c>
      <c r="BV226" s="66" t="str">
        <f t="shared" si="324"/>
        <v/>
      </c>
      <c r="BW226" s="47" t="s">
        <v>0</v>
      </c>
      <c r="BX226" s="19" t="str">
        <f t="shared" si="325"/>
        <v/>
      </c>
      <c r="BY226" s="47" t="s">
        <v>0</v>
      </c>
      <c r="BZ226" s="82" t="str">
        <f>IF(BM226&lt;&gt;"NEMA","",IF(IFERROR(MATCH(BL226,BL$12:BL225,0),0)&lt;&gt;0,"",BL226))</f>
        <v/>
      </c>
      <c r="CA226" s="47" t="s">
        <v>0</v>
      </c>
      <c r="CB226" s="125"/>
      <c r="CC226" s="47" t="s">
        <v>0</v>
      </c>
      <c r="CD226" s="58" t="str">
        <f t="shared" si="326"/>
        <v/>
      </c>
      <c r="CE226" s="31" t="str">
        <f t="shared" si="327"/>
        <v/>
      </c>
      <c r="CF226" s="31" t="str">
        <f>IF(CE226="","",MAX(CF$12:CF225)+1)</f>
        <v/>
      </c>
      <c r="CG226" s="31" t="str">
        <f t="shared" si="283"/>
        <v/>
      </c>
      <c r="CH226" s="31" t="str">
        <f t="shared" si="328"/>
        <v/>
      </c>
      <c r="CI226" s="31" t="str">
        <f>IF(CB226="","",MAX(CI$12:CI225)+1)</f>
        <v/>
      </c>
      <c r="CJ226" s="31" t="str">
        <f t="shared" si="329"/>
        <v/>
      </c>
      <c r="CK226" s="66" t="str">
        <f t="shared" si="330"/>
        <v/>
      </c>
      <c r="CL226" s="47" t="s">
        <v>0</v>
      </c>
      <c r="CM226" s="73" t="str">
        <f t="shared" si="284"/>
        <v/>
      </c>
      <c r="CN226" s="47"/>
      <c r="CO226" s="19" t="str">
        <f t="shared" si="331"/>
        <v/>
      </c>
      <c r="CP226" s="47" t="s">
        <v>0</v>
      </c>
      <c r="CQ226" s="143" t="str">
        <f t="shared" si="332"/>
        <v>OK Maksimir</v>
      </c>
      <c r="CR226" s="47" t="s">
        <v>0</v>
      </c>
      <c r="CS226" s="58" t="str">
        <f t="shared" si="268"/>
        <v>41:27</v>
      </c>
      <c r="CT226" s="73" t="str">
        <f t="shared" si="269"/>
        <v>0</v>
      </c>
      <c r="CU226" s="229" t="str">
        <f t="shared" si="285"/>
        <v/>
      </c>
      <c r="CV226" s="230">
        <f t="shared" si="270"/>
        <v>2487</v>
      </c>
      <c r="CW226" s="163">
        <f t="shared" si="286"/>
        <v>1</v>
      </c>
      <c r="CX226" s="47" t="s">
        <v>0</v>
      </c>
      <c r="CY226" s="222" t="str">
        <f t="shared" si="333"/>
        <v xml:space="preserve">
</v>
      </c>
      <c r="CZ226" s="223">
        <f t="shared" si="334"/>
        <v>6</v>
      </c>
      <c r="DA226" s="47" t="s">
        <v>0</v>
      </c>
      <c r="DB226" s="47"/>
      <c r="DC226" s="47"/>
      <c r="DD226" s="47"/>
      <c r="DE226" s="47" t="s">
        <v>0</v>
      </c>
      <c r="DF226" s="53" t="str">
        <f t="shared" si="342"/>
        <v/>
      </c>
      <c r="DG226" t="s">
        <v>0</v>
      </c>
      <c r="DH226" s="128" t="str">
        <f t="shared" si="343"/>
        <v>Ž</v>
      </c>
      <c r="DI226" t="s">
        <v>0</v>
      </c>
      <c r="DJ226" s="52" t="str">
        <f t="shared" si="344"/>
        <v/>
      </c>
      <c r="DK226" s="66" t="str">
        <f t="shared" si="345"/>
        <v/>
      </c>
      <c r="DL226" t="s">
        <v>0</v>
      </c>
      <c r="DM226" s="19" t="str">
        <f t="shared" si="346"/>
        <v/>
      </c>
      <c r="DN226" s="47" t="s">
        <v>0</v>
      </c>
      <c r="DO226" s="19" t="str">
        <f t="shared" si="347"/>
        <v/>
      </c>
      <c r="DP226" s="47" t="s">
        <v>0</v>
      </c>
      <c r="DQ226" s="52" t="str">
        <f t="shared" si="287"/>
        <v>Dora – Vukelić – OK Maksimir – Ž16</v>
      </c>
      <c r="DR226" s="53">
        <f t="shared" si="288"/>
        <v>392</v>
      </c>
      <c r="DS226" s="47" t="s">
        <v>0</v>
      </c>
      <c r="DT226" s="52" t="str">
        <f t="shared" si="289"/>
        <v>Dora – Vukelić – OK Maksimir</v>
      </c>
      <c r="DU226" s="53">
        <f t="shared" si="290"/>
        <v>392</v>
      </c>
      <c r="DV226" s="47" t="s">
        <v>0</v>
      </c>
      <c r="DW226" s="52" t="str">
        <f t="shared" si="291"/>
        <v>Dora – Vukelić</v>
      </c>
      <c r="DX226" s="53">
        <f t="shared" si="292"/>
        <v>392</v>
      </c>
      <c r="DY226" s="47" t="s">
        <v>0</v>
      </c>
      <c r="DZ226" s="58">
        <f t="shared" si="335"/>
        <v>392</v>
      </c>
      <c r="EA226" s="53" cm="1">
        <f t="array" ref="EA226">IF(DZ226&lt;&gt;"",INDEX(regNatjecatelj_id,DZ226,0),IF(BD226&lt;&gt;"",BD226,""))</f>
        <v>1442</v>
      </c>
      <c r="EB226" s="47" t="s">
        <v>0</v>
      </c>
      <c r="EC226" s="58" t="str">
        <f t="shared" si="293"/>
        <v>imepre</v>
      </c>
      <c r="ED226" s="73" t="str">
        <f t="shared" si="294"/>
        <v>klu</v>
      </c>
      <c r="EE226" s="73" t="str">
        <f t="shared" si="295"/>
        <v>kat</v>
      </c>
      <c r="EF226" s="73" t="str">
        <f t="shared" si="296"/>
        <v/>
      </c>
      <c r="EG226" s="66" t="str">
        <f t="shared" si="297"/>
        <v>imepre-klu-kat</v>
      </c>
      <c r="EH226" s="47" t="s">
        <v>0</v>
      </c>
      <c r="EI226" s="58">
        <f>IF(AL226="","",MAX(EI$12:EI225)+1)</f>
        <v>383</v>
      </c>
      <c r="EJ226" s="73">
        <f t="shared" si="298"/>
        <v>37</v>
      </c>
      <c r="EK226" s="73">
        <f t="shared" si="336"/>
        <v>1442</v>
      </c>
      <c r="EL226" s="73">
        <f t="shared" si="299"/>
        <v>2487</v>
      </c>
      <c r="EM226" s="73">
        <f t="shared" si="300"/>
        <v>1</v>
      </c>
      <c r="EN226" s="73">
        <f t="shared" si="337"/>
        <v>1</v>
      </c>
      <c r="EO226" s="73">
        <f t="shared" si="338"/>
        <v>1</v>
      </c>
      <c r="EP226" s="73" t="str">
        <f t="shared" si="301"/>
        <v>0</v>
      </c>
      <c r="EQ226" s="73" t="str">
        <f t="shared" si="302"/>
        <v/>
      </c>
      <c r="ER226" s="73" t="str">
        <f t="shared" si="303"/>
        <v/>
      </c>
      <c r="ES226" s="53" t="str">
        <f t="shared" si="304"/>
        <v/>
      </c>
      <c r="ET226" s="47" t="s">
        <v>0</v>
      </c>
      <c r="EU226" s="19" t="str">
        <f t="shared" si="339"/>
        <v>INSERT INTO rezultat(id,stazakategorija_id,imeprezime_id,vrijeme_sec,status_id,registracija,uparivanje_id,originalstatus_id,imeprezimealias_id,klubalias_id,kategorijaalias_id) VALUES (383,37,1442,2487,1,1,1,0,Null,Null,Null);</v>
      </c>
      <c r="EV226" s="47" t="s">
        <v>0</v>
      </c>
      <c r="EW226" s="19" t="str">
        <f t="shared" si="340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6" s="47" t="s">
        <v>0</v>
      </c>
      <c r="EY226" s="180" t="str">
        <f t="shared" si="305"/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26" s="47" t="s">
        <v>0</v>
      </c>
    </row>
    <row r="227" spans="1:156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6" t="str">
        <f t="shared" si="306"/>
        <v>ok</v>
      </c>
      <c r="P227" s="47"/>
      <c r="Q227" s="52" t="str">
        <f t="shared" si="307"/>
        <v>Ž16</v>
      </c>
      <c r="R227" s="73">
        <f>IF(Q227="","",IF(COUNTIF(Q$12:Q226,Q227)=0,R226+1,R226))</f>
        <v>15</v>
      </c>
      <c r="S227" s="73">
        <f t="shared" si="308"/>
        <v>120</v>
      </c>
      <c r="T227" s="73">
        <f t="shared" si="271"/>
        <v>27</v>
      </c>
      <c r="U227" s="66" t="str">
        <f t="shared" si="272"/>
        <v>Ž21B – Ž16</v>
      </c>
      <c r="V227" s="47" t="s">
        <v>0</v>
      </c>
      <c r="W227" s="222" t="str">
        <f t="shared" si="273"/>
        <v>Ž16</v>
      </c>
      <c r="X227" s="223">
        <f t="shared" si="274"/>
        <v>37</v>
      </c>
      <c r="Y227" s="47" t="s">
        <v>0</v>
      </c>
      <c r="Z227" s="52" t="str">
        <f t="shared" si="309"/>
        <v>CRO</v>
      </c>
      <c r="AA227" s="73">
        <f t="shared" si="275"/>
        <v>1</v>
      </c>
      <c r="AB227" s="31" t="str">
        <f t="shared" si="310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311"/>
        <v/>
      </c>
      <c r="AH227" s="47" t="s">
        <v>0</v>
      </c>
      <c r="AI227" s="143" t="str">
        <f t="shared" si="312"/>
        <v>CRO</v>
      </c>
      <c r="AJ227" s="47"/>
      <c r="AK227" s="52" t="str">
        <f t="shared" si="313"/>
        <v>Mirta</v>
      </c>
      <c r="AL227" s="31" t="str">
        <f t="shared" si="314"/>
        <v>Hodak</v>
      </c>
      <c r="AM227" s="73">
        <f t="shared" si="315"/>
        <v>1371</v>
      </c>
      <c r="AN227" s="73" t="str">
        <f t="shared" si="316"/>
        <v/>
      </c>
      <c r="AO227" s="31" t="str">
        <f t="shared" si="276"/>
        <v>Mirta</v>
      </c>
      <c r="AP227" s="66" t="str">
        <f t="shared" si="277"/>
        <v>Hodak</v>
      </c>
      <c r="AQ227" s="47" t="s">
        <v>0</v>
      </c>
      <c r="AR227" s="82" t="str">
        <f t="shared" si="317"/>
        <v/>
      </c>
      <c r="AS227" s="47" t="s">
        <v>0</v>
      </c>
      <c r="AT227" s="19" t="str">
        <f t="shared" si="318"/>
        <v/>
      </c>
      <c r="AU227" s="47" t="s">
        <v>0</v>
      </c>
      <c r="AV227" s="103"/>
      <c r="AW227" s="105"/>
      <c r="AX227" s="47" t="s">
        <v>0</v>
      </c>
      <c r="AY227" s="259" t="str">
        <f t="shared" si="341"/>
        <v/>
      </c>
      <c r="AZ227" s="47" t="s">
        <v>0</v>
      </c>
      <c r="BA227" s="52" t="str">
        <f t="shared" si="278"/>
        <v/>
      </c>
      <c r="BB227" s="73" t="str">
        <f>IF(AV227&amp;AW227="","",MAX(BB$12:BB226)+1)</f>
        <v/>
      </c>
      <c r="BC227" s="271" t="str">
        <f t="shared" si="279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>IF(O227="","",IF(BC227="",AO227,IF(BC227="NEMA",AV227,INDEX(regNatjecatelj_ime,MATCH(BC227,regNatjecatelj_id,0)))))</f>
        <v>Mirta</v>
      </c>
      <c r="BG227" s="31" t="str">
        <f>IF(O227="","",IF(BC227="",AP227,IF(BC227="NEMA",AW227,INDEX(regNatjecatelj_prezime,MATCH(BC227,regNatjecatelj_id,0)))))</f>
        <v>Hodak</v>
      </c>
      <c r="BH227" s="73" t="str">
        <f t="shared" si="319"/>
        <v/>
      </c>
      <c r="BI227" s="53">
        <f t="shared" si="320"/>
        <v>1371</v>
      </c>
      <c r="BJ227" s="47" t="s">
        <v>0</v>
      </c>
      <c r="BK227" s="52" t="str">
        <f t="shared" si="280"/>
        <v>Vihor</v>
      </c>
      <c r="BL227" s="31" t="str">
        <f t="shared" si="281"/>
        <v>OK Vihor</v>
      </c>
      <c r="BM227" s="73" t="str">
        <f t="shared" si="282"/>
        <v/>
      </c>
      <c r="BN227" s="31" t="str" cm="1">
        <f t="array" ref="BN227">IF(BM227="",""&amp;BL227,IF(BM227="NEMA",BL227,INDEX(regKlub_naziv,MATCH(INDEX(regKlub_alias_klubId,BM227),regKlub_id,0))))</f>
        <v>OK Vihor</v>
      </c>
      <c r="BO227" s="31" t="str" cm="1">
        <f t="array" ref="BO227">IFERROR(""&amp;INDEX(regNatjecatelj_klub,DX227),"")</f>
        <v>OK Vihor</v>
      </c>
      <c r="BP227" s="88" t="str">
        <f t="shared" si="321"/>
        <v/>
      </c>
      <c r="BQ227" s="66" t="str">
        <f t="shared" si="322"/>
        <v>OK Vihor</v>
      </c>
      <c r="BR227" s="47" t="s">
        <v>0</v>
      </c>
      <c r="BS227" s="52" t="str">
        <f>IF(X227&lt;&gt;"NEMA","",IF(IFERROR(MATCH(W227,W$12:W226,0),0)&lt;&gt;0,"",W227))</f>
        <v/>
      </c>
      <c r="BT227" s="73" t="str">
        <f t="shared" si="323"/>
        <v/>
      </c>
      <c r="BU227" s="31" t="str">
        <f>IF(OR(BT227="",BT227&lt;&gt;"NEMA"),"",MAX(BU$12:BU226)+1)</f>
        <v/>
      </c>
      <c r="BV227" s="66" t="str">
        <f t="shared" si="324"/>
        <v/>
      </c>
      <c r="BW227" s="47" t="s">
        <v>0</v>
      </c>
      <c r="BX227" s="19" t="str">
        <f t="shared" si="325"/>
        <v/>
      </c>
      <c r="BY227" s="47" t="s">
        <v>0</v>
      </c>
      <c r="BZ227" s="82" t="str">
        <f>IF(BM227&lt;&gt;"NEMA","",IF(IFERROR(MATCH(BL227,BL$12:BL226,0),0)&lt;&gt;0,"",BL227))</f>
        <v/>
      </c>
      <c r="CA227" s="47" t="s">
        <v>0</v>
      </c>
      <c r="CB227" s="125"/>
      <c r="CC227" s="47" t="s">
        <v>0</v>
      </c>
      <c r="CD227" s="58" t="str">
        <f t="shared" si="326"/>
        <v/>
      </c>
      <c r="CE227" s="31" t="str">
        <f t="shared" si="327"/>
        <v/>
      </c>
      <c r="CF227" s="31" t="str">
        <f>IF(CE227="","",MAX(CF$12:CF226)+1)</f>
        <v/>
      </c>
      <c r="CG227" s="31" t="str">
        <f t="shared" si="283"/>
        <v/>
      </c>
      <c r="CH227" s="31" t="str">
        <f t="shared" si="328"/>
        <v/>
      </c>
      <c r="CI227" s="31" t="str">
        <f>IF(CB227="","",MAX(CI$12:CI226)+1)</f>
        <v/>
      </c>
      <c r="CJ227" s="31" t="str">
        <f t="shared" si="329"/>
        <v/>
      </c>
      <c r="CK227" s="66" t="str">
        <f t="shared" si="330"/>
        <v/>
      </c>
      <c r="CL227" s="47" t="s">
        <v>0</v>
      </c>
      <c r="CM227" s="73" t="str">
        <f t="shared" si="284"/>
        <v/>
      </c>
      <c r="CN227" s="47"/>
      <c r="CO227" s="19" t="str">
        <f t="shared" si="331"/>
        <v/>
      </c>
      <c r="CP227" s="47" t="s">
        <v>0</v>
      </c>
      <c r="CQ227" s="143" t="str">
        <f t="shared" si="332"/>
        <v>OK Vihor</v>
      </c>
      <c r="CR227" s="47" t="s">
        <v>0</v>
      </c>
      <c r="CS227" s="58" t="str">
        <f t="shared" si="268"/>
        <v>48:53</v>
      </c>
      <c r="CT227" s="73" t="str">
        <f t="shared" si="269"/>
        <v>0</v>
      </c>
      <c r="CU227" s="229" t="str">
        <f t="shared" si="285"/>
        <v/>
      </c>
      <c r="CV227" s="230">
        <f t="shared" si="270"/>
        <v>2933</v>
      </c>
      <c r="CW227" s="163">
        <f t="shared" si="286"/>
        <v>1</v>
      </c>
      <c r="CX227" s="47" t="s">
        <v>0</v>
      </c>
      <c r="CY227" s="222" t="str">
        <f t="shared" si="333"/>
        <v xml:space="preserve">
</v>
      </c>
      <c r="CZ227" s="223">
        <f t="shared" si="334"/>
        <v>6</v>
      </c>
      <c r="DA227" s="47" t="s">
        <v>0</v>
      </c>
      <c r="DB227" s="47"/>
      <c r="DC227" s="47"/>
      <c r="DD227" s="47"/>
      <c r="DE227" s="47" t="s">
        <v>0</v>
      </c>
      <c r="DF227" s="53" t="str">
        <f t="shared" si="342"/>
        <v/>
      </c>
      <c r="DG227" t="s">
        <v>0</v>
      </c>
      <c r="DH227" s="128" t="str">
        <f t="shared" si="343"/>
        <v>Ž</v>
      </c>
      <c r="DI227" t="s">
        <v>0</v>
      </c>
      <c r="DJ227" s="52" t="str">
        <f t="shared" si="344"/>
        <v/>
      </c>
      <c r="DK227" s="66" t="str">
        <f t="shared" si="345"/>
        <v/>
      </c>
      <c r="DL227" t="s">
        <v>0</v>
      </c>
      <c r="DM227" s="19" t="str">
        <f t="shared" si="346"/>
        <v/>
      </c>
      <c r="DN227" s="47" t="s">
        <v>0</v>
      </c>
      <c r="DO227" s="19" t="str">
        <f t="shared" si="347"/>
        <v/>
      </c>
      <c r="DP227" s="47" t="s">
        <v>0</v>
      </c>
      <c r="DQ227" s="52" t="str">
        <f t="shared" si="287"/>
        <v>Mirta – Hodak – OK Vihor – Ž16</v>
      </c>
      <c r="DR227" s="53">
        <f t="shared" si="288"/>
        <v>698</v>
      </c>
      <c r="DS227" s="47" t="s">
        <v>0</v>
      </c>
      <c r="DT227" s="52" t="str">
        <f t="shared" si="289"/>
        <v>Mirta – Hodak – OK Vihor</v>
      </c>
      <c r="DU227" s="53">
        <f t="shared" si="290"/>
        <v>698</v>
      </c>
      <c r="DV227" s="47" t="s">
        <v>0</v>
      </c>
      <c r="DW227" s="52" t="str">
        <f t="shared" si="291"/>
        <v>Mirta – Hodak</v>
      </c>
      <c r="DX227" s="53">
        <f t="shared" si="292"/>
        <v>698</v>
      </c>
      <c r="DY227" s="47" t="s">
        <v>0</v>
      </c>
      <c r="DZ227" s="58">
        <f t="shared" si="335"/>
        <v>698</v>
      </c>
      <c r="EA227" s="53" cm="1">
        <f t="array" ref="EA227">IF(DZ227&lt;&gt;"",INDEX(regNatjecatelj_id,DZ227,0),IF(BD227&lt;&gt;"",BD227,""))</f>
        <v>1371</v>
      </c>
      <c r="EB227" s="47" t="s">
        <v>0</v>
      </c>
      <c r="EC227" s="58" t="str">
        <f t="shared" si="293"/>
        <v>imepre</v>
      </c>
      <c r="ED227" s="73" t="str">
        <f t="shared" si="294"/>
        <v>klu</v>
      </c>
      <c r="EE227" s="73" t="str">
        <f t="shared" si="295"/>
        <v>kat</v>
      </c>
      <c r="EF227" s="73" t="str">
        <f t="shared" si="296"/>
        <v/>
      </c>
      <c r="EG227" s="66" t="str">
        <f t="shared" si="297"/>
        <v>imepre-klu-kat</v>
      </c>
      <c r="EH227" s="47" t="s">
        <v>0</v>
      </c>
      <c r="EI227" s="58">
        <f>IF(AL227="","",MAX(EI$12:EI226)+1)</f>
        <v>384</v>
      </c>
      <c r="EJ227" s="73">
        <f t="shared" si="298"/>
        <v>37</v>
      </c>
      <c r="EK227" s="73">
        <f t="shared" si="336"/>
        <v>1371</v>
      </c>
      <c r="EL227" s="73">
        <f t="shared" si="299"/>
        <v>2933</v>
      </c>
      <c r="EM227" s="73">
        <f t="shared" si="300"/>
        <v>1</v>
      </c>
      <c r="EN227" s="73">
        <f t="shared" si="337"/>
        <v>1</v>
      </c>
      <c r="EO227" s="73">
        <f t="shared" si="338"/>
        <v>1</v>
      </c>
      <c r="EP227" s="73" t="str">
        <f t="shared" si="301"/>
        <v>0</v>
      </c>
      <c r="EQ227" s="73" t="str">
        <f t="shared" si="302"/>
        <v/>
      </c>
      <c r="ER227" s="73" t="str">
        <f t="shared" si="303"/>
        <v/>
      </c>
      <c r="ES227" s="53" t="str">
        <f t="shared" si="304"/>
        <v/>
      </c>
      <c r="ET227" s="47" t="s">
        <v>0</v>
      </c>
      <c r="EU227" s="19" t="str">
        <f t="shared" si="339"/>
        <v>INSERT INTO rezultat(id,stazakategorija_id,imeprezime_id,vrijeme_sec,status_id,registracija,uparivanje_id,originalstatus_id,imeprezimealias_id,klubalias_id,kategorijaalias_id) VALUES (384,37,1371,2933,1,1,1,0,Null,Null,Null);</v>
      </c>
      <c r="EV227" s="47" t="s">
        <v>0</v>
      </c>
      <c r="EW227" s="19" t="str">
        <f t="shared" si="340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7" s="47" t="s">
        <v>0</v>
      </c>
      <c r="EY227" s="180" t="str">
        <f t="shared" si="305"/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27" s="47" t="s">
        <v>0</v>
      </c>
    </row>
    <row r="228" spans="1:156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6" t="str">
        <f t="shared" si="306"/>
        <v>ok</v>
      </c>
      <c r="P228" s="47"/>
      <c r="Q228" s="52" t="str">
        <f t="shared" si="307"/>
        <v>Ž16</v>
      </c>
      <c r="R228" s="73">
        <f>IF(Q228="","",IF(COUNTIF(Q$12:Q227,Q228)=0,R227+1,R227))</f>
        <v>15</v>
      </c>
      <c r="S228" s="73">
        <f t="shared" si="308"/>
        <v>120</v>
      </c>
      <c r="T228" s="73">
        <f t="shared" si="271"/>
        <v>27</v>
      </c>
      <c r="U228" s="66" t="str">
        <f t="shared" si="272"/>
        <v>Ž21B – Ž16</v>
      </c>
      <c r="V228" s="47" t="s">
        <v>0</v>
      </c>
      <c r="W228" s="222" t="str">
        <f t="shared" si="273"/>
        <v>Ž16</v>
      </c>
      <c r="X228" s="223">
        <f t="shared" si="274"/>
        <v>37</v>
      </c>
      <c r="Y228" s="47" t="s">
        <v>0</v>
      </c>
      <c r="Z228" s="52" t="str">
        <f t="shared" si="309"/>
        <v>CRO</v>
      </c>
      <c r="AA228" s="73">
        <f t="shared" si="275"/>
        <v>1</v>
      </c>
      <c r="AB228" s="31" t="str">
        <f t="shared" si="310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311"/>
        <v/>
      </c>
      <c r="AH228" s="47" t="s">
        <v>0</v>
      </c>
      <c r="AI228" s="143" t="str">
        <f t="shared" si="312"/>
        <v>CRO</v>
      </c>
      <c r="AJ228" s="47"/>
      <c r="AK228" s="52" t="str">
        <f t="shared" si="313"/>
        <v>Wanda</v>
      </c>
      <c r="AL228" s="31" t="str">
        <f t="shared" si="314"/>
        <v>Kovač</v>
      </c>
      <c r="AM228" s="73">
        <f t="shared" si="315"/>
        <v>1204</v>
      </c>
      <c r="AN228" s="73" t="str">
        <f t="shared" si="316"/>
        <v/>
      </c>
      <c r="AO228" s="31" t="str">
        <f t="shared" si="276"/>
        <v>Wanda</v>
      </c>
      <c r="AP228" s="66" t="str">
        <f t="shared" si="277"/>
        <v>Kovač</v>
      </c>
      <c r="AQ228" s="47" t="s">
        <v>0</v>
      </c>
      <c r="AR228" s="82" t="str">
        <f t="shared" si="317"/>
        <v/>
      </c>
      <c r="AS228" s="47" t="s">
        <v>0</v>
      </c>
      <c r="AT228" s="19" t="str">
        <f t="shared" si="318"/>
        <v/>
      </c>
      <c r="AU228" s="47" t="s">
        <v>0</v>
      </c>
      <c r="AV228" s="103"/>
      <c r="AW228" s="105"/>
      <c r="AX228" s="47" t="s">
        <v>0</v>
      </c>
      <c r="AY228" s="259" t="str">
        <f t="shared" si="341"/>
        <v/>
      </c>
      <c r="AZ228" s="47" t="s">
        <v>0</v>
      </c>
      <c r="BA228" s="52" t="str">
        <f t="shared" si="278"/>
        <v/>
      </c>
      <c r="BB228" s="73" t="str">
        <f>IF(AV228&amp;AW228="","",MAX(BB$12:BB227)+1)</f>
        <v/>
      </c>
      <c r="BC228" s="271" t="str">
        <f t="shared" si="279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>IF(O228="","",IF(BC228="",AO228,IF(BC228="NEMA",AV228,INDEX(regNatjecatelj_ime,MATCH(BC228,regNatjecatelj_id,0)))))</f>
        <v>Wanda</v>
      </c>
      <c r="BG228" s="31" t="str">
        <f>IF(O228="","",IF(BC228="",AP228,IF(BC228="NEMA",AW228,INDEX(regNatjecatelj_prezime,MATCH(BC228,regNatjecatelj_id,0)))))</f>
        <v>Kovač</v>
      </c>
      <c r="BH228" s="73" t="str">
        <f t="shared" si="319"/>
        <v/>
      </c>
      <c r="BI228" s="53">
        <f t="shared" si="320"/>
        <v>1204</v>
      </c>
      <c r="BJ228" s="47" t="s">
        <v>0</v>
      </c>
      <c r="BK228" s="52" t="str">
        <f t="shared" si="280"/>
        <v>KAP</v>
      </c>
      <c r="BL228" s="31" t="str">
        <f t="shared" si="281"/>
        <v>OK Kapela</v>
      </c>
      <c r="BM228" s="73" t="str">
        <f t="shared" si="282"/>
        <v/>
      </c>
      <c r="BN228" s="31" t="str" cm="1">
        <f t="array" ref="BN228">IF(BM228="",""&amp;BL228,IF(BM228="NEMA",BL228,INDEX(regKlub_naziv,MATCH(INDEX(regKlub_alias_klubId,BM228),regKlub_id,0))))</f>
        <v>OK Kapela</v>
      </c>
      <c r="BO228" s="31" t="str" cm="1">
        <f t="array" ref="BO228">IFERROR(""&amp;INDEX(regNatjecatelj_klub,DX228),"")</f>
        <v>OK Kapela</v>
      </c>
      <c r="BP228" s="88" t="str">
        <f t="shared" si="321"/>
        <v/>
      </c>
      <c r="BQ228" s="66" t="str">
        <f t="shared" si="322"/>
        <v>OK Kapela</v>
      </c>
      <c r="BR228" s="47" t="s">
        <v>0</v>
      </c>
      <c r="BS228" s="52" t="str">
        <f>IF(X228&lt;&gt;"NEMA","",IF(IFERROR(MATCH(W228,W$12:W227,0),0)&lt;&gt;0,"",W228))</f>
        <v/>
      </c>
      <c r="BT228" s="73" t="str">
        <f t="shared" si="323"/>
        <v/>
      </c>
      <c r="BU228" s="31" t="str">
        <f>IF(OR(BT228="",BT228&lt;&gt;"NEMA"),"",MAX(BU$12:BU227)+1)</f>
        <v/>
      </c>
      <c r="BV228" s="66" t="str">
        <f t="shared" si="324"/>
        <v/>
      </c>
      <c r="BW228" s="47" t="s">
        <v>0</v>
      </c>
      <c r="BX228" s="19" t="str">
        <f t="shared" si="325"/>
        <v/>
      </c>
      <c r="BY228" s="47" t="s">
        <v>0</v>
      </c>
      <c r="BZ228" s="82" t="str">
        <f>IF(BM228&lt;&gt;"NEMA","",IF(IFERROR(MATCH(BL228,BL$12:BL227,0),0)&lt;&gt;0,"",BL228))</f>
        <v/>
      </c>
      <c r="CA228" s="47" t="s">
        <v>0</v>
      </c>
      <c r="CB228" s="125"/>
      <c r="CC228" s="47" t="s">
        <v>0</v>
      </c>
      <c r="CD228" s="58" t="str">
        <f t="shared" si="326"/>
        <v/>
      </c>
      <c r="CE228" s="31" t="str">
        <f t="shared" si="327"/>
        <v/>
      </c>
      <c r="CF228" s="31" t="str">
        <f>IF(CE228="","",MAX(CF$12:CF227)+1)</f>
        <v/>
      </c>
      <c r="CG228" s="31" t="str">
        <f t="shared" si="283"/>
        <v/>
      </c>
      <c r="CH228" s="31" t="str">
        <f t="shared" si="328"/>
        <v/>
      </c>
      <c r="CI228" s="31" t="str">
        <f>IF(CB228="","",MAX(CI$12:CI227)+1)</f>
        <v/>
      </c>
      <c r="CJ228" s="31" t="str">
        <f t="shared" si="329"/>
        <v/>
      </c>
      <c r="CK228" s="66" t="str">
        <f t="shared" si="330"/>
        <v/>
      </c>
      <c r="CL228" s="47" t="s">
        <v>0</v>
      </c>
      <c r="CM228" s="73" t="str">
        <f t="shared" si="284"/>
        <v/>
      </c>
      <c r="CN228" s="47"/>
      <c r="CO228" s="19" t="str">
        <f t="shared" si="331"/>
        <v/>
      </c>
      <c r="CP228" s="47" t="s">
        <v>0</v>
      </c>
      <c r="CQ228" s="143" t="str">
        <f t="shared" si="332"/>
        <v>OK Kapela</v>
      </c>
      <c r="CR228" s="47" t="s">
        <v>0</v>
      </c>
      <c r="CS228" s="58" t="str">
        <f t="shared" si="268"/>
        <v>48:56</v>
      </c>
      <c r="CT228" s="73" t="str">
        <f t="shared" si="269"/>
        <v>0</v>
      </c>
      <c r="CU228" s="229" t="str">
        <f t="shared" si="285"/>
        <v/>
      </c>
      <c r="CV228" s="230">
        <f t="shared" si="270"/>
        <v>2936</v>
      </c>
      <c r="CW228" s="163">
        <f t="shared" si="286"/>
        <v>1</v>
      </c>
      <c r="CX228" s="47" t="s">
        <v>0</v>
      </c>
      <c r="CY228" s="222" t="str">
        <f t="shared" si="333"/>
        <v xml:space="preserve">
</v>
      </c>
      <c r="CZ228" s="223">
        <f t="shared" si="334"/>
        <v>6</v>
      </c>
      <c r="DA228" s="47" t="s">
        <v>0</v>
      </c>
      <c r="DB228" s="47"/>
      <c r="DC228" s="47"/>
      <c r="DD228" s="47"/>
      <c r="DE228" s="47" t="s">
        <v>0</v>
      </c>
      <c r="DF228" s="53" t="str">
        <f t="shared" si="342"/>
        <v/>
      </c>
      <c r="DG228" t="s">
        <v>0</v>
      </c>
      <c r="DH228" s="128" t="str">
        <f t="shared" si="343"/>
        <v>Ž</v>
      </c>
      <c r="DI228" t="s">
        <v>0</v>
      </c>
      <c r="DJ228" s="52" t="str">
        <f t="shared" si="344"/>
        <v/>
      </c>
      <c r="DK228" s="66" t="str">
        <f t="shared" si="345"/>
        <v/>
      </c>
      <c r="DL228" t="s">
        <v>0</v>
      </c>
      <c r="DM228" s="19" t="str">
        <f t="shared" si="346"/>
        <v/>
      </c>
      <c r="DN228" s="47" t="s">
        <v>0</v>
      </c>
      <c r="DO228" s="19" t="str">
        <f t="shared" si="347"/>
        <v/>
      </c>
      <c r="DP228" s="47" t="s">
        <v>0</v>
      </c>
      <c r="DQ228" s="52" t="str">
        <f t="shared" si="287"/>
        <v>Wanda – Kovač – OK Kapela – Ž16</v>
      </c>
      <c r="DR228" s="53">
        <f t="shared" si="288"/>
        <v>268</v>
      </c>
      <c r="DS228" s="47" t="s">
        <v>0</v>
      </c>
      <c r="DT228" s="52" t="str">
        <f t="shared" si="289"/>
        <v>Wanda – Kovač – OK Kapela</v>
      </c>
      <c r="DU228" s="53">
        <f t="shared" si="290"/>
        <v>268</v>
      </c>
      <c r="DV228" s="47" t="s">
        <v>0</v>
      </c>
      <c r="DW228" s="52" t="str">
        <f t="shared" si="291"/>
        <v>Wanda – Kovač</v>
      </c>
      <c r="DX228" s="53">
        <f t="shared" si="292"/>
        <v>268</v>
      </c>
      <c r="DY228" s="47" t="s">
        <v>0</v>
      </c>
      <c r="DZ228" s="58">
        <f t="shared" si="335"/>
        <v>268</v>
      </c>
      <c r="EA228" s="53" cm="1">
        <f t="array" ref="EA228">IF(DZ228&lt;&gt;"",INDEX(regNatjecatelj_id,DZ228,0),IF(BD228&lt;&gt;"",BD228,""))</f>
        <v>1204</v>
      </c>
      <c r="EB228" s="47" t="s">
        <v>0</v>
      </c>
      <c r="EC228" s="58" t="str">
        <f t="shared" si="293"/>
        <v>imepre</v>
      </c>
      <c r="ED228" s="73" t="str">
        <f t="shared" si="294"/>
        <v>klu</v>
      </c>
      <c r="EE228" s="73" t="str">
        <f t="shared" si="295"/>
        <v>kat</v>
      </c>
      <c r="EF228" s="73" t="str">
        <f t="shared" si="296"/>
        <v/>
      </c>
      <c r="EG228" s="66" t="str">
        <f t="shared" si="297"/>
        <v>imepre-klu-kat</v>
      </c>
      <c r="EH228" s="47" t="s">
        <v>0</v>
      </c>
      <c r="EI228" s="58">
        <f>IF(AL228="","",MAX(EI$12:EI227)+1)</f>
        <v>385</v>
      </c>
      <c r="EJ228" s="73">
        <f t="shared" si="298"/>
        <v>37</v>
      </c>
      <c r="EK228" s="73">
        <f t="shared" si="336"/>
        <v>1204</v>
      </c>
      <c r="EL228" s="73">
        <f t="shared" si="299"/>
        <v>2936</v>
      </c>
      <c r="EM228" s="73">
        <f t="shared" si="300"/>
        <v>1</v>
      </c>
      <c r="EN228" s="73">
        <f t="shared" si="337"/>
        <v>1</v>
      </c>
      <c r="EO228" s="73">
        <f t="shared" si="338"/>
        <v>1</v>
      </c>
      <c r="EP228" s="73" t="str">
        <f t="shared" si="301"/>
        <v>0</v>
      </c>
      <c r="EQ228" s="73" t="str">
        <f t="shared" si="302"/>
        <v/>
      </c>
      <c r="ER228" s="73" t="str">
        <f t="shared" si="303"/>
        <v/>
      </c>
      <c r="ES228" s="53" t="str">
        <f t="shared" si="304"/>
        <v/>
      </c>
      <c r="ET228" s="47" t="s">
        <v>0</v>
      </c>
      <c r="EU228" s="19" t="str">
        <f t="shared" si="339"/>
        <v>INSERT INTO rezultat(id,stazakategorija_id,imeprezime_id,vrijeme_sec,status_id,registracija,uparivanje_id,originalstatus_id,imeprezimealias_id,klubalias_id,kategorijaalias_id) VALUES (385,37,1204,2936,1,1,1,0,Null,Null,Null);</v>
      </c>
      <c r="EV228" s="47" t="s">
        <v>0</v>
      </c>
      <c r="EW228" s="19" t="str">
        <f t="shared" si="340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8" s="47" t="s">
        <v>0</v>
      </c>
      <c r="EY228" s="180" t="str">
        <f t="shared" si="305"/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28" s="47" t="s">
        <v>0</v>
      </c>
    </row>
    <row r="229" spans="1:156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6" t="str">
        <f t="shared" si="306"/>
        <v>ok</v>
      </c>
      <c r="P229" s="47"/>
      <c r="Q229" s="52" t="str">
        <f t="shared" si="307"/>
        <v>Ž16</v>
      </c>
      <c r="R229" s="73">
        <f>IF(Q229="","",IF(COUNTIF(Q$12:Q228,Q229)=0,R228+1,R228))</f>
        <v>15</v>
      </c>
      <c r="S229" s="73">
        <f t="shared" si="308"/>
        <v>120</v>
      </c>
      <c r="T229" s="73">
        <f t="shared" si="271"/>
        <v>27</v>
      </c>
      <c r="U229" s="66" t="str">
        <f t="shared" si="272"/>
        <v>Ž21B – Ž16</v>
      </c>
      <c r="V229" s="47" t="s">
        <v>0</v>
      </c>
      <c r="W229" s="222" t="str">
        <f t="shared" si="273"/>
        <v>Ž16</v>
      </c>
      <c r="X229" s="223">
        <f t="shared" si="274"/>
        <v>37</v>
      </c>
      <c r="Y229" s="47" t="s">
        <v>0</v>
      </c>
      <c r="Z229" s="52" t="str">
        <f t="shared" si="309"/>
        <v>CRO</v>
      </c>
      <c r="AA229" s="73">
        <f t="shared" si="275"/>
        <v>1</v>
      </c>
      <c r="AB229" s="31" t="str">
        <f t="shared" si="310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311"/>
        <v/>
      </c>
      <c r="AH229" s="47" t="s">
        <v>0</v>
      </c>
      <c r="AI229" s="143" t="str">
        <f t="shared" si="312"/>
        <v>CRO</v>
      </c>
      <c r="AJ229" s="47"/>
      <c r="AK229" s="52" t="str">
        <f t="shared" si="313"/>
        <v>Petra</v>
      </c>
      <c r="AL229" s="31" t="str">
        <f t="shared" si="314"/>
        <v>Dasović</v>
      </c>
      <c r="AM229" s="73">
        <f t="shared" si="315"/>
        <v>1438</v>
      </c>
      <c r="AN229" s="73" t="str">
        <f t="shared" si="316"/>
        <v/>
      </c>
      <c r="AO229" s="31" t="str">
        <f t="shared" si="276"/>
        <v>Petra</v>
      </c>
      <c r="AP229" s="66" t="str">
        <f t="shared" si="277"/>
        <v>Dasović</v>
      </c>
      <c r="AQ229" s="47" t="s">
        <v>0</v>
      </c>
      <c r="AR229" s="82" t="str">
        <f t="shared" si="317"/>
        <v/>
      </c>
      <c r="AS229" s="47" t="s">
        <v>0</v>
      </c>
      <c r="AT229" s="19" t="str">
        <f t="shared" si="318"/>
        <v/>
      </c>
      <c r="AU229" s="47" t="s">
        <v>0</v>
      </c>
      <c r="AV229" s="103"/>
      <c r="AW229" s="105"/>
      <c r="AX229" s="47" t="s">
        <v>0</v>
      </c>
      <c r="AY229" s="259" t="str">
        <f t="shared" si="341"/>
        <v/>
      </c>
      <c r="AZ229" s="47" t="s">
        <v>0</v>
      </c>
      <c r="BA229" s="52" t="str">
        <f t="shared" si="278"/>
        <v/>
      </c>
      <c r="BB229" s="73" t="str">
        <f>IF(AV229&amp;AW229="","",MAX(BB$12:BB228)+1)</f>
        <v/>
      </c>
      <c r="BC229" s="271" t="str">
        <f t="shared" si="279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>IF(O229="","",IF(BC229="",AO229,IF(BC229="NEMA",AV229,INDEX(regNatjecatelj_ime,MATCH(BC229,regNatjecatelj_id,0)))))</f>
        <v>Petra</v>
      </c>
      <c r="BG229" s="31" t="str">
        <f>IF(O229="","",IF(BC229="",AP229,IF(BC229="NEMA",AW229,INDEX(regNatjecatelj_prezime,MATCH(BC229,regNatjecatelj_id,0)))))</f>
        <v>Dasović</v>
      </c>
      <c r="BH229" s="73" t="str">
        <f t="shared" si="319"/>
        <v/>
      </c>
      <c r="BI229" s="53">
        <f t="shared" si="320"/>
        <v>1438</v>
      </c>
      <c r="BJ229" s="47" t="s">
        <v>0</v>
      </c>
      <c r="BK229" s="52" t="str">
        <f t="shared" si="280"/>
        <v>KAP</v>
      </c>
      <c r="BL229" s="31" t="str">
        <f t="shared" si="281"/>
        <v>OK Kapela</v>
      </c>
      <c r="BM229" s="73" t="str">
        <f t="shared" si="282"/>
        <v/>
      </c>
      <c r="BN229" s="31" t="str" cm="1">
        <f t="array" ref="BN229">IF(BM229="",""&amp;BL229,IF(BM229="NEMA",BL229,INDEX(regKlub_naziv,MATCH(INDEX(regKlub_alias_klubId,BM229),regKlub_id,0))))</f>
        <v>OK Kapela</v>
      </c>
      <c r="BO229" s="31" t="str" cm="1">
        <f t="array" ref="BO229">IFERROR(""&amp;INDEX(regNatjecatelj_klub,DX229),"")</f>
        <v>OK Kapela</v>
      </c>
      <c r="BP229" s="88" t="str">
        <f t="shared" si="321"/>
        <v/>
      </c>
      <c r="BQ229" s="66" t="str">
        <f t="shared" si="322"/>
        <v>OK Kapela</v>
      </c>
      <c r="BR229" s="47" t="s">
        <v>0</v>
      </c>
      <c r="BS229" s="52" t="str">
        <f>IF(X229&lt;&gt;"NEMA","",IF(IFERROR(MATCH(W229,W$12:W228,0),0)&lt;&gt;0,"",W229))</f>
        <v/>
      </c>
      <c r="BT229" s="73" t="str">
        <f t="shared" si="323"/>
        <v/>
      </c>
      <c r="BU229" s="31" t="str">
        <f>IF(OR(BT229="",BT229&lt;&gt;"NEMA"),"",MAX(BU$12:BU228)+1)</f>
        <v/>
      </c>
      <c r="BV229" s="66" t="str">
        <f t="shared" si="324"/>
        <v/>
      </c>
      <c r="BW229" s="47" t="s">
        <v>0</v>
      </c>
      <c r="BX229" s="19" t="str">
        <f t="shared" si="325"/>
        <v/>
      </c>
      <c r="BY229" s="47" t="s">
        <v>0</v>
      </c>
      <c r="BZ229" s="82" t="str">
        <f>IF(BM229&lt;&gt;"NEMA","",IF(IFERROR(MATCH(BL229,BL$12:BL228,0),0)&lt;&gt;0,"",BL229))</f>
        <v/>
      </c>
      <c r="CA229" s="47" t="s">
        <v>0</v>
      </c>
      <c r="CB229" s="125"/>
      <c r="CC229" s="47" t="s">
        <v>0</v>
      </c>
      <c r="CD229" s="58" t="str">
        <f t="shared" si="326"/>
        <v/>
      </c>
      <c r="CE229" s="31" t="str">
        <f t="shared" si="327"/>
        <v/>
      </c>
      <c r="CF229" s="31" t="str">
        <f>IF(CE229="","",MAX(CF$12:CF228)+1)</f>
        <v/>
      </c>
      <c r="CG229" s="31" t="str">
        <f t="shared" si="283"/>
        <v/>
      </c>
      <c r="CH229" s="31" t="str">
        <f t="shared" si="328"/>
        <v/>
      </c>
      <c r="CI229" s="31" t="str">
        <f>IF(CB229="","",MAX(CI$12:CI228)+1)</f>
        <v/>
      </c>
      <c r="CJ229" s="31" t="str">
        <f t="shared" si="329"/>
        <v/>
      </c>
      <c r="CK229" s="66" t="str">
        <f t="shared" si="330"/>
        <v/>
      </c>
      <c r="CL229" s="47" t="s">
        <v>0</v>
      </c>
      <c r="CM229" s="73" t="str">
        <f t="shared" si="284"/>
        <v/>
      </c>
      <c r="CN229" s="47"/>
      <c r="CO229" s="19" t="str">
        <f t="shared" si="331"/>
        <v/>
      </c>
      <c r="CP229" s="47" t="s">
        <v>0</v>
      </c>
      <c r="CQ229" s="143" t="str">
        <f t="shared" si="332"/>
        <v>OK Kapela</v>
      </c>
      <c r="CR229" s="47" t="s">
        <v>0</v>
      </c>
      <c r="CS229" s="58" t="str">
        <f t="shared" si="268"/>
        <v>52:05</v>
      </c>
      <c r="CT229" s="73" t="str">
        <f t="shared" si="269"/>
        <v>0</v>
      </c>
      <c r="CU229" s="229" t="str">
        <f t="shared" si="285"/>
        <v/>
      </c>
      <c r="CV229" s="230">
        <f t="shared" si="270"/>
        <v>3125</v>
      </c>
      <c r="CW229" s="163">
        <f t="shared" si="286"/>
        <v>1</v>
      </c>
      <c r="CX229" s="47" t="s">
        <v>0</v>
      </c>
      <c r="CY229" s="222" t="str">
        <f t="shared" si="333"/>
        <v xml:space="preserve">
</v>
      </c>
      <c r="CZ229" s="223">
        <f t="shared" si="334"/>
        <v>6</v>
      </c>
      <c r="DA229" s="47" t="s">
        <v>0</v>
      </c>
      <c r="DB229" s="47"/>
      <c r="DC229" s="47"/>
      <c r="DD229" s="47"/>
      <c r="DE229" s="47" t="s">
        <v>0</v>
      </c>
      <c r="DF229" s="53" t="str">
        <f t="shared" si="342"/>
        <v/>
      </c>
      <c r="DG229" t="s">
        <v>0</v>
      </c>
      <c r="DH229" s="128" t="str">
        <f t="shared" si="343"/>
        <v>Ž</v>
      </c>
      <c r="DI229" t="s">
        <v>0</v>
      </c>
      <c r="DJ229" s="52" t="str">
        <f t="shared" si="344"/>
        <v/>
      </c>
      <c r="DK229" s="66" t="str">
        <f t="shared" si="345"/>
        <v/>
      </c>
      <c r="DL229" t="s">
        <v>0</v>
      </c>
      <c r="DM229" s="19" t="str">
        <f t="shared" si="346"/>
        <v/>
      </c>
      <c r="DN229" s="47" t="s">
        <v>0</v>
      </c>
      <c r="DO229" s="19" t="str">
        <f t="shared" si="347"/>
        <v/>
      </c>
      <c r="DP229" s="47" t="s">
        <v>0</v>
      </c>
      <c r="DQ229" s="52" t="str">
        <f t="shared" si="287"/>
        <v>Petra – Dasović – OK Kapela – Ž16</v>
      </c>
      <c r="DR229" s="53">
        <f t="shared" si="288"/>
        <v>226</v>
      </c>
      <c r="DS229" s="47" t="s">
        <v>0</v>
      </c>
      <c r="DT229" s="52" t="str">
        <f t="shared" si="289"/>
        <v>Petra – Dasović – OK Kapela</v>
      </c>
      <c r="DU229" s="53">
        <f t="shared" si="290"/>
        <v>226</v>
      </c>
      <c r="DV229" s="47" t="s">
        <v>0</v>
      </c>
      <c r="DW229" s="52" t="str">
        <f t="shared" si="291"/>
        <v>Petra – Dasović</v>
      </c>
      <c r="DX229" s="53">
        <f t="shared" si="292"/>
        <v>226</v>
      </c>
      <c r="DY229" s="47" t="s">
        <v>0</v>
      </c>
      <c r="DZ229" s="58">
        <f t="shared" si="335"/>
        <v>226</v>
      </c>
      <c r="EA229" s="53" cm="1">
        <f t="array" ref="EA229">IF(DZ229&lt;&gt;"",INDEX(regNatjecatelj_id,DZ229,0),IF(BD229&lt;&gt;"",BD229,""))</f>
        <v>1438</v>
      </c>
      <c r="EB229" s="47" t="s">
        <v>0</v>
      </c>
      <c r="EC229" s="58" t="str">
        <f t="shared" si="293"/>
        <v>imepre</v>
      </c>
      <c r="ED229" s="73" t="str">
        <f t="shared" si="294"/>
        <v>klu</v>
      </c>
      <c r="EE229" s="73" t="str">
        <f t="shared" si="295"/>
        <v>kat</v>
      </c>
      <c r="EF229" s="73" t="str">
        <f t="shared" si="296"/>
        <v/>
      </c>
      <c r="EG229" s="66" t="str">
        <f t="shared" si="297"/>
        <v>imepre-klu-kat</v>
      </c>
      <c r="EH229" s="47" t="s">
        <v>0</v>
      </c>
      <c r="EI229" s="58">
        <f>IF(AL229="","",MAX(EI$12:EI228)+1)</f>
        <v>386</v>
      </c>
      <c r="EJ229" s="73">
        <f t="shared" si="298"/>
        <v>37</v>
      </c>
      <c r="EK229" s="73">
        <f t="shared" si="336"/>
        <v>1438</v>
      </c>
      <c r="EL229" s="73">
        <f t="shared" si="299"/>
        <v>3125</v>
      </c>
      <c r="EM229" s="73">
        <f t="shared" si="300"/>
        <v>1</v>
      </c>
      <c r="EN229" s="73">
        <f t="shared" si="337"/>
        <v>1</v>
      </c>
      <c r="EO229" s="73">
        <f t="shared" si="338"/>
        <v>1</v>
      </c>
      <c r="EP229" s="73" t="str">
        <f t="shared" si="301"/>
        <v>0</v>
      </c>
      <c r="EQ229" s="73" t="str">
        <f t="shared" si="302"/>
        <v/>
      </c>
      <c r="ER229" s="73" t="str">
        <f t="shared" si="303"/>
        <v/>
      </c>
      <c r="ES229" s="53" t="str">
        <f t="shared" si="304"/>
        <v/>
      </c>
      <c r="ET229" s="47" t="s">
        <v>0</v>
      </c>
      <c r="EU229" s="19" t="str">
        <f t="shared" si="339"/>
        <v>INSERT INTO rezultat(id,stazakategorija_id,imeprezime_id,vrijeme_sec,status_id,registracija,uparivanje_id,originalstatus_id,imeprezimealias_id,klubalias_id,kategorijaalias_id) VALUES (386,37,1438,3125,1,1,1,0,Null,Null,Null);</v>
      </c>
      <c r="EV229" s="47" t="s">
        <v>0</v>
      </c>
      <c r="EW229" s="19" t="str">
        <f t="shared" si="340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9" s="47" t="s">
        <v>0</v>
      </c>
      <c r="EY229" s="180" t="str">
        <f t="shared" si="305"/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29" s="47" t="s">
        <v>0</v>
      </c>
    </row>
    <row r="230" spans="1:156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6" t="str">
        <f t="shared" si="306"/>
        <v>ok</v>
      </c>
      <c r="P230" s="47"/>
      <c r="Q230" s="52" t="str">
        <f t="shared" si="307"/>
        <v>Ž16</v>
      </c>
      <c r="R230" s="73">
        <f>IF(Q230="","",IF(COUNTIF(Q$12:Q229,Q230)=0,R229+1,R229))</f>
        <v>15</v>
      </c>
      <c r="S230" s="73">
        <f t="shared" si="308"/>
        <v>120</v>
      </c>
      <c r="T230" s="73">
        <f t="shared" si="271"/>
        <v>27</v>
      </c>
      <c r="U230" s="66" t="str">
        <f t="shared" si="272"/>
        <v>Ž21B – Ž16</v>
      </c>
      <c r="V230" s="47" t="s">
        <v>0</v>
      </c>
      <c r="W230" s="222" t="str">
        <f t="shared" si="273"/>
        <v>Ž16</v>
      </c>
      <c r="X230" s="223">
        <f t="shared" si="274"/>
        <v>37</v>
      </c>
      <c r="Y230" s="47" t="s">
        <v>0</v>
      </c>
      <c r="Z230" s="52" t="str">
        <f t="shared" si="309"/>
        <v>CRO</v>
      </c>
      <c r="AA230" s="73">
        <f t="shared" si="275"/>
        <v>1</v>
      </c>
      <c r="AB230" s="31" t="str">
        <f t="shared" si="310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311"/>
        <v/>
      </c>
      <c r="AH230" s="47" t="s">
        <v>0</v>
      </c>
      <c r="AI230" s="143" t="str">
        <f t="shared" si="312"/>
        <v>CRO</v>
      </c>
      <c r="AJ230" s="47"/>
      <c r="AK230" s="52" t="str">
        <f t="shared" si="313"/>
        <v>Kimi Maria</v>
      </c>
      <c r="AL230" s="31" t="str">
        <f t="shared" si="314"/>
        <v>Gobec</v>
      </c>
      <c r="AM230" s="73">
        <f t="shared" si="315"/>
        <v>1301</v>
      </c>
      <c r="AN230" s="73" t="str">
        <f t="shared" si="316"/>
        <v/>
      </c>
      <c r="AO230" s="31" t="str">
        <f t="shared" si="276"/>
        <v>Kimi Maria</v>
      </c>
      <c r="AP230" s="66" t="str">
        <f t="shared" si="277"/>
        <v>Gobec</v>
      </c>
      <c r="AQ230" s="47" t="s">
        <v>0</v>
      </c>
      <c r="AR230" s="82" t="str">
        <f t="shared" si="317"/>
        <v/>
      </c>
      <c r="AS230" s="47" t="s">
        <v>0</v>
      </c>
      <c r="AT230" s="19" t="str">
        <f t="shared" si="318"/>
        <v/>
      </c>
      <c r="AU230" s="47" t="s">
        <v>0</v>
      </c>
      <c r="AV230" s="103"/>
      <c r="AW230" s="105"/>
      <c r="AX230" s="47" t="s">
        <v>0</v>
      </c>
      <c r="AY230" s="259" t="str">
        <f t="shared" si="341"/>
        <v/>
      </c>
      <c r="AZ230" s="47" t="s">
        <v>0</v>
      </c>
      <c r="BA230" s="52" t="str">
        <f t="shared" si="278"/>
        <v/>
      </c>
      <c r="BB230" s="73" t="str">
        <f>IF(AV230&amp;AW230="","",MAX(BB$12:BB229)+1)</f>
        <v/>
      </c>
      <c r="BC230" s="271" t="str">
        <f t="shared" si="279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>IF(O230="","",IF(BC230="",AO230,IF(BC230="NEMA",AV230,INDEX(regNatjecatelj_ime,MATCH(BC230,regNatjecatelj_id,0)))))</f>
        <v>Kimi Maria</v>
      </c>
      <c r="BG230" s="31" t="str">
        <f>IF(O230="","",IF(BC230="",AP230,IF(BC230="NEMA",AW230,INDEX(regNatjecatelj_prezime,MATCH(BC230,regNatjecatelj_id,0)))))</f>
        <v>Gobec</v>
      </c>
      <c r="BH230" s="73" t="str">
        <f t="shared" si="319"/>
        <v/>
      </c>
      <c r="BI230" s="53">
        <f t="shared" si="320"/>
        <v>1301</v>
      </c>
      <c r="BJ230" s="47" t="s">
        <v>0</v>
      </c>
      <c r="BK230" s="52" t="str">
        <f t="shared" si="280"/>
        <v>Vihor</v>
      </c>
      <c r="BL230" s="31" t="str">
        <f t="shared" si="281"/>
        <v>OK Vihor</v>
      </c>
      <c r="BM230" s="73" t="str">
        <f t="shared" si="282"/>
        <v/>
      </c>
      <c r="BN230" s="31" t="str" cm="1">
        <f t="array" ref="BN230">IF(BM230="",""&amp;BL230,IF(BM230="NEMA",BL230,INDEX(regKlub_naziv,MATCH(INDEX(regKlub_alias_klubId,BM230),regKlub_id,0))))</f>
        <v>OK Vihor</v>
      </c>
      <c r="BO230" s="31" t="str" cm="1">
        <f t="array" ref="BO230">IFERROR(""&amp;INDEX(regNatjecatelj_klub,DX230),"")</f>
        <v>OK Vihor</v>
      </c>
      <c r="BP230" s="88" t="str">
        <f t="shared" si="321"/>
        <v/>
      </c>
      <c r="BQ230" s="66" t="str">
        <f t="shared" si="322"/>
        <v>OK Vihor</v>
      </c>
      <c r="BR230" s="47" t="s">
        <v>0</v>
      </c>
      <c r="BS230" s="52" t="str">
        <f>IF(X230&lt;&gt;"NEMA","",IF(IFERROR(MATCH(W230,W$12:W229,0),0)&lt;&gt;0,"",W230))</f>
        <v/>
      </c>
      <c r="BT230" s="73" t="str">
        <f t="shared" si="323"/>
        <v/>
      </c>
      <c r="BU230" s="31" t="str">
        <f>IF(OR(BT230="",BT230&lt;&gt;"NEMA"),"",MAX(BU$12:BU229)+1)</f>
        <v/>
      </c>
      <c r="BV230" s="66" t="str">
        <f t="shared" si="324"/>
        <v/>
      </c>
      <c r="BW230" s="47" t="s">
        <v>0</v>
      </c>
      <c r="BX230" s="19" t="str">
        <f t="shared" si="325"/>
        <v/>
      </c>
      <c r="BY230" s="47" t="s">
        <v>0</v>
      </c>
      <c r="BZ230" s="82" t="str">
        <f>IF(BM230&lt;&gt;"NEMA","",IF(IFERROR(MATCH(BL230,BL$12:BL229,0),0)&lt;&gt;0,"",BL230))</f>
        <v/>
      </c>
      <c r="CA230" s="47" t="s">
        <v>0</v>
      </c>
      <c r="CB230" s="125"/>
      <c r="CC230" s="47" t="s">
        <v>0</v>
      </c>
      <c r="CD230" s="58" t="str">
        <f t="shared" si="326"/>
        <v/>
      </c>
      <c r="CE230" s="31" t="str">
        <f t="shared" si="327"/>
        <v/>
      </c>
      <c r="CF230" s="31" t="str">
        <f>IF(CE230="","",MAX(CF$12:CF229)+1)</f>
        <v/>
      </c>
      <c r="CG230" s="31" t="str">
        <f t="shared" si="283"/>
        <v/>
      </c>
      <c r="CH230" s="31" t="str">
        <f t="shared" si="328"/>
        <v/>
      </c>
      <c r="CI230" s="31" t="str">
        <f>IF(CB230="","",MAX(CI$12:CI229)+1)</f>
        <v/>
      </c>
      <c r="CJ230" s="31" t="str">
        <f t="shared" si="329"/>
        <v/>
      </c>
      <c r="CK230" s="66" t="str">
        <f t="shared" si="330"/>
        <v/>
      </c>
      <c r="CL230" s="47" t="s">
        <v>0</v>
      </c>
      <c r="CM230" s="73" t="str">
        <f t="shared" si="284"/>
        <v/>
      </c>
      <c r="CN230" s="47"/>
      <c r="CO230" s="19" t="str">
        <f t="shared" si="331"/>
        <v/>
      </c>
      <c r="CP230" s="47" t="s">
        <v>0</v>
      </c>
      <c r="CQ230" s="143" t="str">
        <f t="shared" si="332"/>
        <v>OK Vihor</v>
      </c>
      <c r="CR230" s="47" t="s">
        <v>0</v>
      </c>
      <c r="CS230" s="58" t="str">
        <f t="shared" si="268"/>
        <v>53:31</v>
      </c>
      <c r="CT230" s="73" t="str">
        <f t="shared" si="269"/>
        <v>0</v>
      </c>
      <c r="CU230" s="229" t="str">
        <f t="shared" si="285"/>
        <v/>
      </c>
      <c r="CV230" s="230">
        <f t="shared" si="270"/>
        <v>3211</v>
      </c>
      <c r="CW230" s="163">
        <f t="shared" si="286"/>
        <v>1</v>
      </c>
      <c r="CX230" s="47" t="s">
        <v>0</v>
      </c>
      <c r="CY230" s="222" t="str">
        <f t="shared" si="333"/>
        <v xml:space="preserve">
</v>
      </c>
      <c r="CZ230" s="223">
        <f t="shared" si="334"/>
        <v>6</v>
      </c>
      <c r="DA230" s="47" t="s">
        <v>0</v>
      </c>
      <c r="DB230" s="47"/>
      <c r="DC230" s="47"/>
      <c r="DD230" s="47"/>
      <c r="DE230" s="47" t="s">
        <v>0</v>
      </c>
      <c r="DF230" s="53" t="str">
        <f t="shared" si="342"/>
        <v/>
      </c>
      <c r="DG230" t="s">
        <v>0</v>
      </c>
      <c r="DH230" s="128" t="str">
        <f t="shared" si="343"/>
        <v>Ž</v>
      </c>
      <c r="DI230" t="s">
        <v>0</v>
      </c>
      <c r="DJ230" s="52" t="str">
        <f t="shared" si="344"/>
        <v/>
      </c>
      <c r="DK230" s="66" t="str">
        <f t="shared" si="345"/>
        <v/>
      </c>
      <c r="DL230" t="s">
        <v>0</v>
      </c>
      <c r="DM230" s="19" t="str">
        <f t="shared" si="346"/>
        <v/>
      </c>
      <c r="DN230" s="47" t="s">
        <v>0</v>
      </c>
      <c r="DO230" s="19" t="str">
        <f t="shared" si="347"/>
        <v/>
      </c>
      <c r="DP230" s="47" t="s">
        <v>0</v>
      </c>
      <c r="DQ230" s="52" t="str">
        <f t="shared" si="287"/>
        <v>Kimi Maria – Gobec – OK Vihor – Ž16</v>
      </c>
      <c r="DR230" s="53">
        <f t="shared" si="288"/>
        <v>676</v>
      </c>
      <c r="DS230" s="47" t="s">
        <v>0</v>
      </c>
      <c r="DT230" s="52" t="str">
        <f t="shared" si="289"/>
        <v>Kimi Maria – Gobec – OK Vihor</v>
      </c>
      <c r="DU230" s="53">
        <f t="shared" si="290"/>
        <v>676</v>
      </c>
      <c r="DV230" s="47" t="s">
        <v>0</v>
      </c>
      <c r="DW230" s="52" t="str">
        <f t="shared" si="291"/>
        <v>Kimi Maria – Gobec</v>
      </c>
      <c r="DX230" s="53">
        <f t="shared" si="292"/>
        <v>676</v>
      </c>
      <c r="DY230" s="47" t="s">
        <v>0</v>
      </c>
      <c r="DZ230" s="58">
        <f t="shared" si="335"/>
        <v>676</v>
      </c>
      <c r="EA230" s="53" cm="1">
        <f t="array" ref="EA230">IF(DZ230&lt;&gt;"",INDEX(regNatjecatelj_id,DZ230,0),IF(BD230&lt;&gt;"",BD230,""))</f>
        <v>1301</v>
      </c>
      <c r="EB230" s="47" t="s">
        <v>0</v>
      </c>
      <c r="EC230" s="58" t="str">
        <f t="shared" si="293"/>
        <v>imepre</v>
      </c>
      <c r="ED230" s="73" t="str">
        <f t="shared" si="294"/>
        <v>klu</v>
      </c>
      <c r="EE230" s="73" t="str">
        <f t="shared" si="295"/>
        <v>kat</v>
      </c>
      <c r="EF230" s="73" t="str">
        <f t="shared" si="296"/>
        <v/>
      </c>
      <c r="EG230" s="66" t="str">
        <f t="shared" si="297"/>
        <v>imepre-klu-kat</v>
      </c>
      <c r="EH230" s="47" t="s">
        <v>0</v>
      </c>
      <c r="EI230" s="58">
        <f>IF(AL230="","",MAX(EI$12:EI229)+1)</f>
        <v>387</v>
      </c>
      <c r="EJ230" s="73">
        <f t="shared" si="298"/>
        <v>37</v>
      </c>
      <c r="EK230" s="73">
        <f t="shared" si="336"/>
        <v>1301</v>
      </c>
      <c r="EL230" s="73">
        <f t="shared" si="299"/>
        <v>3211</v>
      </c>
      <c r="EM230" s="73">
        <f t="shared" si="300"/>
        <v>1</v>
      </c>
      <c r="EN230" s="73">
        <f t="shared" si="337"/>
        <v>1</v>
      </c>
      <c r="EO230" s="73">
        <f t="shared" si="338"/>
        <v>1</v>
      </c>
      <c r="EP230" s="73" t="str">
        <f t="shared" si="301"/>
        <v>0</v>
      </c>
      <c r="EQ230" s="73" t="str">
        <f t="shared" si="302"/>
        <v/>
      </c>
      <c r="ER230" s="73" t="str">
        <f t="shared" si="303"/>
        <v/>
      </c>
      <c r="ES230" s="53" t="str">
        <f t="shared" si="304"/>
        <v/>
      </c>
      <c r="ET230" s="47" t="s">
        <v>0</v>
      </c>
      <c r="EU230" s="19" t="str">
        <f t="shared" si="339"/>
        <v>INSERT INTO rezultat(id,stazakategorija_id,imeprezime_id,vrijeme_sec,status_id,registracija,uparivanje_id,originalstatus_id,imeprezimealias_id,klubalias_id,kategorijaalias_id) VALUES (387,37,1301,3211,1,1,1,0,Null,Null,Null);</v>
      </c>
      <c r="EV230" s="47" t="s">
        <v>0</v>
      </c>
      <c r="EW230" s="19" t="str">
        <f t="shared" si="340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0" s="47" t="s">
        <v>0</v>
      </c>
      <c r="EY230" s="180" t="str">
        <f t="shared" si="305"/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0" s="47" t="s">
        <v>0</v>
      </c>
    </row>
    <row r="231" spans="1:156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6" t="str">
        <f t="shared" si="306"/>
        <v>ok</v>
      </c>
      <c r="P231" s="47"/>
      <c r="Q231" s="52" t="str">
        <f t="shared" si="307"/>
        <v>Ž16</v>
      </c>
      <c r="R231" s="73">
        <f>IF(Q231="","",IF(COUNTIF(Q$12:Q230,Q231)=0,R230+1,R230))</f>
        <v>15</v>
      </c>
      <c r="S231" s="73">
        <f t="shared" si="308"/>
        <v>120</v>
      </c>
      <c r="T231" s="73">
        <f t="shared" si="271"/>
        <v>27</v>
      </c>
      <c r="U231" s="66" t="str">
        <f t="shared" si="272"/>
        <v>Ž21B – Ž16</v>
      </c>
      <c r="V231" s="47" t="s">
        <v>0</v>
      </c>
      <c r="W231" s="222" t="str">
        <f t="shared" si="273"/>
        <v>Ž16</v>
      </c>
      <c r="X231" s="223">
        <f t="shared" si="274"/>
        <v>37</v>
      </c>
      <c r="Y231" s="47" t="s">
        <v>0</v>
      </c>
      <c r="Z231" s="52" t="str">
        <f t="shared" si="309"/>
        <v>CRO</v>
      </c>
      <c r="AA231" s="73">
        <f t="shared" si="275"/>
        <v>1</v>
      </c>
      <c r="AB231" s="31" t="str">
        <f t="shared" si="310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311"/>
        <v/>
      </c>
      <c r="AH231" s="47" t="s">
        <v>0</v>
      </c>
      <c r="AI231" s="143" t="str">
        <f t="shared" si="312"/>
        <v>CRO</v>
      </c>
      <c r="AJ231" s="47"/>
      <c r="AK231" s="52" t="str">
        <f t="shared" si="313"/>
        <v>Majda</v>
      </c>
      <c r="AL231" s="31" t="str">
        <f t="shared" si="314"/>
        <v>Vidaković</v>
      </c>
      <c r="AM231" s="73">
        <f t="shared" si="315"/>
        <v>1259</v>
      </c>
      <c r="AN231" s="73" t="str">
        <f t="shared" si="316"/>
        <v/>
      </c>
      <c r="AO231" s="31" t="str">
        <f t="shared" si="276"/>
        <v>Majda</v>
      </c>
      <c r="AP231" s="66" t="str">
        <f t="shared" si="277"/>
        <v>Vidaković</v>
      </c>
      <c r="AQ231" s="47" t="s">
        <v>0</v>
      </c>
      <c r="AR231" s="82" t="str">
        <f t="shared" si="317"/>
        <v/>
      </c>
      <c r="AS231" s="47" t="s">
        <v>0</v>
      </c>
      <c r="AT231" s="19" t="str">
        <f t="shared" si="318"/>
        <v/>
      </c>
      <c r="AU231" s="47" t="s">
        <v>0</v>
      </c>
      <c r="AV231" s="103"/>
      <c r="AW231" s="105"/>
      <c r="AX231" s="47" t="s">
        <v>0</v>
      </c>
      <c r="AY231" s="259" t="str">
        <f t="shared" si="341"/>
        <v/>
      </c>
      <c r="AZ231" s="47" t="s">
        <v>0</v>
      </c>
      <c r="BA231" s="52" t="str">
        <f t="shared" si="278"/>
        <v/>
      </c>
      <c r="BB231" s="73" t="str">
        <f>IF(AV231&amp;AW231="","",MAX(BB$12:BB230)+1)</f>
        <v/>
      </c>
      <c r="BC231" s="271" t="str">
        <f t="shared" si="279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>IF(O231="","",IF(BC231="",AO231,IF(BC231="NEMA",AV231,INDEX(regNatjecatelj_ime,MATCH(BC231,regNatjecatelj_id,0)))))</f>
        <v>Majda</v>
      </c>
      <c r="BG231" s="31" t="str">
        <f>IF(O231="","",IF(BC231="",AP231,IF(BC231="NEMA",AW231,INDEX(regNatjecatelj_prezime,MATCH(BC231,regNatjecatelj_id,0)))))</f>
        <v>Vidaković</v>
      </c>
      <c r="BH231" s="73" t="str">
        <f t="shared" si="319"/>
        <v/>
      </c>
      <c r="BI231" s="53">
        <f t="shared" si="320"/>
        <v>1259</v>
      </c>
      <c r="BJ231" s="47" t="s">
        <v>0</v>
      </c>
      <c r="BK231" s="52" t="str">
        <f t="shared" si="280"/>
        <v>KAP</v>
      </c>
      <c r="BL231" s="31" t="str">
        <f t="shared" si="281"/>
        <v>OK Kapela</v>
      </c>
      <c r="BM231" s="73" t="str">
        <f t="shared" si="282"/>
        <v/>
      </c>
      <c r="BN231" s="31" t="str" cm="1">
        <f t="array" ref="BN231">IF(BM231="",""&amp;BL231,IF(BM231="NEMA",BL231,INDEX(regKlub_naziv,MATCH(INDEX(regKlub_alias_klubId,BM231),regKlub_id,0))))</f>
        <v>OK Kapela</v>
      </c>
      <c r="BO231" s="31" t="str" cm="1">
        <f t="array" ref="BO231">IFERROR(""&amp;INDEX(regNatjecatelj_klub,DX231),"")</f>
        <v>OK Kapela</v>
      </c>
      <c r="BP231" s="88" t="str">
        <f t="shared" si="321"/>
        <v/>
      </c>
      <c r="BQ231" s="66" t="str">
        <f t="shared" si="322"/>
        <v>OK Kapela</v>
      </c>
      <c r="BR231" s="47" t="s">
        <v>0</v>
      </c>
      <c r="BS231" s="52" t="str">
        <f>IF(X231&lt;&gt;"NEMA","",IF(IFERROR(MATCH(W231,W$12:W230,0),0)&lt;&gt;0,"",W231))</f>
        <v/>
      </c>
      <c r="BT231" s="73" t="str">
        <f t="shared" si="323"/>
        <v/>
      </c>
      <c r="BU231" s="31" t="str">
        <f>IF(OR(BT231="",BT231&lt;&gt;"NEMA"),"",MAX(BU$12:BU230)+1)</f>
        <v/>
      </c>
      <c r="BV231" s="66" t="str">
        <f t="shared" si="324"/>
        <v/>
      </c>
      <c r="BW231" s="47" t="s">
        <v>0</v>
      </c>
      <c r="BX231" s="19" t="str">
        <f t="shared" si="325"/>
        <v/>
      </c>
      <c r="BY231" s="47" t="s">
        <v>0</v>
      </c>
      <c r="BZ231" s="82" t="str">
        <f>IF(BM231&lt;&gt;"NEMA","",IF(IFERROR(MATCH(BL231,BL$12:BL230,0),0)&lt;&gt;0,"",BL231))</f>
        <v/>
      </c>
      <c r="CA231" s="47" t="s">
        <v>0</v>
      </c>
      <c r="CB231" s="125"/>
      <c r="CC231" s="47" t="s">
        <v>0</v>
      </c>
      <c r="CD231" s="58" t="str">
        <f t="shared" si="326"/>
        <v/>
      </c>
      <c r="CE231" s="31" t="str">
        <f t="shared" si="327"/>
        <v/>
      </c>
      <c r="CF231" s="31" t="str">
        <f>IF(CE231="","",MAX(CF$12:CF230)+1)</f>
        <v/>
      </c>
      <c r="CG231" s="31" t="str">
        <f t="shared" si="283"/>
        <v/>
      </c>
      <c r="CH231" s="31" t="str">
        <f t="shared" si="328"/>
        <v/>
      </c>
      <c r="CI231" s="31" t="str">
        <f>IF(CB231="","",MAX(CI$12:CI230)+1)</f>
        <v/>
      </c>
      <c r="CJ231" s="31" t="str">
        <f t="shared" si="329"/>
        <v/>
      </c>
      <c r="CK231" s="66" t="str">
        <f t="shared" si="330"/>
        <v/>
      </c>
      <c r="CL231" s="47" t="s">
        <v>0</v>
      </c>
      <c r="CM231" s="73" t="str">
        <f t="shared" si="284"/>
        <v/>
      </c>
      <c r="CN231" s="47"/>
      <c r="CO231" s="19" t="str">
        <f t="shared" si="331"/>
        <v/>
      </c>
      <c r="CP231" s="47" t="s">
        <v>0</v>
      </c>
      <c r="CQ231" s="143" t="str">
        <f t="shared" si="332"/>
        <v>OK Kapela</v>
      </c>
      <c r="CR231" s="47" t="s">
        <v>0</v>
      </c>
      <c r="CS231" s="58" t="str">
        <f t="shared" ref="CS231:CS294" si="348">IF(G231="","",G231)</f>
        <v>53:57</v>
      </c>
      <c r="CT231" s="73" t="str">
        <f t="shared" ref="CT231:CT294" si="349">IF(H231="","",H231)</f>
        <v>0</v>
      </c>
      <c r="CU231" s="229" t="str">
        <f t="shared" si="285"/>
        <v/>
      </c>
      <c r="CV231" s="230">
        <f t="shared" si="270"/>
        <v>3237</v>
      </c>
      <c r="CW231" s="163">
        <f t="shared" si="286"/>
        <v>1</v>
      </c>
      <c r="CX231" s="47" t="s">
        <v>0</v>
      </c>
      <c r="CY231" s="222" t="str">
        <f t="shared" si="333"/>
        <v xml:space="preserve">
</v>
      </c>
      <c r="CZ231" s="223">
        <f t="shared" si="334"/>
        <v>6</v>
      </c>
      <c r="DA231" s="47" t="s">
        <v>0</v>
      </c>
      <c r="DB231" s="47"/>
      <c r="DC231" s="47"/>
      <c r="DD231" s="47"/>
      <c r="DE231" s="47" t="s">
        <v>0</v>
      </c>
      <c r="DF231" s="53" t="str">
        <f t="shared" si="342"/>
        <v/>
      </c>
      <c r="DG231" t="s">
        <v>0</v>
      </c>
      <c r="DH231" s="128" t="str">
        <f t="shared" si="343"/>
        <v>Ž</v>
      </c>
      <c r="DI231" t="s">
        <v>0</v>
      </c>
      <c r="DJ231" s="52" t="str">
        <f t="shared" si="344"/>
        <v/>
      </c>
      <c r="DK231" s="66" t="str">
        <f t="shared" si="345"/>
        <v/>
      </c>
      <c r="DL231" t="s">
        <v>0</v>
      </c>
      <c r="DM231" s="19" t="str">
        <f t="shared" si="346"/>
        <v/>
      </c>
      <c r="DN231" s="47" t="s">
        <v>0</v>
      </c>
      <c r="DO231" s="19" t="str">
        <f t="shared" si="347"/>
        <v/>
      </c>
      <c r="DP231" s="47" t="s">
        <v>0</v>
      </c>
      <c r="DQ231" s="52" t="str">
        <f t="shared" si="287"/>
        <v>Majda – Vidaković – OK Kapela – Ž16</v>
      </c>
      <c r="DR231" s="53">
        <f t="shared" si="288"/>
        <v>324</v>
      </c>
      <c r="DS231" s="47" t="s">
        <v>0</v>
      </c>
      <c r="DT231" s="52" t="str">
        <f t="shared" si="289"/>
        <v>Majda – Vidaković – OK Kapela</v>
      </c>
      <c r="DU231" s="53">
        <f t="shared" si="290"/>
        <v>324</v>
      </c>
      <c r="DV231" s="47" t="s">
        <v>0</v>
      </c>
      <c r="DW231" s="52" t="str">
        <f t="shared" si="291"/>
        <v>Majda – Vidaković</v>
      </c>
      <c r="DX231" s="53">
        <f t="shared" si="292"/>
        <v>324</v>
      </c>
      <c r="DY231" s="47" t="s">
        <v>0</v>
      </c>
      <c r="DZ231" s="58">
        <f t="shared" si="335"/>
        <v>324</v>
      </c>
      <c r="EA231" s="53" cm="1">
        <f t="array" ref="EA231">IF(DZ231&lt;&gt;"",INDEX(regNatjecatelj_id,DZ231,0),IF(BD231&lt;&gt;"",BD231,""))</f>
        <v>1259</v>
      </c>
      <c r="EB231" s="47" t="s">
        <v>0</v>
      </c>
      <c r="EC231" s="58" t="str">
        <f t="shared" si="293"/>
        <v>imepre</v>
      </c>
      <c r="ED231" s="73" t="str">
        <f t="shared" si="294"/>
        <v>klu</v>
      </c>
      <c r="EE231" s="73" t="str">
        <f t="shared" si="295"/>
        <v>kat</v>
      </c>
      <c r="EF231" s="73" t="str">
        <f t="shared" si="296"/>
        <v/>
      </c>
      <c r="EG231" s="66" t="str">
        <f t="shared" si="297"/>
        <v>imepre-klu-kat</v>
      </c>
      <c r="EH231" s="47" t="s">
        <v>0</v>
      </c>
      <c r="EI231" s="58">
        <f>IF(AL231="","",MAX(EI$12:EI230)+1)</f>
        <v>388</v>
      </c>
      <c r="EJ231" s="73">
        <f t="shared" si="298"/>
        <v>37</v>
      </c>
      <c r="EK231" s="73">
        <f t="shared" si="336"/>
        <v>1259</v>
      </c>
      <c r="EL231" s="73">
        <f t="shared" si="299"/>
        <v>3237</v>
      </c>
      <c r="EM231" s="73">
        <f t="shared" si="300"/>
        <v>1</v>
      </c>
      <c r="EN231" s="73">
        <f t="shared" si="337"/>
        <v>1</v>
      </c>
      <c r="EO231" s="73">
        <f t="shared" si="338"/>
        <v>1</v>
      </c>
      <c r="EP231" s="73" t="str">
        <f t="shared" si="301"/>
        <v>0</v>
      </c>
      <c r="EQ231" s="73" t="str">
        <f t="shared" si="302"/>
        <v/>
      </c>
      <c r="ER231" s="73" t="str">
        <f t="shared" si="303"/>
        <v/>
      </c>
      <c r="ES231" s="53" t="str">
        <f t="shared" si="304"/>
        <v/>
      </c>
      <c r="ET231" s="47" t="s">
        <v>0</v>
      </c>
      <c r="EU231" s="19" t="str">
        <f t="shared" si="339"/>
        <v>INSERT INTO rezultat(id,stazakategorija_id,imeprezime_id,vrijeme_sec,status_id,registracija,uparivanje_id,originalstatus_id,imeprezimealias_id,klubalias_id,kategorijaalias_id) VALUES (388,37,1259,3237,1,1,1,0,Null,Null,Null);</v>
      </c>
      <c r="EV231" s="47" t="s">
        <v>0</v>
      </c>
      <c r="EW231" s="19" t="str">
        <f t="shared" si="340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1" s="47" t="s">
        <v>0</v>
      </c>
      <c r="EY231" s="180" t="str">
        <f t="shared" si="305"/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1" s="47" t="s">
        <v>0</v>
      </c>
    </row>
    <row r="232" spans="1:156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6" t="str">
        <f t="shared" si="306"/>
        <v>ok</v>
      </c>
      <c r="P232" s="47"/>
      <c r="Q232" s="52" t="str">
        <f t="shared" si="307"/>
        <v>Ž16</v>
      </c>
      <c r="R232" s="73">
        <f>IF(Q232="","",IF(COUNTIF(Q$12:Q231,Q232)=0,R231+1,R231))</f>
        <v>15</v>
      </c>
      <c r="S232" s="73">
        <f t="shared" si="308"/>
        <v>120</v>
      </c>
      <c r="T232" s="73">
        <f t="shared" si="271"/>
        <v>27</v>
      </c>
      <c r="U232" s="66" t="str">
        <f t="shared" si="272"/>
        <v>Ž21B – Ž16</v>
      </c>
      <c r="V232" s="47" t="s">
        <v>0</v>
      </c>
      <c r="W232" s="222" t="str">
        <f t="shared" si="273"/>
        <v>Ž16</v>
      </c>
      <c r="X232" s="223">
        <f t="shared" si="274"/>
        <v>37</v>
      </c>
      <c r="Y232" s="47" t="s">
        <v>0</v>
      </c>
      <c r="Z232" s="52" t="str">
        <f t="shared" si="309"/>
        <v>CRO</v>
      </c>
      <c r="AA232" s="73">
        <f t="shared" si="275"/>
        <v>1</v>
      </c>
      <c r="AB232" s="31" t="str">
        <f t="shared" si="310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311"/>
        <v/>
      </c>
      <c r="AH232" s="47" t="s">
        <v>0</v>
      </c>
      <c r="AI232" s="143" t="str">
        <f t="shared" si="312"/>
        <v>CRO</v>
      </c>
      <c r="AJ232" s="47"/>
      <c r="AK232" s="52" t="str">
        <f t="shared" si="313"/>
        <v>Marta</v>
      </c>
      <c r="AL232" s="31" t="str">
        <f t="shared" si="314"/>
        <v>Nikolić</v>
      </c>
      <c r="AM232" s="73">
        <f t="shared" si="315"/>
        <v>1041</v>
      </c>
      <c r="AN232" s="73" t="str">
        <f t="shared" si="316"/>
        <v/>
      </c>
      <c r="AO232" s="31" t="str">
        <f t="shared" si="276"/>
        <v>Marta</v>
      </c>
      <c r="AP232" s="66" t="str">
        <f t="shared" si="277"/>
        <v>Nikolić</v>
      </c>
      <c r="AQ232" s="47" t="s">
        <v>0</v>
      </c>
      <c r="AR232" s="82" t="str">
        <f t="shared" si="317"/>
        <v/>
      </c>
      <c r="AS232" s="47" t="s">
        <v>0</v>
      </c>
      <c r="AT232" s="19" t="str">
        <f t="shared" si="318"/>
        <v/>
      </c>
      <c r="AU232" s="47" t="s">
        <v>0</v>
      </c>
      <c r="AV232" s="103"/>
      <c r="AW232" s="105"/>
      <c r="AX232" s="47" t="s">
        <v>0</v>
      </c>
      <c r="AY232" s="259" t="str">
        <f t="shared" si="341"/>
        <v/>
      </c>
      <c r="AZ232" s="47" t="s">
        <v>0</v>
      </c>
      <c r="BA232" s="52" t="str">
        <f t="shared" si="278"/>
        <v/>
      </c>
      <c r="BB232" s="73" t="str">
        <f>IF(AV232&amp;AW232="","",MAX(BB$12:BB231)+1)</f>
        <v/>
      </c>
      <c r="BC232" s="271" t="str">
        <f t="shared" si="279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>IF(O232="","",IF(BC232="",AO232,IF(BC232="NEMA",AV232,INDEX(regNatjecatelj_ime,MATCH(BC232,regNatjecatelj_id,0)))))</f>
        <v>Marta</v>
      </c>
      <c r="BG232" s="31" t="str">
        <f>IF(O232="","",IF(BC232="",AP232,IF(BC232="NEMA",AW232,INDEX(regNatjecatelj_prezime,MATCH(BC232,regNatjecatelj_id,0)))))</f>
        <v>Nikolić</v>
      </c>
      <c r="BH232" s="73" t="str">
        <f t="shared" si="319"/>
        <v/>
      </c>
      <c r="BI232" s="53">
        <f t="shared" si="320"/>
        <v>1041</v>
      </c>
      <c r="BJ232" s="47" t="s">
        <v>0</v>
      </c>
      <c r="BK232" s="52" t="str">
        <f t="shared" si="280"/>
        <v>Vihor</v>
      </c>
      <c r="BL232" s="31" t="str">
        <f t="shared" si="281"/>
        <v>OK Vihor</v>
      </c>
      <c r="BM232" s="73" t="str">
        <f t="shared" si="282"/>
        <v/>
      </c>
      <c r="BN232" s="31" t="str" cm="1">
        <f t="array" ref="BN232">IF(BM232="",""&amp;BL232,IF(BM232="NEMA",BL232,INDEX(regKlub_naziv,MATCH(INDEX(regKlub_alias_klubId,BM232),regKlub_id,0))))</f>
        <v>OK Vihor</v>
      </c>
      <c r="BO232" s="31" t="str" cm="1">
        <f t="array" ref="BO232">IFERROR(""&amp;INDEX(regNatjecatelj_klub,DX232),"")</f>
        <v>OK Vihor</v>
      </c>
      <c r="BP232" s="88" t="str">
        <f t="shared" si="321"/>
        <v/>
      </c>
      <c r="BQ232" s="66" t="str">
        <f t="shared" si="322"/>
        <v>OK Vihor</v>
      </c>
      <c r="BR232" s="47" t="s">
        <v>0</v>
      </c>
      <c r="BS232" s="52" t="str">
        <f>IF(X232&lt;&gt;"NEMA","",IF(IFERROR(MATCH(W232,W$12:W231,0),0)&lt;&gt;0,"",W232))</f>
        <v/>
      </c>
      <c r="BT232" s="73" t="str">
        <f t="shared" si="323"/>
        <v/>
      </c>
      <c r="BU232" s="31" t="str">
        <f>IF(OR(BT232="",BT232&lt;&gt;"NEMA"),"",MAX(BU$12:BU231)+1)</f>
        <v/>
      </c>
      <c r="BV232" s="66" t="str">
        <f t="shared" si="324"/>
        <v/>
      </c>
      <c r="BW232" s="47" t="s">
        <v>0</v>
      </c>
      <c r="BX232" s="19" t="str">
        <f t="shared" si="325"/>
        <v/>
      </c>
      <c r="BY232" s="47" t="s">
        <v>0</v>
      </c>
      <c r="BZ232" s="82" t="str">
        <f>IF(BM232&lt;&gt;"NEMA","",IF(IFERROR(MATCH(BL232,BL$12:BL231,0),0)&lt;&gt;0,"",BL232))</f>
        <v/>
      </c>
      <c r="CA232" s="47" t="s">
        <v>0</v>
      </c>
      <c r="CB232" s="125"/>
      <c r="CC232" s="47" t="s">
        <v>0</v>
      </c>
      <c r="CD232" s="58" t="str">
        <f t="shared" si="326"/>
        <v/>
      </c>
      <c r="CE232" s="31" t="str">
        <f t="shared" si="327"/>
        <v/>
      </c>
      <c r="CF232" s="31" t="str">
        <f>IF(CE232="","",MAX(CF$12:CF231)+1)</f>
        <v/>
      </c>
      <c r="CG232" s="31" t="str">
        <f t="shared" si="283"/>
        <v/>
      </c>
      <c r="CH232" s="31" t="str">
        <f t="shared" si="328"/>
        <v/>
      </c>
      <c r="CI232" s="31" t="str">
        <f>IF(CB232="","",MAX(CI$12:CI231)+1)</f>
        <v/>
      </c>
      <c r="CJ232" s="31" t="str">
        <f t="shared" si="329"/>
        <v/>
      </c>
      <c r="CK232" s="66" t="str">
        <f t="shared" si="330"/>
        <v/>
      </c>
      <c r="CL232" s="47" t="s">
        <v>0</v>
      </c>
      <c r="CM232" s="73" t="str">
        <f t="shared" si="284"/>
        <v/>
      </c>
      <c r="CN232" s="47"/>
      <c r="CO232" s="19" t="str">
        <f t="shared" si="331"/>
        <v/>
      </c>
      <c r="CP232" s="47" t="s">
        <v>0</v>
      </c>
      <c r="CQ232" s="143" t="str">
        <f t="shared" si="332"/>
        <v>OK Vihor</v>
      </c>
      <c r="CR232" s="47" t="s">
        <v>0</v>
      </c>
      <c r="CS232" s="58" t="str">
        <f t="shared" si="348"/>
        <v>58:06</v>
      </c>
      <c r="CT232" s="73" t="str">
        <f t="shared" si="349"/>
        <v>0</v>
      </c>
      <c r="CU232" s="229" t="str">
        <f t="shared" si="285"/>
        <v/>
      </c>
      <c r="CV232" s="230">
        <f t="shared" si="270"/>
        <v>3486</v>
      </c>
      <c r="CW232" s="163">
        <f t="shared" si="286"/>
        <v>1</v>
      </c>
      <c r="CX232" s="47" t="s">
        <v>0</v>
      </c>
      <c r="CY232" s="222" t="str">
        <f t="shared" si="333"/>
        <v xml:space="preserve">
</v>
      </c>
      <c r="CZ232" s="223">
        <f t="shared" si="334"/>
        <v>6</v>
      </c>
      <c r="DA232" s="47" t="s">
        <v>0</v>
      </c>
      <c r="DB232" s="47"/>
      <c r="DC232" s="47"/>
      <c r="DD232" s="47"/>
      <c r="DE232" s="47" t="s">
        <v>0</v>
      </c>
      <c r="DF232" s="53" t="str">
        <f t="shared" si="342"/>
        <v/>
      </c>
      <c r="DG232" t="s">
        <v>0</v>
      </c>
      <c r="DH232" s="128" t="str">
        <f t="shared" si="343"/>
        <v>Ž</v>
      </c>
      <c r="DI232" t="s">
        <v>0</v>
      </c>
      <c r="DJ232" s="52" t="str">
        <f t="shared" si="344"/>
        <v/>
      </c>
      <c r="DK232" s="66" t="str">
        <f t="shared" si="345"/>
        <v/>
      </c>
      <c r="DL232" t="s">
        <v>0</v>
      </c>
      <c r="DM232" s="19" t="str">
        <f t="shared" si="346"/>
        <v/>
      </c>
      <c r="DN232" s="47" t="s">
        <v>0</v>
      </c>
      <c r="DO232" s="19" t="str">
        <f t="shared" si="347"/>
        <v/>
      </c>
      <c r="DP232" s="47" t="s">
        <v>0</v>
      </c>
      <c r="DQ232" s="52" t="str">
        <f t="shared" si="287"/>
        <v>Marta – Nikolić – OK Vihor – Ž16</v>
      </c>
      <c r="DR232" s="53">
        <f t="shared" si="288"/>
        <v>819</v>
      </c>
      <c r="DS232" s="47" t="s">
        <v>0</v>
      </c>
      <c r="DT232" s="52" t="str">
        <f t="shared" si="289"/>
        <v>Marta – Nikolić – OK Vihor</v>
      </c>
      <c r="DU232" s="53">
        <f t="shared" si="290"/>
        <v>819</v>
      </c>
      <c r="DV232" s="47" t="s">
        <v>0</v>
      </c>
      <c r="DW232" s="52" t="str">
        <f t="shared" si="291"/>
        <v>Marta – Nikolić</v>
      </c>
      <c r="DX232" s="53">
        <f t="shared" si="292"/>
        <v>819</v>
      </c>
      <c r="DY232" s="47" t="s">
        <v>0</v>
      </c>
      <c r="DZ232" s="58">
        <f t="shared" si="335"/>
        <v>819</v>
      </c>
      <c r="EA232" s="53" cm="1">
        <f t="array" ref="EA232">IF(DZ232&lt;&gt;"",INDEX(regNatjecatelj_id,DZ232,0),IF(BD232&lt;&gt;"",BD232,""))</f>
        <v>1041</v>
      </c>
      <c r="EB232" s="47" t="s">
        <v>0</v>
      </c>
      <c r="EC232" s="58" t="str">
        <f t="shared" si="293"/>
        <v>imepre</v>
      </c>
      <c r="ED232" s="73" t="str">
        <f t="shared" si="294"/>
        <v>klu</v>
      </c>
      <c r="EE232" s="73" t="str">
        <f t="shared" si="295"/>
        <v>kat</v>
      </c>
      <c r="EF232" s="73" t="str">
        <f t="shared" si="296"/>
        <v/>
      </c>
      <c r="EG232" s="66" t="str">
        <f t="shared" si="297"/>
        <v>imepre-klu-kat</v>
      </c>
      <c r="EH232" s="47" t="s">
        <v>0</v>
      </c>
      <c r="EI232" s="58">
        <f>IF(AL232="","",MAX(EI$12:EI231)+1)</f>
        <v>389</v>
      </c>
      <c r="EJ232" s="73">
        <f t="shared" si="298"/>
        <v>37</v>
      </c>
      <c r="EK232" s="73">
        <f t="shared" si="336"/>
        <v>1041</v>
      </c>
      <c r="EL232" s="73">
        <f t="shared" si="299"/>
        <v>3486</v>
      </c>
      <c r="EM232" s="73">
        <f t="shared" si="300"/>
        <v>1</v>
      </c>
      <c r="EN232" s="73">
        <f t="shared" si="337"/>
        <v>1</v>
      </c>
      <c r="EO232" s="73">
        <f t="shared" si="338"/>
        <v>1</v>
      </c>
      <c r="EP232" s="73" t="str">
        <f t="shared" si="301"/>
        <v>0</v>
      </c>
      <c r="EQ232" s="73" t="str">
        <f t="shared" si="302"/>
        <v/>
      </c>
      <c r="ER232" s="73" t="str">
        <f t="shared" si="303"/>
        <v/>
      </c>
      <c r="ES232" s="53" t="str">
        <f t="shared" si="304"/>
        <v/>
      </c>
      <c r="ET232" s="47" t="s">
        <v>0</v>
      </c>
      <c r="EU232" s="19" t="str">
        <f t="shared" si="339"/>
        <v>INSERT INTO rezultat(id,stazakategorija_id,imeprezime_id,vrijeme_sec,status_id,registracija,uparivanje_id,originalstatus_id,imeprezimealias_id,klubalias_id,kategorijaalias_id) VALUES (389,37,1041,3486,1,1,1,0,Null,Null,Null);</v>
      </c>
      <c r="EV232" s="47" t="s">
        <v>0</v>
      </c>
      <c r="EW232" s="19" t="str">
        <f t="shared" si="340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2" s="47" t="s">
        <v>0</v>
      </c>
      <c r="EY232" s="180" t="str">
        <f t="shared" si="305"/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2" s="47" t="s">
        <v>0</v>
      </c>
    </row>
    <row r="233" spans="1:156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6" t="str">
        <f t="shared" si="306"/>
        <v>ok</v>
      </c>
      <c r="P233" s="47"/>
      <c r="Q233" s="52" t="str">
        <f t="shared" si="307"/>
        <v>Ž16</v>
      </c>
      <c r="R233" s="73">
        <f>IF(Q233="","",IF(COUNTIF(Q$12:Q232,Q233)=0,R232+1,R232))</f>
        <v>15</v>
      </c>
      <c r="S233" s="73">
        <f t="shared" si="308"/>
        <v>120</v>
      </c>
      <c r="T233" s="73">
        <f t="shared" si="271"/>
        <v>27</v>
      </c>
      <c r="U233" s="66" t="str">
        <f t="shared" si="272"/>
        <v>Ž21B – Ž16</v>
      </c>
      <c r="V233" s="47" t="s">
        <v>0</v>
      </c>
      <c r="W233" s="222" t="str">
        <f t="shared" si="273"/>
        <v>Ž16</v>
      </c>
      <c r="X233" s="223">
        <f t="shared" si="274"/>
        <v>37</v>
      </c>
      <c r="Y233" s="47" t="s">
        <v>0</v>
      </c>
      <c r="Z233" s="52" t="str">
        <f t="shared" si="309"/>
        <v>CRO</v>
      </c>
      <c r="AA233" s="73">
        <f t="shared" si="275"/>
        <v>1</v>
      </c>
      <c r="AB233" s="31" t="str">
        <f t="shared" si="310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311"/>
        <v/>
      </c>
      <c r="AH233" s="47" t="s">
        <v>0</v>
      </c>
      <c r="AI233" s="143" t="str">
        <f t="shared" si="312"/>
        <v>CRO</v>
      </c>
      <c r="AJ233" s="47"/>
      <c r="AK233" s="52" t="str">
        <f t="shared" si="313"/>
        <v>Jana</v>
      </c>
      <c r="AL233" s="31" t="str">
        <f t="shared" si="314"/>
        <v>Cvjetko</v>
      </c>
      <c r="AM233" s="73">
        <f t="shared" si="315"/>
        <v>1864</v>
      </c>
      <c r="AN233" s="73" t="str">
        <f t="shared" si="316"/>
        <v/>
      </c>
      <c r="AO233" s="31" t="str">
        <f t="shared" si="276"/>
        <v>Jana</v>
      </c>
      <c r="AP233" s="66" t="str">
        <f t="shared" si="277"/>
        <v>Cvjetko</v>
      </c>
      <c r="AQ233" s="47" t="s">
        <v>0</v>
      </c>
      <c r="AR233" s="82" t="str">
        <f t="shared" si="317"/>
        <v/>
      </c>
      <c r="AS233" s="47" t="s">
        <v>0</v>
      </c>
      <c r="AT233" s="19" t="str">
        <f t="shared" si="318"/>
        <v/>
      </c>
      <c r="AU233" s="47" t="s">
        <v>0</v>
      </c>
      <c r="AV233" s="103"/>
      <c r="AW233" s="105"/>
      <c r="AX233" s="47" t="s">
        <v>0</v>
      </c>
      <c r="AY233" s="259" t="str">
        <f t="shared" si="341"/>
        <v/>
      </c>
      <c r="AZ233" s="47" t="s">
        <v>0</v>
      </c>
      <c r="BA233" s="52" t="str">
        <f t="shared" si="278"/>
        <v/>
      </c>
      <c r="BB233" s="73" t="str">
        <f>IF(AV233&amp;AW233="","",MAX(BB$12:BB232)+1)</f>
        <v/>
      </c>
      <c r="BC233" s="271" t="str">
        <f t="shared" si="279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>IF(O233="","",IF(BC233="",AO233,IF(BC233="NEMA",AV233,INDEX(regNatjecatelj_ime,MATCH(BC233,regNatjecatelj_id,0)))))</f>
        <v>Jana</v>
      </c>
      <c r="BG233" s="31" t="str">
        <f>IF(O233="","",IF(BC233="",AP233,IF(BC233="NEMA",AW233,INDEX(regNatjecatelj_prezime,MATCH(BC233,regNatjecatelj_id,0)))))</f>
        <v>Cvjetko</v>
      </c>
      <c r="BH233" s="73" t="str">
        <f t="shared" si="319"/>
        <v/>
      </c>
      <c r="BI233" s="53">
        <f t="shared" si="320"/>
        <v>1864</v>
      </c>
      <c r="BJ233" s="47" t="s">
        <v>0</v>
      </c>
      <c r="BK233" s="52" t="str">
        <f t="shared" si="280"/>
        <v>JAP</v>
      </c>
      <c r="BL233" s="31" t="str">
        <f t="shared" si="281"/>
        <v>OK Japetic</v>
      </c>
      <c r="BM233" s="73">
        <f t="shared" si="282"/>
        <v>1</v>
      </c>
      <c r="BN233" s="31" t="str" cm="1">
        <f t="array" ref="BN233">IF(BM233="",""&amp;BL233,IF(BM233="NEMA",BL233,INDEX(regKlub_naziv,MATCH(INDEX(regKlub_alias_klubId,BM233),regKlub_id,0))))</f>
        <v>OK Japetić</v>
      </c>
      <c r="BO233" s="31" t="str" cm="1">
        <f t="array" ref="BO233">IFERROR(""&amp;INDEX(regNatjecatelj_klub,DX233),"")</f>
        <v>OK Japetić</v>
      </c>
      <c r="BP233" s="88" t="str">
        <f t="shared" si="321"/>
        <v/>
      </c>
      <c r="BQ233" s="66" t="str">
        <f t="shared" si="322"/>
        <v>OK Japetić</v>
      </c>
      <c r="BR233" s="47" t="s">
        <v>0</v>
      </c>
      <c r="BS233" s="52" t="str">
        <f>IF(X233&lt;&gt;"NEMA","",IF(IFERROR(MATCH(W233,W$12:W232,0),0)&lt;&gt;0,"",W233))</f>
        <v/>
      </c>
      <c r="BT233" s="73" t="str">
        <f t="shared" si="323"/>
        <v/>
      </c>
      <c r="BU233" s="31" t="str">
        <f>IF(OR(BT233="",BT233&lt;&gt;"NEMA"),"",MAX(BU$12:BU232)+1)</f>
        <v/>
      </c>
      <c r="BV233" s="66" t="str">
        <f t="shared" si="324"/>
        <v/>
      </c>
      <c r="BW233" s="47" t="s">
        <v>0</v>
      </c>
      <c r="BX233" s="19" t="str">
        <f t="shared" si="325"/>
        <v/>
      </c>
      <c r="BY233" s="47" t="s">
        <v>0</v>
      </c>
      <c r="BZ233" s="82" t="str">
        <f>IF(BM233&lt;&gt;"NEMA","",IF(IFERROR(MATCH(BL233,BL$12:BL232,0),0)&lt;&gt;0,"",BL233))</f>
        <v/>
      </c>
      <c r="CA233" s="47" t="s">
        <v>0</v>
      </c>
      <c r="CB233" s="125"/>
      <c r="CC233" s="47" t="s">
        <v>0</v>
      </c>
      <c r="CD233" s="58" t="str">
        <f t="shared" si="326"/>
        <v/>
      </c>
      <c r="CE233" s="31" t="str">
        <f t="shared" si="327"/>
        <v/>
      </c>
      <c r="CF233" s="31" t="str">
        <f>IF(CE233="","",MAX(CF$12:CF232)+1)</f>
        <v/>
      </c>
      <c r="CG233" s="31" t="str">
        <f t="shared" si="283"/>
        <v/>
      </c>
      <c r="CH233" s="31" t="str">
        <f t="shared" si="328"/>
        <v/>
      </c>
      <c r="CI233" s="31" t="str">
        <f>IF(CB233="","",MAX(CI$12:CI232)+1)</f>
        <v/>
      </c>
      <c r="CJ233" s="31" t="str">
        <f t="shared" si="329"/>
        <v/>
      </c>
      <c r="CK233" s="66" t="str">
        <f t="shared" si="330"/>
        <v/>
      </c>
      <c r="CL233" s="47" t="s">
        <v>0</v>
      </c>
      <c r="CM233" s="73" t="str">
        <f t="shared" si="284"/>
        <v/>
      </c>
      <c r="CN233" s="47"/>
      <c r="CO233" s="19" t="str">
        <f t="shared" si="331"/>
        <v/>
      </c>
      <c r="CP233" s="47" t="s">
        <v>0</v>
      </c>
      <c r="CQ233" s="143" t="str">
        <f t="shared" si="332"/>
        <v>OK Japetić</v>
      </c>
      <c r="CR233" s="47" t="s">
        <v>0</v>
      </c>
      <c r="CS233" s="58" t="str">
        <f t="shared" si="348"/>
        <v>63:07</v>
      </c>
      <c r="CT233" s="73" t="str">
        <f t="shared" si="349"/>
        <v>0</v>
      </c>
      <c r="CU233" s="229" t="str">
        <f t="shared" si="285"/>
        <v/>
      </c>
      <c r="CV233" s="230">
        <f t="shared" si="270"/>
        <v>3787</v>
      </c>
      <c r="CW233" s="163">
        <f t="shared" si="286"/>
        <v>1</v>
      </c>
      <c r="CX233" s="47" t="s">
        <v>0</v>
      </c>
      <c r="CY233" s="222" t="str">
        <f t="shared" si="333"/>
        <v xml:space="preserve">
</v>
      </c>
      <c r="CZ233" s="223">
        <f t="shared" si="334"/>
        <v>6</v>
      </c>
      <c r="DA233" s="47" t="s">
        <v>0</v>
      </c>
      <c r="DB233" s="47"/>
      <c r="DC233" s="47"/>
      <c r="DD233" s="47"/>
      <c r="DE233" s="47" t="s">
        <v>0</v>
      </c>
      <c r="DF233" s="53" t="str">
        <f t="shared" si="342"/>
        <v/>
      </c>
      <c r="DG233" t="s">
        <v>0</v>
      </c>
      <c r="DH233" s="128" t="str">
        <f t="shared" si="343"/>
        <v>Ž</v>
      </c>
      <c r="DI233" t="s">
        <v>0</v>
      </c>
      <c r="DJ233" s="52" t="str">
        <f t="shared" si="344"/>
        <v/>
      </c>
      <c r="DK233" s="66" t="str">
        <f t="shared" si="345"/>
        <v/>
      </c>
      <c r="DL233" t="s">
        <v>0</v>
      </c>
      <c r="DM233" s="19" t="str">
        <f t="shared" si="346"/>
        <v/>
      </c>
      <c r="DN233" s="47" t="s">
        <v>0</v>
      </c>
      <c r="DO233" s="19" t="str">
        <f t="shared" si="347"/>
        <v/>
      </c>
      <c r="DP233" s="47" t="s">
        <v>0</v>
      </c>
      <c r="DQ233" s="52" t="str">
        <f t="shared" si="287"/>
        <v>Jana – Cvjetko – OK Japetić – Ž16</v>
      </c>
      <c r="DR233" s="53">
        <f t="shared" si="288"/>
        <v>82</v>
      </c>
      <c r="DS233" s="47" t="s">
        <v>0</v>
      </c>
      <c r="DT233" s="52" t="str">
        <f t="shared" si="289"/>
        <v>Jana – Cvjetko – OK Japetić</v>
      </c>
      <c r="DU233" s="53">
        <f t="shared" si="290"/>
        <v>82</v>
      </c>
      <c r="DV233" s="47" t="s">
        <v>0</v>
      </c>
      <c r="DW233" s="52" t="str">
        <f t="shared" si="291"/>
        <v>Jana – Cvjetko</v>
      </c>
      <c r="DX233" s="53">
        <f t="shared" si="292"/>
        <v>82</v>
      </c>
      <c r="DY233" s="47" t="s">
        <v>0</v>
      </c>
      <c r="DZ233" s="58">
        <f t="shared" si="335"/>
        <v>82</v>
      </c>
      <c r="EA233" s="53" cm="1">
        <f t="array" ref="EA233">IF(DZ233&lt;&gt;"",INDEX(regNatjecatelj_id,DZ233,0),IF(BD233&lt;&gt;"",BD233,""))</f>
        <v>1864</v>
      </c>
      <c r="EB233" s="47" t="s">
        <v>0</v>
      </c>
      <c r="EC233" s="58" t="str">
        <f t="shared" si="293"/>
        <v>imepre</v>
      </c>
      <c r="ED233" s="73" t="str">
        <f t="shared" si="294"/>
        <v>klu(ali)</v>
      </c>
      <c r="EE233" s="73" t="str">
        <f t="shared" si="295"/>
        <v>kat</v>
      </c>
      <c r="EF233" s="73" t="str">
        <f t="shared" si="296"/>
        <v/>
      </c>
      <c r="EG233" s="66" t="str">
        <f t="shared" si="297"/>
        <v>imepre-klu(ali)-kat</v>
      </c>
      <c r="EH233" s="47" t="s">
        <v>0</v>
      </c>
      <c r="EI233" s="58">
        <f>IF(AL233="","",MAX(EI$12:EI232)+1)</f>
        <v>390</v>
      </c>
      <c r="EJ233" s="73">
        <f t="shared" si="298"/>
        <v>37</v>
      </c>
      <c r="EK233" s="73">
        <f t="shared" si="336"/>
        <v>1864</v>
      </c>
      <c r="EL233" s="73">
        <f t="shared" si="299"/>
        <v>3787</v>
      </c>
      <c r="EM233" s="73">
        <f t="shared" si="300"/>
        <v>1</v>
      </c>
      <c r="EN233" s="73">
        <f t="shared" si="337"/>
        <v>1</v>
      </c>
      <c r="EO233" s="73">
        <f t="shared" si="338"/>
        <v>3</v>
      </c>
      <c r="EP233" s="73" t="str">
        <f t="shared" si="301"/>
        <v>0</v>
      </c>
      <c r="EQ233" s="73" t="str">
        <f t="shared" si="302"/>
        <v/>
      </c>
      <c r="ER233" s="73">
        <f t="shared" si="303"/>
        <v>1</v>
      </c>
      <c r="ES233" s="53" t="str">
        <f t="shared" si="304"/>
        <v/>
      </c>
      <c r="ET233" s="47" t="s">
        <v>0</v>
      </c>
      <c r="EU233" s="19" t="str">
        <f t="shared" si="339"/>
        <v>INSERT INTO rezultat(id,stazakategorija_id,imeprezime_id,vrijeme_sec,status_id,registracija,uparivanje_id,originalstatus_id,imeprezimealias_id,klubalias_id,kategorijaalias_id) VALUES (390,37,1864,3787,1,1,3,0,Null,1,Null);</v>
      </c>
      <c r="EV233" s="47" t="s">
        <v>0</v>
      </c>
      <c r="EW233" s="19" t="str">
        <f t="shared" si="340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3" s="47" t="s">
        <v>0</v>
      </c>
      <c r="EY233" s="180" t="str">
        <f t="shared" si="305"/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3" s="47" t="s">
        <v>0</v>
      </c>
    </row>
    <row r="234" spans="1:156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6" t="str">
        <f t="shared" si="306"/>
        <v>ok</v>
      </c>
      <c r="P234" s="47"/>
      <c r="Q234" s="52" t="str">
        <f t="shared" si="307"/>
        <v>Ž16</v>
      </c>
      <c r="R234" s="73">
        <f>IF(Q234="","",IF(COUNTIF(Q$12:Q233,Q234)=0,R233+1,R233))</f>
        <v>15</v>
      </c>
      <c r="S234" s="73">
        <f t="shared" si="308"/>
        <v>120</v>
      </c>
      <c r="T234" s="73">
        <f t="shared" si="271"/>
        <v>27</v>
      </c>
      <c r="U234" s="66" t="str">
        <f t="shared" si="272"/>
        <v>Ž21B – Ž16</v>
      </c>
      <c r="V234" s="47" t="s">
        <v>0</v>
      </c>
      <c r="W234" s="222" t="str">
        <f t="shared" si="273"/>
        <v>Ž16</v>
      </c>
      <c r="X234" s="223">
        <f t="shared" si="274"/>
        <v>37</v>
      </c>
      <c r="Y234" s="47" t="s">
        <v>0</v>
      </c>
      <c r="Z234" s="52" t="str">
        <f t="shared" si="309"/>
        <v>CRO</v>
      </c>
      <c r="AA234" s="73">
        <f t="shared" si="275"/>
        <v>1</v>
      </c>
      <c r="AB234" s="31" t="str">
        <f t="shared" si="310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311"/>
        <v/>
      </c>
      <c r="AH234" s="47" t="s">
        <v>0</v>
      </c>
      <c r="AI234" s="143" t="str">
        <f t="shared" si="312"/>
        <v>CRO</v>
      </c>
      <c r="AJ234" s="47"/>
      <c r="AK234" s="52" t="str">
        <f t="shared" si="313"/>
        <v>Melissa</v>
      </c>
      <c r="AL234" s="31" t="str">
        <f t="shared" si="314"/>
        <v>Drobić</v>
      </c>
      <c r="AM234" s="73">
        <f t="shared" si="315"/>
        <v>1178</v>
      </c>
      <c r="AN234" s="73" t="str">
        <f t="shared" si="316"/>
        <v/>
      </c>
      <c r="AO234" s="31" t="str">
        <f t="shared" si="276"/>
        <v>Melissa</v>
      </c>
      <c r="AP234" s="66" t="str">
        <f t="shared" si="277"/>
        <v>Drobić</v>
      </c>
      <c r="AQ234" s="47" t="s">
        <v>0</v>
      </c>
      <c r="AR234" s="82" t="str">
        <f t="shared" si="317"/>
        <v/>
      </c>
      <c r="AS234" s="47" t="s">
        <v>0</v>
      </c>
      <c r="AT234" s="19" t="str">
        <f t="shared" si="318"/>
        <v/>
      </c>
      <c r="AU234" s="47" t="s">
        <v>0</v>
      </c>
      <c r="AV234" s="103"/>
      <c r="AW234" s="105"/>
      <c r="AX234" s="47" t="s">
        <v>0</v>
      </c>
      <c r="AY234" s="259" t="str">
        <f t="shared" si="341"/>
        <v/>
      </c>
      <c r="AZ234" s="47" t="s">
        <v>0</v>
      </c>
      <c r="BA234" s="52" t="str">
        <f t="shared" si="278"/>
        <v/>
      </c>
      <c r="BB234" s="73" t="str">
        <f>IF(AV234&amp;AW234="","",MAX(BB$12:BB233)+1)</f>
        <v/>
      </c>
      <c r="BC234" s="271" t="str">
        <f t="shared" si="279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>IF(O234="","",IF(BC234="",AO234,IF(BC234="NEMA",AV234,INDEX(regNatjecatelj_ime,MATCH(BC234,regNatjecatelj_id,0)))))</f>
        <v>Melissa</v>
      </c>
      <c r="BG234" s="31" t="str">
        <f>IF(O234="","",IF(BC234="",AP234,IF(BC234="NEMA",AW234,INDEX(regNatjecatelj_prezime,MATCH(BC234,regNatjecatelj_id,0)))))</f>
        <v>Drobić</v>
      </c>
      <c r="BH234" s="73" t="str">
        <f t="shared" si="319"/>
        <v/>
      </c>
      <c r="BI234" s="53">
        <f t="shared" si="320"/>
        <v>1178</v>
      </c>
      <c r="BJ234" s="47" t="s">
        <v>0</v>
      </c>
      <c r="BK234" s="52" t="str">
        <f t="shared" si="280"/>
        <v>KAP</v>
      </c>
      <c r="BL234" s="31" t="str">
        <f t="shared" si="281"/>
        <v>OK Kapela</v>
      </c>
      <c r="BM234" s="73" t="str">
        <f t="shared" si="282"/>
        <v/>
      </c>
      <c r="BN234" s="31" t="str" cm="1">
        <f t="array" ref="BN234">IF(BM234="",""&amp;BL234,IF(BM234="NEMA",BL234,INDEX(regKlub_naziv,MATCH(INDEX(regKlub_alias_klubId,BM234),regKlub_id,0))))</f>
        <v>OK Kapela</v>
      </c>
      <c r="BO234" s="31" t="str" cm="1">
        <f t="array" ref="BO234">IFERROR(""&amp;INDEX(regNatjecatelj_klub,DX234),"")</f>
        <v>OK Kapela</v>
      </c>
      <c r="BP234" s="88" t="str">
        <f t="shared" si="321"/>
        <v/>
      </c>
      <c r="BQ234" s="66" t="str">
        <f t="shared" si="322"/>
        <v>OK Kapela</v>
      </c>
      <c r="BR234" s="47" t="s">
        <v>0</v>
      </c>
      <c r="BS234" s="52" t="str">
        <f>IF(X234&lt;&gt;"NEMA","",IF(IFERROR(MATCH(W234,W$12:W233,0),0)&lt;&gt;0,"",W234))</f>
        <v/>
      </c>
      <c r="BT234" s="73" t="str">
        <f t="shared" si="323"/>
        <v/>
      </c>
      <c r="BU234" s="31" t="str">
        <f>IF(OR(BT234="",BT234&lt;&gt;"NEMA"),"",MAX(BU$12:BU233)+1)</f>
        <v/>
      </c>
      <c r="BV234" s="66" t="str">
        <f t="shared" si="324"/>
        <v/>
      </c>
      <c r="BW234" s="47" t="s">
        <v>0</v>
      </c>
      <c r="BX234" s="19" t="str">
        <f t="shared" si="325"/>
        <v/>
      </c>
      <c r="BY234" s="47" t="s">
        <v>0</v>
      </c>
      <c r="BZ234" s="82" t="str">
        <f>IF(BM234&lt;&gt;"NEMA","",IF(IFERROR(MATCH(BL234,BL$12:BL233,0),0)&lt;&gt;0,"",BL234))</f>
        <v/>
      </c>
      <c r="CA234" s="47" t="s">
        <v>0</v>
      </c>
      <c r="CB234" s="125"/>
      <c r="CC234" s="47" t="s">
        <v>0</v>
      </c>
      <c r="CD234" s="58" t="str">
        <f t="shared" si="326"/>
        <v/>
      </c>
      <c r="CE234" s="31" t="str">
        <f t="shared" si="327"/>
        <v/>
      </c>
      <c r="CF234" s="31" t="str">
        <f>IF(CE234="","",MAX(CF$12:CF233)+1)</f>
        <v/>
      </c>
      <c r="CG234" s="31" t="str">
        <f t="shared" si="283"/>
        <v/>
      </c>
      <c r="CH234" s="31" t="str">
        <f t="shared" si="328"/>
        <v/>
      </c>
      <c r="CI234" s="31" t="str">
        <f>IF(CB234="","",MAX(CI$12:CI233)+1)</f>
        <v/>
      </c>
      <c r="CJ234" s="31" t="str">
        <f t="shared" si="329"/>
        <v/>
      </c>
      <c r="CK234" s="66" t="str">
        <f t="shared" si="330"/>
        <v/>
      </c>
      <c r="CL234" s="47" t="s">
        <v>0</v>
      </c>
      <c r="CM234" s="73" t="str">
        <f t="shared" si="284"/>
        <v/>
      </c>
      <c r="CN234" s="47"/>
      <c r="CO234" s="19" t="str">
        <f t="shared" si="331"/>
        <v/>
      </c>
      <c r="CP234" s="47" t="s">
        <v>0</v>
      </c>
      <c r="CQ234" s="143" t="str">
        <f t="shared" si="332"/>
        <v>OK Kapela</v>
      </c>
      <c r="CR234" s="47" t="s">
        <v>0</v>
      </c>
      <c r="CS234" s="58" t="str">
        <f t="shared" si="348"/>
        <v>70:04</v>
      </c>
      <c r="CT234" s="73" t="str">
        <f t="shared" si="349"/>
        <v>0</v>
      </c>
      <c r="CU234" s="229" t="str">
        <f t="shared" si="285"/>
        <v/>
      </c>
      <c r="CV234" s="230">
        <f t="shared" si="270"/>
        <v>4204</v>
      </c>
      <c r="CW234" s="163">
        <f t="shared" si="286"/>
        <v>1</v>
      </c>
      <c r="CX234" s="47" t="s">
        <v>0</v>
      </c>
      <c r="CY234" s="222" t="str">
        <f t="shared" si="333"/>
        <v xml:space="preserve">
</v>
      </c>
      <c r="CZ234" s="223">
        <f t="shared" si="334"/>
        <v>6</v>
      </c>
      <c r="DA234" s="47" t="s">
        <v>0</v>
      </c>
      <c r="DB234" s="47"/>
      <c r="DC234" s="47"/>
      <c r="DD234" s="47"/>
      <c r="DE234" s="47" t="s">
        <v>0</v>
      </c>
      <c r="DF234" s="53" t="str">
        <f t="shared" si="342"/>
        <v/>
      </c>
      <c r="DG234" t="s">
        <v>0</v>
      </c>
      <c r="DH234" s="128" t="str">
        <f t="shared" si="343"/>
        <v>Ž</v>
      </c>
      <c r="DI234" t="s">
        <v>0</v>
      </c>
      <c r="DJ234" s="52" t="str">
        <f t="shared" si="344"/>
        <v/>
      </c>
      <c r="DK234" s="66" t="str">
        <f t="shared" si="345"/>
        <v/>
      </c>
      <c r="DL234" t="s">
        <v>0</v>
      </c>
      <c r="DM234" s="19" t="str">
        <f t="shared" si="346"/>
        <v/>
      </c>
      <c r="DN234" s="47" t="s">
        <v>0</v>
      </c>
      <c r="DO234" s="19" t="str">
        <f t="shared" si="347"/>
        <v/>
      </c>
      <c r="DP234" s="47" t="s">
        <v>0</v>
      </c>
      <c r="DQ234" s="52" t="str">
        <f t="shared" si="287"/>
        <v>Melissa – Drobić – OK Kapela – Ž16</v>
      </c>
      <c r="DR234" s="53">
        <f t="shared" si="288"/>
        <v>228</v>
      </c>
      <c r="DS234" s="47" t="s">
        <v>0</v>
      </c>
      <c r="DT234" s="52" t="str">
        <f t="shared" si="289"/>
        <v>Melissa – Drobić – OK Kapela</v>
      </c>
      <c r="DU234" s="53">
        <f t="shared" si="290"/>
        <v>228</v>
      </c>
      <c r="DV234" s="47" t="s">
        <v>0</v>
      </c>
      <c r="DW234" s="52" t="str">
        <f t="shared" si="291"/>
        <v>Melissa – Drobić</v>
      </c>
      <c r="DX234" s="53">
        <f t="shared" si="292"/>
        <v>228</v>
      </c>
      <c r="DY234" s="47" t="s">
        <v>0</v>
      </c>
      <c r="DZ234" s="58">
        <f t="shared" si="335"/>
        <v>228</v>
      </c>
      <c r="EA234" s="53" cm="1">
        <f t="array" ref="EA234">IF(DZ234&lt;&gt;"",INDEX(regNatjecatelj_id,DZ234,0),IF(BD234&lt;&gt;"",BD234,""))</f>
        <v>1178</v>
      </c>
      <c r="EB234" s="47" t="s">
        <v>0</v>
      </c>
      <c r="EC234" s="58" t="str">
        <f t="shared" si="293"/>
        <v>imepre</v>
      </c>
      <c r="ED234" s="73" t="str">
        <f t="shared" si="294"/>
        <v>klu</v>
      </c>
      <c r="EE234" s="73" t="str">
        <f t="shared" si="295"/>
        <v>kat</v>
      </c>
      <c r="EF234" s="73" t="str">
        <f t="shared" si="296"/>
        <v/>
      </c>
      <c r="EG234" s="66" t="str">
        <f t="shared" si="297"/>
        <v>imepre-klu-kat</v>
      </c>
      <c r="EH234" s="47" t="s">
        <v>0</v>
      </c>
      <c r="EI234" s="58">
        <f>IF(AL234="","",MAX(EI$12:EI233)+1)</f>
        <v>391</v>
      </c>
      <c r="EJ234" s="73">
        <f t="shared" si="298"/>
        <v>37</v>
      </c>
      <c r="EK234" s="73">
        <f t="shared" si="336"/>
        <v>1178</v>
      </c>
      <c r="EL234" s="73">
        <f t="shared" si="299"/>
        <v>4204</v>
      </c>
      <c r="EM234" s="73">
        <f t="shared" si="300"/>
        <v>1</v>
      </c>
      <c r="EN234" s="73">
        <f t="shared" si="337"/>
        <v>1</v>
      </c>
      <c r="EO234" s="73">
        <f t="shared" si="338"/>
        <v>1</v>
      </c>
      <c r="EP234" s="73" t="str">
        <f t="shared" si="301"/>
        <v>0</v>
      </c>
      <c r="EQ234" s="73" t="str">
        <f t="shared" si="302"/>
        <v/>
      </c>
      <c r="ER234" s="73" t="str">
        <f t="shared" si="303"/>
        <v/>
      </c>
      <c r="ES234" s="53" t="str">
        <f t="shared" si="304"/>
        <v/>
      </c>
      <c r="ET234" s="47" t="s">
        <v>0</v>
      </c>
      <c r="EU234" s="19" t="str">
        <f t="shared" si="339"/>
        <v>INSERT INTO rezultat(id,stazakategorija_id,imeprezime_id,vrijeme_sec,status_id,registracija,uparivanje_id,originalstatus_id,imeprezimealias_id,klubalias_id,kategorijaalias_id) VALUES (391,37,1178,4204,1,1,1,0,Null,Null,Null);</v>
      </c>
      <c r="EV234" s="47" t="s">
        <v>0</v>
      </c>
      <c r="EW234" s="19" t="str">
        <f t="shared" si="340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4" s="47" t="s">
        <v>0</v>
      </c>
      <c r="EY234" s="180" t="str">
        <f t="shared" si="305"/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4" s="47" t="s">
        <v>0</v>
      </c>
    </row>
    <row r="235" spans="1:156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6" t="str">
        <f t="shared" si="306"/>
        <v>ok</v>
      </c>
      <c r="P235" s="47"/>
      <c r="Q235" s="52" t="str">
        <f t="shared" si="307"/>
        <v>Ž16</v>
      </c>
      <c r="R235" s="73">
        <f>IF(Q235="","",IF(COUNTIF(Q$12:Q234,Q235)=0,R234+1,R234))</f>
        <v>15</v>
      </c>
      <c r="S235" s="73">
        <f t="shared" si="308"/>
        <v>120</v>
      </c>
      <c r="T235" s="73">
        <f t="shared" si="271"/>
        <v>27</v>
      </c>
      <c r="U235" s="66" t="str">
        <f t="shared" si="272"/>
        <v>Ž21B – Ž16</v>
      </c>
      <c r="V235" s="47" t="s">
        <v>0</v>
      </c>
      <c r="W235" s="222" t="str">
        <f t="shared" si="273"/>
        <v>Ž16</v>
      </c>
      <c r="X235" s="223">
        <f t="shared" si="274"/>
        <v>37</v>
      </c>
      <c r="Y235" s="47" t="s">
        <v>0</v>
      </c>
      <c r="Z235" s="52" t="str">
        <f t="shared" si="309"/>
        <v>CRO</v>
      </c>
      <c r="AA235" s="73">
        <f t="shared" si="275"/>
        <v>1</v>
      </c>
      <c r="AB235" s="31" t="str">
        <f t="shared" si="310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311"/>
        <v/>
      </c>
      <c r="AH235" s="47" t="s">
        <v>0</v>
      </c>
      <c r="AI235" s="143" t="str">
        <f t="shared" si="312"/>
        <v>CRO</v>
      </c>
      <c r="AJ235" s="47"/>
      <c r="AK235" s="52" t="str">
        <f t="shared" si="313"/>
        <v>Mare</v>
      </c>
      <c r="AL235" s="31" t="str">
        <f t="shared" si="314"/>
        <v>Gršković</v>
      </c>
      <c r="AM235" s="73">
        <f t="shared" si="315"/>
        <v>1378</v>
      </c>
      <c r="AN235" s="73" t="str">
        <f t="shared" si="316"/>
        <v/>
      </c>
      <c r="AO235" s="31" t="str">
        <f t="shared" si="276"/>
        <v>Mare</v>
      </c>
      <c r="AP235" s="66" t="str">
        <f t="shared" si="277"/>
        <v>Gršković</v>
      </c>
      <c r="AQ235" s="47" t="s">
        <v>0</v>
      </c>
      <c r="AR235" s="82" t="str">
        <f t="shared" si="317"/>
        <v/>
      </c>
      <c r="AS235" s="47" t="s">
        <v>0</v>
      </c>
      <c r="AT235" s="19" t="str">
        <f t="shared" si="318"/>
        <v/>
      </c>
      <c r="AU235" s="47" t="s">
        <v>0</v>
      </c>
      <c r="AV235" s="103"/>
      <c r="AW235" s="105"/>
      <c r="AX235" s="47" t="s">
        <v>0</v>
      </c>
      <c r="AY235" s="259" t="str">
        <f t="shared" si="341"/>
        <v/>
      </c>
      <c r="AZ235" s="47" t="s">
        <v>0</v>
      </c>
      <c r="BA235" s="52" t="str">
        <f t="shared" si="278"/>
        <v/>
      </c>
      <c r="BB235" s="73" t="str">
        <f>IF(AV235&amp;AW235="","",MAX(BB$12:BB234)+1)</f>
        <v/>
      </c>
      <c r="BC235" s="271" t="str">
        <f t="shared" si="279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>IF(O235="","",IF(BC235="",AO235,IF(BC235="NEMA",AV235,INDEX(regNatjecatelj_ime,MATCH(BC235,regNatjecatelj_id,0)))))</f>
        <v>Mare</v>
      </c>
      <c r="BG235" s="31" t="str">
        <f>IF(O235="","",IF(BC235="",AP235,IF(BC235="NEMA",AW235,INDEX(regNatjecatelj_prezime,MATCH(BC235,regNatjecatelj_id,0)))))</f>
        <v>Gršković</v>
      </c>
      <c r="BH235" s="73" t="str">
        <f t="shared" si="319"/>
        <v/>
      </c>
      <c r="BI235" s="53">
        <f t="shared" si="320"/>
        <v>1378</v>
      </c>
      <c r="BJ235" s="47" t="s">
        <v>0</v>
      </c>
      <c r="BK235" s="52" t="str">
        <f t="shared" si="280"/>
        <v>KAP</v>
      </c>
      <c r="BL235" s="31" t="str">
        <f t="shared" si="281"/>
        <v>OK Kapela</v>
      </c>
      <c r="BM235" s="73" t="str">
        <f t="shared" si="282"/>
        <v/>
      </c>
      <c r="BN235" s="31" t="str" cm="1">
        <f t="array" ref="BN235">IF(BM235="",""&amp;BL235,IF(BM235="NEMA",BL235,INDEX(regKlub_naziv,MATCH(INDEX(regKlub_alias_klubId,BM235),regKlub_id,0))))</f>
        <v>OK Kapela</v>
      </c>
      <c r="BO235" s="31" t="str" cm="1">
        <f t="array" ref="BO235">IFERROR(""&amp;INDEX(regNatjecatelj_klub,DX235),"")</f>
        <v>OK Kapela</v>
      </c>
      <c r="BP235" s="88" t="str">
        <f t="shared" si="321"/>
        <v/>
      </c>
      <c r="BQ235" s="66" t="str">
        <f t="shared" si="322"/>
        <v>OK Kapela</v>
      </c>
      <c r="BR235" s="47" t="s">
        <v>0</v>
      </c>
      <c r="BS235" s="52" t="str">
        <f>IF(X235&lt;&gt;"NEMA","",IF(IFERROR(MATCH(W235,W$12:W234,0),0)&lt;&gt;0,"",W235))</f>
        <v/>
      </c>
      <c r="BT235" s="73" t="str">
        <f t="shared" si="323"/>
        <v/>
      </c>
      <c r="BU235" s="31" t="str">
        <f>IF(OR(BT235="",BT235&lt;&gt;"NEMA"),"",MAX(BU$12:BU234)+1)</f>
        <v/>
      </c>
      <c r="BV235" s="66" t="str">
        <f t="shared" si="324"/>
        <v/>
      </c>
      <c r="BW235" s="47" t="s">
        <v>0</v>
      </c>
      <c r="BX235" s="19" t="str">
        <f t="shared" si="325"/>
        <v/>
      </c>
      <c r="BY235" s="47" t="s">
        <v>0</v>
      </c>
      <c r="BZ235" s="82" t="str">
        <f>IF(BM235&lt;&gt;"NEMA","",IF(IFERROR(MATCH(BL235,BL$12:BL234,0),0)&lt;&gt;0,"",BL235))</f>
        <v/>
      </c>
      <c r="CA235" s="47" t="s">
        <v>0</v>
      </c>
      <c r="CB235" s="125"/>
      <c r="CC235" s="47" t="s">
        <v>0</v>
      </c>
      <c r="CD235" s="58" t="str">
        <f t="shared" si="326"/>
        <v/>
      </c>
      <c r="CE235" s="31" t="str">
        <f t="shared" si="327"/>
        <v/>
      </c>
      <c r="CF235" s="31" t="str">
        <f>IF(CE235="","",MAX(CF$12:CF234)+1)</f>
        <v/>
      </c>
      <c r="CG235" s="31" t="str">
        <f t="shared" si="283"/>
        <v/>
      </c>
      <c r="CH235" s="31" t="str">
        <f t="shared" si="328"/>
        <v/>
      </c>
      <c r="CI235" s="31" t="str">
        <f>IF(CB235="","",MAX(CI$12:CI234)+1)</f>
        <v/>
      </c>
      <c r="CJ235" s="31" t="str">
        <f t="shared" si="329"/>
        <v/>
      </c>
      <c r="CK235" s="66" t="str">
        <f t="shared" si="330"/>
        <v/>
      </c>
      <c r="CL235" s="47" t="s">
        <v>0</v>
      </c>
      <c r="CM235" s="73" t="str">
        <f t="shared" si="284"/>
        <v/>
      </c>
      <c r="CN235" s="47"/>
      <c r="CO235" s="19" t="str">
        <f t="shared" si="331"/>
        <v/>
      </c>
      <c r="CP235" s="47" t="s">
        <v>0</v>
      </c>
      <c r="CQ235" s="143" t="str">
        <f t="shared" si="332"/>
        <v>OK Kapela</v>
      </c>
      <c r="CR235" s="47" t="s">
        <v>0</v>
      </c>
      <c r="CS235" s="58" t="str">
        <f t="shared" si="348"/>
        <v>76:07</v>
      </c>
      <c r="CT235" s="73" t="str">
        <f t="shared" si="349"/>
        <v>0</v>
      </c>
      <c r="CU235" s="229" t="str">
        <f t="shared" si="285"/>
        <v/>
      </c>
      <c r="CV235" s="230">
        <f t="shared" si="270"/>
        <v>4567</v>
      </c>
      <c r="CW235" s="163">
        <f t="shared" si="286"/>
        <v>1</v>
      </c>
      <c r="CX235" s="47" t="s">
        <v>0</v>
      </c>
      <c r="CY235" s="222" t="str">
        <f t="shared" si="333"/>
        <v xml:space="preserve">
</v>
      </c>
      <c r="CZ235" s="223">
        <f t="shared" si="334"/>
        <v>6</v>
      </c>
      <c r="DA235" s="47" t="s">
        <v>0</v>
      </c>
      <c r="DB235" s="47"/>
      <c r="DC235" s="47"/>
      <c r="DD235" s="47"/>
      <c r="DE235" s="47" t="s">
        <v>0</v>
      </c>
      <c r="DF235" s="53" t="str">
        <f t="shared" si="342"/>
        <v/>
      </c>
      <c r="DG235" t="s">
        <v>0</v>
      </c>
      <c r="DH235" s="128" t="str">
        <f t="shared" si="343"/>
        <v>Ž</v>
      </c>
      <c r="DI235" t="s">
        <v>0</v>
      </c>
      <c r="DJ235" s="52" t="str">
        <f t="shared" si="344"/>
        <v/>
      </c>
      <c r="DK235" s="66" t="str">
        <f t="shared" si="345"/>
        <v/>
      </c>
      <c r="DL235" t="s">
        <v>0</v>
      </c>
      <c r="DM235" s="19" t="str">
        <f t="shared" si="346"/>
        <v/>
      </c>
      <c r="DN235" s="47" t="s">
        <v>0</v>
      </c>
      <c r="DO235" s="19" t="str">
        <f t="shared" si="347"/>
        <v/>
      </c>
      <c r="DP235" s="47" t="s">
        <v>0</v>
      </c>
      <c r="DQ235" s="52" t="str">
        <f t="shared" si="287"/>
        <v>Mare – Gršković – OK Kapela – Ž16</v>
      </c>
      <c r="DR235" s="53">
        <f t="shared" si="288"/>
        <v>248</v>
      </c>
      <c r="DS235" s="47" t="s">
        <v>0</v>
      </c>
      <c r="DT235" s="52" t="str">
        <f t="shared" si="289"/>
        <v>Mare – Gršković – OK Kapela</v>
      </c>
      <c r="DU235" s="53">
        <f t="shared" si="290"/>
        <v>248</v>
      </c>
      <c r="DV235" s="47" t="s">
        <v>0</v>
      </c>
      <c r="DW235" s="52" t="str">
        <f t="shared" si="291"/>
        <v>Mare – Gršković</v>
      </c>
      <c r="DX235" s="53">
        <f t="shared" si="292"/>
        <v>248</v>
      </c>
      <c r="DY235" s="47" t="s">
        <v>0</v>
      </c>
      <c r="DZ235" s="58">
        <f t="shared" si="335"/>
        <v>248</v>
      </c>
      <c r="EA235" s="53" cm="1">
        <f t="array" ref="EA235">IF(DZ235&lt;&gt;"",INDEX(regNatjecatelj_id,DZ235,0),IF(BD235&lt;&gt;"",BD235,""))</f>
        <v>1378</v>
      </c>
      <c r="EB235" s="47" t="s">
        <v>0</v>
      </c>
      <c r="EC235" s="58" t="str">
        <f t="shared" si="293"/>
        <v>imepre</v>
      </c>
      <c r="ED235" s="73" t="str">
        <f t="shared" si="294"/>
        <v>klu</v>
      </c>
      <c r="EE235" s="73" t="str">
        <f t="shared" si="295"/>
        <v>kat</v>
      </c>
      <c r="EF235" s="73" t="str">
        <f t="shared" si="296"/>
        <v/>
      </c>
      <c r="EG235" s="66" t="str">
        <f t="shared" si="297"/>
        <v>imepre-klu-kat</v>
      </c>
      <c r="EH235" s="47" t="s">
        <v>0</v>
      </c>
      <c r="EI235" s="58">
        <f>IF(AL235="","",MAX(EI$12:EI234)+1)</f>
        <v>392</v>
      </c>
      <c r="EJ235" s="73">
        <f t="shared" si="298"/>
        <v>37</v>
      </c>
      <c r="EK235" s="73">
        <f t="shared" si="336"/>
        <v>1378</v>
      </c>
      <c r="EL235" s="73">
        <f t="shared" si="299"/>
        <v>4567</v>
      </c>
      <c r="EM235" s="73">
        <f t="shared" si="300"/>
        <v>1</v>
      </c>
      <c r="EN235" s="73">
        <f t="shared" si="337"/>
        <v>1</v>
      </c>
      <c r="EO235" s="73">
        <f t="shared" si="338"/>
        <v>1</v>
      </c>
      <c r="EP235" s="73" t="str">
        <f t="shared" si="301"/>
        <v>0</v>
      </c>
      <c r="EQ235" s="73" t="str">
        <f t="shared" si="302"/>
        <v/>
      </c>
      <c r="ER235" s="73" t="str">
        <f t="shared" si="303"/>
        <v/>
      </c>
      <c r="ES235" s="53" t="str">
        <f t="shared" si="304"/>
        <v/>
      </c>
      <c r="ET235" s="47" t="s">
        <v>0</v>
      </c>
      <c r="EU235" s="19" t="str">
        <f t="shared" si="339"/>
        <v>INSERT INTO rezultat(id,stazakategorija_id,imeprezime_id,vrijeme_sec,status_id,registracija,uparivanje_id,originalstatus_id,imeprezimealias_id,klubalias_id,kategorijaalias_id) VALUES (392,37,1378,4567,1,1,1,0,Null,Null,Null);</v>
      </c>
      <c r="EV235" s="47" t="s">
        <v>0</v>
      </c>
      <c r="EW235" s="19" t="str">
        <f t="shared" si="340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5" s="47" t="s">
        <v>0</v>
      </c>
      <c r="EY235" s="180" t="str">
        <f t="shared" si="305"/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5" s="47" t="s">
        <v>0</v>
      </c>
    </row>
    <row r="236" spans="1:156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6" t="str">
        <f t="shared" si="306"/>
        <v>ok</v>
      </c>
      <c r="P236" s="47"/>
      <c r="Q236" s="52" t="str">
        <f t="shared" si="307"/>
        <v>Ž16</v>
      </c>
      <c r="R236" s="73">
        <f>IF(Q236="","",IF(COUNTIF(Q$12:Q235,Q236)=0,R235+1,R235))</f>
        <v>15</v>
      </c>
      <c r="S236" s="73">
        <f t="shared" si="308"/>
        <v>120</v>
      </c>
      <c r="T236" s="73">
        <f t="shared" si="271"/>
        <v>27</v>
      </c>
      <c r="U236" s="66" t="str">
        <f t="shared" si="272"/>
        <v>Ž21B – Ž16</v>
      </c>
      <c r="V236" s="47" t="s">
        <v>0</v>
      </c>
      <c r="W236" s="222" t="str">
        <f t="shared" si="273"/>
        <v>Ž16</v>
      </c>
      <c r="X236" s="223">
        <f t="shared" si="274"/>
        <v>37</v>
      </c>
      <c r="Y236" s="47" t="s">
        <v>0</v>
      </c>
      <c r="Z236" s="52" t="str">
        <f t="shared" si="309"/>
        <v>CRO</v>
      </c>
      <c r="AA236" s="73">
        <f t="shared" si="275"/>
        <v>1</v>
      </c>
      <c r="AB236" s="31" t="str">
        <f t="shared" si="310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311"/>
        <v/>
      </c>
      <c r="AH236" s="47" t="s">
        <v>0</v>
      </c>
      <c r="AI236" s="143" t="str">
        <f t="shared" si="312"/>
        <v>CRO</v>
      </c>
      <c r="AJ236" s="47"/>
      <c r="AK236" s="52" t="str">
        <f t="shared" si="313"/>
        <v>Ema</v>
      </c>
      <c r="AL236" s="31" t="str">
        <f t="shared" si="314"/>
        <v>Potrebica</v>
      </c>
      <c r="AM236" s="73">
        <f t="shared" si="315"/>
        <v>1441</v>
      </c>
      <c r="AN236" s="73" t="str">
        <f t="shared" si="316"/>
        <v/>
      </c>
      <c r="AO236" s="31" t="str">
        <f t="shared" si="276"/>
        <v>Ema</v>
      </c>
      <c r="AP236" s="66" t="str">
        <f t="shared" si="277"/>
        <v>Potrebica</v>
      </c>
      <c r="AQ236" s="47" t="s">
        <v>0</v>
      </c>
      <c r="AR236" s="82" t="str">
        <f t="shared" si="317"/>
        <v/>
      </c>
      <c r="AS236" s="47" t="s">
        <v>0</v>
      </c>
      <c r="AT236" s="19" t="str">
        <f t="shared" si="318"/>
        <v/>
      </c>
      <c r="AU236" s="47" t="s">
        <v>0</v>
      </c>
      <c r="AV236" s="103"/>
      <c r="AW236" s="105"/>
      <c r="AX236" s="47" t="s">
        <v>0</v>
      </c>
      <c r="AY236" s="259" t="str">
        <f t="shared" si="341"/>
        <v/>
      </c>
      <c r="AZ236" s="47" t="s">
        <v>0</v>
      </c>
      <c r="BA236" s="52" t="str">
        <f t="shared" si="278"/>
        <v/>
      </c>
      <c r="BB236" s="73" t="str">
        <f>IF(AV236&amp;AW236="","",MAX(BB$12:BB235)+1)</f>
        <v/>
      </c>
      <c r="BC236" s="271" t="str">
        <f t="shared" si="279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>IF(O236="","",IF(BC236="",AO236,IF(BC236="NEMA",AV236,INDEX(regNatjecatelj_ime,MATCH(BC236,regNatjecatelj_id,0)))))</f>
        <v>Ema</v>
      </c>
      <c r="BG236" s="31" t="str">
        <f>IF(O236="","",IF(BC236="",AP236,IF(BC236="NEMA",AW236,INDEX(regNatjecatelj_prezime,MATCH(BC236,regNatjecatelj_id,0)))))</f>
        <v>Potrebica</v>
      </c>
      <c r="BH236" s="73" t="str">
        <f t="shared" si="319"/>
        <v/>
      </c>
      <c r="BI236" s="53">
        <f t="shared" si="320"/>
        <v>1441</v>
      </c>
      <c r="BJ236" s="47" t="s">
        <v>0</v>
      </c>
      <c r="BK236" s="52" t="str">
        <f t="shared" si="280"/>
        <v>OK Varaždin</v>
      </c>
      <c r="BL236" s="31" t="str">
        <f t="shared" si="281"/>
        <v>OK Varaždin</v>
      </c>
      <c r="BM236" s="73" t="str">
        <f t="shared" si="282"/>
        <v/>
      </c>
      <c r="BN236" s="31" t="str" cm="1">
        <f t="array" ref="BN236">IF(BM236="",""&amp;BL236,IF(BM236="NEMA",BL236,INDEX(regKlub_naziv,MATCH(INDEX(regKlub_alias_klubId,BM236),regKlub_id,0))))</f>
        <v>OK Varaždin</v>
      </c>
      <c r="BO236" s="31" t="str" cm="1">
        <f t="array" ref="BO236">IFERROR(""&amp;INDEX(regNatjecatelj_klub,DX236),"")</f>
        <v>OK Varaždin</v>
      </c>
      <c r="BP236" s="88" t="str">
        <f t="shared" si="321"/>
        <v/>
      </c>
      <c r="BQ236" s="66" t="str">
        <f t="shared" si="322"/>
        <v>OK Varaždin</v>
      </c>
      <c r="BR236" s="47" t="s">
        <v>0</v>
      </c>
      <c r="BS236" s="52" t="str">
        <f>IF(X236&lt;&gt;"NEMA","",IF(IFERROR(MATCH(W236,W$12:W235,0),0)&lt;&gt;0,"",W236))</f>
        <v/>
      </c>
      <c r="BT236" s="73" t="str">
        <f t="shared" si="323"/>
        <v/>
      </c>
      <c r="BU236" s="31" t="str">
        <f>IF(OR(BT236="",BT236&lt;&gt;"NEMA"),"",MAX(BU$12:BU235)+1)</f>
        <v/>
      </c>
      <c r="BV236" s="66" t="str">
        <f t="shared" si="324"/>
        <v/>
      </c>
      <c r="BW236" s="47" t="s">
        <v>0</v>
      </c>
      <c r="BX236" s="19" t="str">
        <f t="shared" si="325"/>
        <v/>
      </c>
      <c r="BY236" s="47" t="s">
        <v>0</v>
      </c>
      <c r="BZ236" s="82" t="str">
        <f>IF(BM236&lt;&gt;"NEMA","",IF(IFERROR(MATCH(BL236,BL$12:BL235,0),0)&lt;&gt;0,"",BL236))</f>
        <v/>
      </c>
      <c r="CA236" s="47" t="s">
        <v>0</v>
      </c>
      <c r="CB236" s="125"/>
      <c r="CC236" s="47" t="s">
        <v>0</v>
      </c>
      <c r="CD236" s="58" t="str">
        <f t="shared" si="326"/>
        <v/>
      </c>
      <c r="CE236" s="31" t="str">
        <f t="shared" si="327"/>
        <v/>
      </c>
      <c r="CF236" s="31" t="str">
        <f>IF(CE236="","",MAX(CF$12:CF235)+1)</f>
        <v/>
      </c>
      <c r="CG236" s="31" t="str">
        <f t="shared" si="283"/>
        <v/>
      </c>
      <c r="CH236" s="31" t="str">
        <f t="shared" si="328"/>
        <v/>
      </c>
      <c r="CI236" s="31" t="str">
        <f>IF(CB236="","",MAX(CI$12:CI235)+1)</f>
        <v/>
      </c>
      <c r="CJ236" s="31" t="str">
        <f t="shared" si="329"/>
        <v/>
      </c>
      <c r="CK236" s="66" t="str">
        <f t="shared" si="330"/>
        <v/>
      </c>
      <c r="CL236" s="47" t="s">
        <v>0</v>
      </c>
      <c r="CM236" s="73" t="str">
        <f t="shared" si="284"/>
        <v/>
      </c>
      <c r="CN236" s="47"/>
      <c r="CO236" s="19" t="str">
        <f t="shared" si="331"/>
        <v/>
      </c>
      <c r="CP236" s="47" t="s">
        <v>0</v>
      </c>
      <c r="CQ236" s="143" t="str">
        <f t="shared" si="332"/>
        <v>OK Varaždin</v>
      </c>
      <c r="CR236" s="47" t="s">
        <v>0</v>
      </c>
      <c r="CS236" s="58" t="str">
        <f t="shared" si="348"/>
        <v>81:16</v>
      </c>
      <c r="CT236" s="73" t="str">
        <f t="shared" si="349"/>
        <v>0</v>
      </c>
      <c r="CU236" s="229" t="str">
        <f t="shared" si="285"/>
        <v/>
      </c>
      <c r="CV236" s="230">
        <f t="shared" si="270"/>
        <v>4876</v>
      </c>
      <c r="CW236" s="163">
        <f t="shared" si="286"/>
        <v>1</v>
      </c>
      <c r="CX236" s="47" t="s">
        <v>0</v>
      </c>
      <c r="CY236" s="222" t="str">
        <f t="shared" si="333"/>
        <v xml:space="preserve">
</v>
      </c>
      <c r="CZ236" s="223">
        <f t="shared" si="334"/>
        <v>6</v>
      </c>
      <c r="DA236" s="47" t="s">
        <v>0</v>
      </c>
      <c r="DB236" s="47"/>
      <c r="DC236" s="47"/>
      <c r="DD236" s="47"/>
      <c r="DE236" s="47" t="s">
        <v>0</v>
      </c>
      <c r="DF236" s="53" t="str">
        <f t="shared" si="342"/>
        <v/>
      </c>
      <c r="DG236" t="s">
        <v>0</v>
      </c>
      <c r="DH236" s="128" t="str">
        <f t="shared" si="343"/>
        <v>Ž</v>
      </c>
      <c r="DI236" t="s">
        <v>0</v>
      </c>
      <c r="DJ236" s="52" t="str">
        <f t="shared" si="344"/>
        <v/>
      </c>
      <c r="DK236" s="66" t="str">
        <f t="shared" si="345"/>
        <v/>
      </c>
      <c r="DL236" t="s">
        <v>0</v>
      </c>
      <c r="DM236" s="19" t="str">
        <f t="shared" si="346"/>
        <v/>
      </c>
      <c r="DN236" s="47" t="s">
        <v>0</v>
      </c>
      <c r="DO236" s="19" t="str">
        <f t="shared" si="347"/>
        <v/>
      </c>
      <c r="DP236" s="47" t="s">
        <v>0</v>
      </c>
      <c r="DQ236" s="52" t="str">
        <f t="shared" si="287"/>
        <v>Ema – Potrebica – OK Varaždin – Ž16</v>
      </c>
      <c r="DR236" s="53">
        <f t="shared" si="288"/>
        <v>577</v>
      </c>
      <c r="DS236" s="47" t="s">
        <v>0</v>
      </c>
      <c r="DT236" s="52" t="str">
        <f t="shared" si="289"/>
        <v>Ema – Potrebica – OK Varaždin</v>
      </c>
      <c r="DU236" s="53">
        <f t="shared" si="290"/>
        <v>577</v>
      </c>
      <c r="DV236" s="47" t="s">
        <v>0</v>
      </c>
      <c r="DW236" s="52" t="str">
        <f t="shared" si="291"/>
        <v>Ema – Potrebica</v>
      </c>
      <c r="DX236" s="53">
        <f t="shared" si="292"/>
        <v>577</v>
      </c>
      <c r="DY236" s="47" t="s">
        <v>0</v>
      </c>
      <c r="DZ236" s="58">
        <f t="shared" si="335"/>
        <v>577</v>
      </c>
      <c r="EA236" s="53" cm="1">
        <f t="array" ref="EA236">IF(DZ236&lt;&gt;"",INDEX(regNatjecatelj_id,DZ236,0),IF(BD236&lt;&gt;"",BD236,""))</f>
        <v>1441</v>
      </c>
      <c r="EB236" s="47" t="s">
        <v>0</v>
      </c>
      <c r="EC236" s="58" t="str">
        <f t="shared" si="293"/>
        <v>imepre</v>
      </c>
      <c r="ED236" s="73" t="str">
        <f t="shared" si="294"/>
        <v>klu</v>
      </c>
      <c r="EE236" s="73" t="str">
        <f t="shared" si="295"/>
        <v>kat</v>
      </c>
      <c r="EF236" s="73" t="str">
        <f t="shared" si="296"/>
        <v/>
      </c>
      <c r="EG236" s="66" t="str">
        <f t="shared" si="297"/>
        <v>imepre-klu-kat</v>
      </c>
      <c r="EH236" s="47" t="s">
        <v>0</v>
      </c>
      <c r="EI236" s="58">
        <f>IF(AL236="","",MAX(EI$12:EI235)+1)</f>
        <v>393</v>
      </c>
      <c r="EJ236" s="73">
        <f t="shared" si="298"/>
        <v>37</v>
      </c>
      <c r="EK236" s="73">
        <f t="shared" si="336"/>
        <v>1441</v>
      </c>
      <c r="EL236" s="73">
        <f t="shared" si="299"/>
        <v>4876</v>
      </c>
      <c r="EM236" s="73">
        <f t="shared" si="300"/>
        <v>1</v>
      </c>
      <c r="EN236" s="73">
        <f t="shared" si="337"/>
        <v>1</v>
      </c>
      <c r="EO236" s="73">
        <f t="shared" si="338"/>
        <v>1</v>
      </c>
      <c r="EP236" s="73" t="str">
        <f t="shared" si="301"/>
        <v>0</v>
      </c>
      <c r="EQ236" s="73" t="str">
        <f t="shared" si="302"/>
        <v/>
      </c>
      <c r="ER236" s="73" t="str">
        <f t="shared" si="303"/>
        <v/>
      </c>
      <c r="ES236" s="53" t="str">
        <f t="shared" si="304"/>
        <v/>
      </c>
      <c r="ET236" s="47" t="s">
        <v>0</v>
      </c>
      <c r="EU236" s="19" t="str">
        <f t="shared" si="339"/>
        <v>INSERT INTO rezultat(id,stazakategorija_id,imeprezime_id,vrijeme_sec,status_id,registracija,uparivanje_id,originalstatus_id,imeprezimealias_id,klubalias_id,kategorijaalias_id) VALUES (393,37,1441,4876,1,1,1,0,Null,Null,Null);</v>
      </c>
      <c r="EV236" s="47" t="s">
        <v>0</v>
      </c>
      <c r="EW236" s="19" t="str">
        <f t="shared" si="340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6" s="47" t="s">
        <v>0</v>
      </c>
      <c r="EY236" s="180" t="str">
        <f t="shared" si="305"/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6" s="47" t="s">
        <v>0</v>
      </c>
    </row>
    <row r="237" spans="1:156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6" t="str">
        <f t="shared" si="306"/>
        <v>ok</v>
      </c>
      <c r="P237" s="47"/>
      <c r="Q237" s="52" t="str">
        <f t="shared" si="307"/>
        <v>Ž16</v>
      </c>
      <c r="R237" s="73">
        <f>IF(Q237="","",IF(COUNTIF(Q$12:Q236,Q237)=0,R236+1,R236))</f>
        <v>15</v>
      </c>
      <c r="S237" s="73">
        <f t="shared" si="308"/>
        <v>120</v>
      </c>
      <c r="T237" s="73">
        <f t="shared" si="271"/>
        <v>27</v>
      </c>
      <c r="U237" s="66" t="str">
        <f t="shared" si="272"/>
        <v>Ž21B – Ž16</v>
      </c>
      <c r="V237" s="47" t="s">
        <v>0</v>
      </c>
      <c r="W237" s="222" t="str">
        <f t="shared" si="273"/>
        <v>Ž16</v>
      </c>
      <c r="X237" s="223">
        <f t="shared" si="274"/>
        <v>37</v>
      </c>
      <c r="Y237" s="47" t="s">
        <v>0</v>
      </c>
      <c r="Z237" s="52" t="str">
        <f t="shared" si="309"/>
        <v>CRO</v>
      </c>
      <c r="AA237" s="73">
        <f t="shared" si="275"/>
        <v>1</v>
      </c>
      <c r="AB237" s="31" t="str">
        <f t="shared" si="310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311"/>
        <v/>
      </c>
      <c r="AH237" s="47" t="s">
        <v>0</v>
      </c>
      <c r="AI237" s="143" t="str">
        <f t="shared" si="312"/>
        <v>CRO</v>
      </c>
      <c r="AJ237" s="47"/>
      <c r="AK237" s="52" t="str">
        <f t="shared" si="313"/>
        <v>Ira</v>
      </c>
      <c r="AL237" s="31" t="str">
        <f t="shared" si="314"/>
        <v>Mareković</v>
      </c>
      <c r="AM237" s="73">
        <f t="shared" si="315"/>
        <v>1410</v>
      </c>
      <c r="AN237" s="73" t="str">
        <f t="shared" si="316"/>
        <v/>
      </c>
      <c r="AO237" s="31" t="str">
        <f t="shared" si="276"/>
        <v>Ira</v>
      </c>
      <c r="AP237" s="66" t="str">
        <f t="shared" si="277"/>
        <v>Mareković</v>
      </c>
      <c r="AQ237" s="47" t="s">
        <v>0</v>
      </c>
      <c r="AR237" s="82" t="str">
        <f t="shared" si="317"/>
        <v/>
      </c>
      <c r="AS237" s="47" t="s">
        <v>0</v>
      </c>
      <c r="AT237" s="19" t="str">
        <f t="shared" si="318"/>
        <v/>
      </c>
      <c r="AU237" s="47" t="s">
        <v>0</v>
      </c>
      <c r="AV237" s="103"/>
      <c r="AW237" s="105"/>
      <c r="AX237" s="47" t="s">
        <v>0</v>
      </c>
      <c r="AY237" s="259" t="str">
        <f t="shared" si="341"/>
        <v/>
      </c>
      <c r="AZ237" s="47" t="s">
        <v>0</v>
      </c>
      <c r="BA237" s="52" t="str">
        <f t="shared" si="278"/>
        <v/>
      </c>
      <c r="BB237" s="73" t="str">
        <f>IF(AV237&amp;AW237="","",MAX(BB$12:BB236)+1)</f>
        <v/>
      </c>
      <c r="BC237" s="271" t="str">
        <f t="shared" si="279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>IF(O237="","",IF(BC237="",AO237,IF(BC237="NEMA",AV237,INDEX(regNatjecatelj_ime,MATCH(BC237,regNatjecatelj_id,0)))))</f>
        <v>Ira</v>
      </c>
      <c r="BG237" s="31" t="str">
        <f>IF(O237="","",IF(BC237="",AP237,IF(BC237="NEMA",AW237,INDEX(regNatjecatelj_prezime,MATCH(BC237,regNatjecatelj_id,0)))))</f>
        <v>Mareković</v>
      </c>
      <c r="BH237" s="73" t="str">
        <f t="shared" si="319"/>
        <v/>
      </c>
      <c r="BI237" s="53">
        <f t="shared" si="320"/>
        <v>1410</v>
      </c>
      <c r="BJ237" s="47" t="s">
        <v>0</v>
      </c>
      <c r="BK237" s="52" t="str">
        <f t="shared" si="280"/>
        <v>Vihor</v>
      </c>
      <c r="BL237" s="31" t="str">
        <f t="shared" si="281"/>
        <v>OK Vihor</v>
      </c>
      <c r="BM237" s="73" t="str">
        <f t="shared" si="282"/>
        <v/>
      </c>
      <c r="BN237" s="31" t="str" cm="1">
        <f t="array" ref="BN237">IF(BM237="",""&amp;BL237,IF(BM237="NEMA",BL237,INDEX(regKlub_naziv,MATCH(INDEX(regKlub_alias_klubId,BM237),regKlub_id,0))))</f>
        <v>OK Vihor</v>
      </c>
      <c r="BO237" s="31" t="str" cm="1">
        <f t="array" ref="BO237">IFERROR(""&amp;INDEX(regNatjecatelj_klub,DX237),"")</f>
        <v>OK Vihor</v>
      </c>
      <c r="BP237" s="88" t="str">
        <f t="shared" si="321"/>
        <v/>
      </c>
      <c r="BQ237" s="66" t="str">
        <f t="shared" si="322"/>
        <v>OK Vihor</v>
      </c>
      <c r="BR237" s="47" t="s">
        <v>0</v>
      </c>
      <c r="BS237" s="52" t="str">
        <f>IF(X237&lt;&gt;"NEMA","",IF(IFERROR(MATCH(W237,W$12:W236,0),0)&lt;&gt;0,"",W237))</f>
        <v/>
      </c>
      <c r="BT237" s="73" t="str">
        <f t="shared" si="323"/>
        <v/>
      </c>
      <c r="BU237" s="31" t="str">
        <f>IF(OR(BT237="",BT237&lt;&gt;"NEMA"),"",MAX(BU$12:BU236)+1)</f>
        <v/>
      </c>
      <c r="BV237" s="66" t="str">
        <f t="shared" si="324"/>
        <v/>
      </c>
      <c r="BW237" s="47" t="s">
        <v>0</v>
      </c>
      <c r="BX237" s="19" t="str">
        <f t="shared" si="325"/>
        <v/>
      </c>
      <c r="BY237" s="47" t="s">
        <v>0</v>
      </c>
      <c r="BZ237" s="82" t="str">
        <f>IF(BM237&lt;&gt;"NEMA","",IF(IFERROR(MATCH(BL237,BL$12:BL236,0),0)&lt;&gt;0,"",BL237))</f>
        <v/>
      </c>
      <c r="CA237" s="47" t="s">
        <v>0</v>
      </c>
      <c r="CB237" s="125"/>
      <c r="CC237" s="47" t="s">
        <v>0</v>
      </c>
      <c r="CD237" s="58" t="str">
        <f t="shared" si="326"/>
        <v/>
      </c>
      <c r="CE237" s="31" t="str">
        <f t="shared" si="327"/>
        <v/>
      </c>
      <c r="CF237" s="31" t="str">
        <f>IF(CE237="","",MAX(CF$12:CF236)+1)</f>
        <v/>
      </c>
      <c r="CG237" s="31" t="str">
        <f t="shared" si="283"/>
        <v/>
      </c>
      <c r="CH237" s="31" t="str">
        <f t="shared" si="328"/>
        <v/>
      </c>
      <c r="CI237" s="31" t="str">
        <f>IF(CB237="","",MAX(CI$12:CI236)+1)</f>
        <v/>
      </c>
      <c r="CJ237" s="31" t="str">
        <f t="shared" si="329"/>
        <v/>
      </c>
      <c r="CK237" s="66" t="str">
        <f t="shared" si="330"/>
        <v/>
      </c>
      <c r="CL237" s="47" t="s">
        <v>0</v>
      </c>
      <c r="CM237" s="73" t="str">
        <f t="shared" si="284"/>
        <v/>
      </c>
      <c r="CN237" s="47"/>
      <c r="CO237" s="19" t="str">
        <f t="shared" si="331"/>
        <v/>
      </c>
      <c r="CP237" s="47" t="s">
        <v>0</v>
      </c>
      <c r="CQ237" s="143" t="str">
        <f t="shared" si="332"/>
        <v>OK Vihor</v>
      </c>
      <c r="CR237" s="47" t="s">
        <v>0</v>
      </c>
      <c r="CS237" s="58" t="str">
        <f t="shared" si="348"/>
        <v>84:12</v>
      </c>
      <c r="CT237" s="73" t="str">
        <f t="shared" si="349"/>
        <v>0</v>
      </c>
      <c r="CU237" s="229" t="str">
        <f t="shared" si="285"/>
        <v/>
      </c>
      <c r="CV237" s="230">
        <f t="shared" si="270"/>
        <v>5052</v>
      </c>
      <c r="CW237" s="163">
        <f t="shared" si="286"/>
        <v>1</v>
      </c>
      <c r="CX237" s="47" t="s">
        <v>0</v>
      </c>
      <c r="CY237" s="222" t="str">
        <f t="shared" si="333"/>
        <v xml:space="preserve">
</v>
      </c>
      <c r="CZ237" s="223">
        <f t="shared" si="334"/>
        <v>6</v>
      </c>
      <c r="DA237" s="47" t="s">
        <v>0</v>
      </c>
      <c r="DB237" s="47"/>
      <c r="DC237" s="47"/>
      <c r="DD237" s="47"/>
      <c r="DE237" s="47" t="s">
        <v>0</v>
      </c>
      <c r="DF237" s="53" t="str">
        <f t="shared" si="342"/>
        <v/>
      </c>
      <c r="DG237" t="s">
        <v>0</v>
      </c>
      <c r="DH237" s="128" t="str">
        <f t="shared" si="343"/>
        <v>Ž</v>
      </c>
      <c r="DI237" t="s">
        <v>0</v>
      </c>
      <c r="DJ237" s="52" t="str">
        <f t="shared" si="344"/>
        <v/>
      </c>
      <c r="DK237" s="66" t="str">
        <f t="shared" si="345"/>
        <v/>
      </c>
      <c r="DL237" t="s">
        <v>0</v>
      </c>
      <c r="DM237" s="19" t="str">
        <f t="shared" si="346"/>
        <v/>
      </c>
      <c r="DN237" s="47" t="s">
        <v>0</v>
      </c>
      <c r="DO237" s="19" t="str">
        <f t="shared" si="347"/>
        <v/>
      </c>
      <c r="DP237" s="47" t="s">
        <v>0</v>
      </c>
      <c r="DQ237" s="52" t="str">
        <f t="shared" si="287"/>
        <v>Ira – Mareković – OK Vihor – Ž16</v>
      </c>
      <c r="DR237" s="53">
        <f t="shared" si="288"/>
        <v>787</v>
      </c>
      <c r="DS237" s="47" t="s">
        <v>0</v>
      </c>
      <c r="DT237" s="52" t="str">
        <f t="shared" si="289"/>
        <v>Ira – Mareković – OK Vihor</v>
      </c>
      <c r="DU237" s="53">
        <f t="shared" si="290"/>
        <v>787</v>
      </c>
      <c r="DV237" s="47" t="s">
        <v>0</v>
      </c>
      <c r="DW237" s="52" t="str">
        <f t="shared" si="291"/>
        <v>Ira – Mareković</v>
      </c>
      <c r="DX237" s="53">
        <f t="shared" si="292"/>
        <v>787</v>
      </c>
      <c r="DY237" s="47" t="s">
        <v>0</v>
      </c>
      <c r="DZ237" s="58">
        <f t="shared" si="335"/>
        <v>787</v>
      </c>
      <c r="EA237" s="53" cm="1">
        <f t="array" ref="EA237">IF(DZ237&lt;&gt;"",INDEX(regNatjecatelj_id,DZ237,0),IF(BD237&lt;&gt;"",BD237,""))</f>
        <v>1410</v>
      </c>
      <c r="EB237" s="47" t="s">
        <v>0</v>
      </c>
      <c r="EC237" s="58" t="str">
        <f t="shared" si="293"/>
        <v>imepre</v>
      </c>
      <c r="ED237" s="73" t="str">
        <f t="shared" si="294"/>
        <v>klu</v>
      </c>
      <c r="EE237" s="73" t="str">
        <f t="shared" si="295"/>
        <v>kat</v>
      </c>
      <c r="EF237" s="73" t="str">
        <f t="shared" si="296"/>
        <v/>
      </c>
      <c r="EG237" s="66" t="str">
        <f t="shared" si="297"/>
        <v>imepre-klu-kat</v>
      </c>
      <c r="EH237" s="47" t="s">
        <v>0</v>
      </c>
      <c r="EI237" s="58">
        <f>IF(AL237="","",MAX(EI$12:EI236)+1)</f>
        <v>394</v>
      </c>
      <c r="EJ237" s="73">
        <f t="shared" si="298"/>
        <v>37</v>
      </c>
      <c r="EK237" s="73">
        <f t="shared" si="336"/>
        <v>1410</v>
      </c>
      <c r="EL237" s="73">
        <f t="shared" si="299"/>
        <v>5052</v>
      </c>
      <c r="EM237" s="73">
        <f t="shared" si="300"/>
        <v>1</v>
      </c>
      <c r="EN237" s="73">
        <f t="shared" si="337"/>
        <v>1</v>
      </c>
      <c r="EO237" s="73">
        <f t="shared" si="338"/>
        <v>1</v>
      </c>
      <c r="EP237" s="73" t="str">
        <f t="shared" si="301"/>
        <v>0</v>
      </c>
      <c r="EQ237" s="73" t="str">
        <f t="shared" si="302"/>
        <v/>
      </c>
      <c r="ER237" s="73" t="str">
        <f t="shared" si="303"/>
        <v/>
      </c>
      <c r="ES237" s="53" t="str">
        <f t="shared" si="304"/>
        <v/>
      </c>
      <c r="ET237" s="47" t="s">
        <v>0</v>
      </c>
      <c r="EU237" s="19" t="str">
        <f t="shared" si="339"/>
        <v>INSERT INTO rezultat(id,stazakategorija_id,imeprezime_id,vrijeme_sec,status_id,registracija,uparivanje_id,originalstatus_id,imeprezimealias_id,klubalias_id,kategorijaalias_id) VALUES (394,37,1410,5052,1,1,1,0,Null,Null,Null);</v>
      </c>
      <c r="EV237" s="47" t="s">
        <v>0</v>
      </c>
      <c r="EW237" s="19" t="str">
        <f t="shared" si="340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7" s="47" t="s">
        <v>0</v>
      </c>
      <c r="EY237" s="180" t="str">
        <f t="shared" si="305"/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7" s="47" t="s">
        <v>0</v>
      </c>
    </row>
    <row r="238" spans="1:156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6" t="str">
        <f t="shared" si="306"/>
        <v>ok</v>
      </c>
      <c r="P238" s="47"/>
      <c r="Q238" s="52" t="str">
        <f t="shared" si="307"/>
        <v>Ž16</v>
      </c>
      <c r="R238" s="73">
        <f>IF(Q238="","",IF(COUNTIF(Q$12:Q237,Q238)=0,R237+1,R237))</f>
        <v>15</v>
      </c>
      <c r="S238" s="73">
        <f t="shared" si="308"/>
        <v>120</v>
      </c>
      <c r="T238" s="73">
        <f t="shared" si="271"/>
        <v>27</v>
      </c>
      <c r="U238" s="66" t="str">
        <f t="shared" si="272"/>
        <v>Ž21B – Ž16</v>
      </c>
      <c r="V238" s="47" t="s">
        <v>0</v>
      </c>
      <c r="W238" s="222" t="str">
        <f t="shared" si="273"/>
        <v>Ž16</v>
      </c>
      <c r="X238" s="223">
        <f t="shared" si="274"/>
        <v>37</v>
      </c>
      <c r="Y238" s="47" t="s">
        <v>0</v>
      </c>
      <c r="Z238" s="52" t="str">
        <f t="shared" si="309"/>
        <v>CRO</v>
      </c>
      <c r="AA238" s="73">
        <f t="shared" si="275"/>
        <v>1</v>
      </c>
      <c r="AB238" s="31" t="str">
        <f t="shared" si="310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311"/>
        <v/>
      </c>
      <c r="AH238" s="47" t="s">
        <v>0</v>
      </c>
      <c r="AI238" s="143" t="str">
        <f t="shared" si="312"/>
        <v>CRO</v>
      </c>
      <c r="AJ238" s="47"/>
      <c r="AK238" s="52" t="str">
        <f t="shared" si="313"/>
        <v>Nina</v>
      </c>
      <c r="AL238" s="31" t="str">
        <f t="shared" si="314"/>
        <v>Mioković</v>
      </c>
      <c r="AM238" s="73">
        <f t="shared" si="315"/>
        <v>1243</v>
      </c>
      <c r="AN238" s="73" t="str">
        <f t="shared" si="316"/>
        <v/>
      </c>
      <c r="AO238" s="31" t="str">
        <f t="shared" si="276"/>
        <v>Nina</v>
      </c>
      <c r="AP238" s="66" t="str">
        <f t="shared" si="277"/>
        <v>Mioković</v>
      </c>
      <c r="AQ238" s="47" t="s">
        <v>0</v>
      </c>
      <c r="AR238" s="82" t="str">
        <f t="shared" si="317"/>
        <v/>
      </c>
      <c r="AS238" s="47" t="s">
        <v>0</v>
      </c>
      <c r="AT238" s="19" t="str">
        <f t="shared" si="318"/>
        <v/>
      </c>
      <c r="AU238" s="47" t="s">
        <v>0</v>
      </c>
      <c r="AV238" s="103"/>
      <c r="AW238" s="105"/>
      <c r="AX238" s="47" t="s">
        <v>0</v>
      </c>
      <c r="AY238" s="259" t="str">
        <f t="shared" si="341"/>
        <v/>
      </c>
      <c r="AZ238" s="47" t="s">
        <v>0</v>
      </c>
      <c r="BA238" s="52" t="str">
        <f t="shared" si="278"/>
        <v/>
      </c>
      <c r="BB238" s="73" t="str">
        <f>IF(AV238&amp;AW238="","",MAX(BB$12:BB237)+1)</f>
        <v/>
      </c>
      <c r="BC238" s="271" t="str">
        <f t="shared" si="279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>IF(O238="","",IF(BC238="",AO238,IF(BC238="NEMA",AV238,INDEX(regNatjecatelj_ime,MATCH(BC238,regNatjecatelj_id,0)))))</f>
        <v>Nina</v>
      </c>
      <c r="BG238" s="31" t="str">
        <f>IF(O238="","",IF(BC238="",AP238,IF(BC238="NEMA",AW238,INDEX(regNatjecatelj_prezime,MATCH(BC238,regNatjecatelj_id,0)))))</f>
        <v>Mioković</v>
      </c>
      <c r="BH238" s="73" t="str">
        <f t="shared" si="319"/>
        <v/>
      </c>
      <c r="BI238" s="53">
        <f t="shared" si="320"/>
        <v>1243</v>
      </c>
      <c r="BJ238" s="47" t="s">
        <v>0</v>
      </c>
      <c r="BK238" s="52" t="str">
        <f t="shared" si="280"/>
        <v>KAP</v>
      </c>
      <c r="BL238" s="31" t="str">
        <f t="shared" si="281"/>
        <v>OK Kapela</v>
      </c>
      <c r="BM238" s="73" t="str">
        <f t="shared" si="282"/>
        <v/>
      </c>
      <c r="BN238" s="31" t="str" cm="1">
        <f t="array" ref="BN238">IF(BM238="",""&amp;BL238,IF(BM238="NEMA",BL238,INDEX(regKlub_naziv,MATCH(INDEX(regKlub_alias_klubId,BM238),regKlub_id,0))))</f>
        <v>OK Kapela</v>
      </c>
      <c r="BO238" s="31" t="str" cm="1">
        <f t="array" ref="BO238">IFERROR(""&amp;INDEX(regNatjecatelj_klub,DX238),"")</f>
        <v>OK Kapela</v>
      </c>
      <c r="BP238" s="88" t="str">
        <f t="shared" si="321"/>
        <v/>
      </c>
      <c r="BQ238" s="66" t="str">
        <f t="shared" si="322"/>
        <v>OK Kapela</v>
      </c>
      <c r="BR238" s="47" t="s">
        <v>0</v>
      </c>
      <c r="BS238" s="52" t="str">
        <f>IF(X238&lt;&gt;"NEMA","",IF(IFERROR(MATCH(W238,W$12:W237,0),0)&lt;&gt;0,"",W238))</f>
        <v/>
      </c>
      <c r="BT238" s="73" t="str">
        <f t="shared" si="323"/>
        <v/>
      </c>
      <c r="BU238" s="31" t="str">
        <f>IF(OR(BT238="",BT238&lt;&gt;"NEMA"),"",MAX(BU$12:BU237)+1)</f>
        <v/>
      </c>
      <c r="BV238" s="66" t="str">
        <f t="shared" si="324"/>
        <v/>
      </c>
      <c r="BW238" s="47" t="s">
        <v>0</v>
      </c>
      <c r="BX238" s="19" t="str">
        <f t="shared" si="325"/>
        <v/>
      </c>
      <c r="BY238" s="47" t="s">
        <v>0</v>
      </c>
      <c r="BZ238" s="82" t="str">
        <f>IF(BM238&lt;&gt;"NEMA","",IF(IFERROR(MATCH(BL238,BL$12:BL237,0),0)&lt;&gt;0,"",BL238))</f>
        <v/>
      </c>
      <c r="CA238" s="47" t="s">
        <v>0</v>
      </c>
      <c r="CB238" s="125"/>
      <c r="CC238" s="47" t="s">
        <v>0</v>
      </c>
      <c r="CD238" s="58" t="str">
        <f t="shared" si="326"/>
        <v/>
      </c>
      <c r="CE238" s="31" t="str">
        <f t="shared" si="327"/>
        <v/>
      </c>
      <c r="CF238" s="31" t="str">
        <f>IF(CE238="","",MAX(CF$12:CF237)+1)</f>
        <v/>
      </c>
      <c r="CG238" s="31" t="str">
        <f t="shared" si="283"/>
        <v/>
      </c>
      <c r="CH238" s="31" t="str">
        <f t="shared" si="328"/>
        <v/>
      </c>
      <c r="CI238" s="31" t="str">
        <f>IF(CB238="","",MAX(CI$12:CI237)+1)</f>
        <v/>
      </c>
      <c r="CJ238" s="31" t="str">
        <f t="shared" si="329"/>
        <v/>
      </c>
      <c r="CK238" s="66" t="str">
        <f t="shared" si="330"/>
        <v/>
      </c>
      <c r="CL238" s="47" t="s">
        <v>0</v>
      </c>
      <c r="CM238" s="73" t="str">
        <f t="shared" si="284"/>
        <v/>
      </c>
      <c r="CN238" s="47"/>
      <c r="CO238" s="19" t="str">
        <f t="shared" si="331"/>
        <v/>
      </c>
      <c r="CP238" s="47" t="s">
        <v>0</v>
      </c>
      <c r="CQ238" s="143" t="str">
        <f t="shared" si="332"/>
        <v>OK Kapela</v>
      </c>
      <c r="CR238" s="47" t="s">
        <v>0</v>
      </c>
      <c r="CS238" s="58" t="str">
        <f t="shared" si="348"/>
        <v>87:18</v>
      </c>
      <c r="CT238" s="73" t="str">
        <f t="shared" si="349"/>
        <v>0</v>
      </c>
      <c r="CU238" s="229" t="str">
        <f t="shared" si="285"/>
        <v/>
      </c>
      <c r="CV238" s="230">
        <f t="shared" si="270"/>
        <v>5238</v>
      </c>
      <c r="CW238" s="163">
        <f t="shared" si="286"/>
        <v>1</v>
      </c>
      <c r="CX238" s="47" t="s">
        <v>0</v>
      </c>
      <c r="CY238" s="222" t="str">
        <f t="shared" si="333"/>
        <v xml:space="preserve">
</v>
      </c>
      <c r="CZ238" s="223">
        <f t="shared" si="334"/>
        <v>6</v>
      </c>
      <c r="DA238" s="47" t="s">
        <v>0</v>
      </c>
      <c r="DB238" s="47"/>
      <c r="DC238" s="47"/>
      <c r="DD238" s="47"/>
      <c r="DE238" s="47" t="s">
        <v>0</v>
      </c>
      <c r="DF238" s="53" t="str">
        <f t="shared" si="342"/>
        <v/>
      </c>
      <c r="DG238" t="s">
        <v>0</v>
      </c>
      <c r="DH238" s="128" t="str">
        <f t="shared" si="343"/>
        <v>Ž</v>
      </c>
      <c r="DI238" t="s">
        <v>0</v>
      </c>
      <c r="DJ238" s="52" t="str">
        <f t="shared" si="344"/>
        <v/>
      </c>
      <c r="DK238" s="66" t="str">
        <f t="shared" si="345"/>
        <v/>
      </c>
      <c r="DL238" t="s">
        <v>0</v>
      </c>
      <c r="DM238" s="19" t="str">
        <f t="shared" si="346"/>
        <v/>
      </c>
      <c r="DN238" s="47" t="s">
        <v>0</v>
      </c>
      <c r="DO238" s="19" t="str">
        <f t="shared" si="347"/>
        <v/>
      </c>
      <c r="DP238" s="47" t="s">
        <v>0</v>
      </c>
      <c r="DQ238" s="52" t="str">
        <f t="shared" si="287"/>
        <v>Nina – Mioković – OK Kapela – Ž16</v>
      </c>
      <c r="DR238" s="53">
        <f t="shared" si="288"/>
        <v>286</v>
      </c>
      <c r="DS238" s="47" t="s">
        <v>0</v>
      </c>
      <c r="DT238" s="52" t="str">
        <f t="shared" si="289"/>
        <v>Nina – Mioković – OK Kapela</v>
      </c>
      <c r="DU238" s="53">
        <f t="shared" si="290"/>
        <v>286</v>
      </c>
      <c r="DV238" s="47" t="s">
        <v>0</v>
      </c>
      <c r="DW238" s="52" t="str">
        <f t="shared" si="291"/>
        <v>Nina – Mioković</v>
      </c>
      <c r="DX238" s="53">
        <f t="shared" si="292"/>
        <v>286</v>
      </c>
      <c r="DY238" s="47" t="s">
        <v>0</v>
      </c>
      <c r="DZ238" s="58">
        <f t="shared" si="335"/>
        <v>286</v>
      </c>
      <c r="EA238" s="53" cm="1">
        <f t="array" ref="EA238">IF(DZ238&lt;&gt;"",INDEX(regNatjecatelj_id,DZ238,0),IF(BD238&lt;&gt;"",BD238,""))</f>
        <v>1243</v>
      </c>
      <c r="EB238" s="47" t="s">
        <v>0</v>
      </c>
      <c r="EC238" s="58" t="str">
        <f t="shared" si="293"/>
        <v>imepre</v>
      </c>
      <c r="ED238" s="73" t="str">
        <f t="shared" si="294"/>
        <v>klu</v>
      </c>
      <c r="EE238" s="73" t="str">
        <f t="shared" si="295"/>
        <v>kat</v>
      </c>
      <c r="EF238" s="73" t="str">
        <f t="shared" si="296"/>
        <v/>
      </c>
      <c r="EG238" s="66" t="str">
        <f t="shared" si="297"/>
        <v>imepre-klu-kat</v>
      </c>
      <c r="EH238" s="47" t="s">
        <v>0</v>
      </c>
      <c r="EI238" s="58">
        <f>IF(AL238="","",MAX(EI$12:EI237)+1)</f>
        <v>395</v>
      </c>
      <c r="EJ238" s="73">
        <f t="shared" si="298"/>
        <v>37</v>
      </c>
      <c r="EK238" s="73">
        <f t="shared" si="336"/>
        <v>1243</v>
      </c>
      <c r="EL238" s="73">
        <f t="shared" si="299"/>
        <v>5238</v>
      </c>
      <c r="EM238" s="73">
        <f t="shared" si="300"/>
        <v>1</v>
      </c>
      <c r="EN238" s="73">
        <f t="shared" si="337"/>
        <v>1</v>
      </c>
      <c r="EO238" s="73">
        <f t="shared" si="338"/>
        <v>1</v>
      </c>
      <c r="EP238" s="73" t="str">
        <f t="shared" si="301"/>
        <v>0</v>
      </c>
      <c r="EQ238" s="73" t="str">
        <f t="shared" si="302"/>
        <v/>
      </c>
      <c r="ER238" s="73" t="str">
        <f t="shared" si="303"/>
        <v/>
      </c>
      <c r="ES238" s="53" t="str">
        <f t="shared" si="304"/>
        <v/>
      </c>
      <c r="ET238" s="47" t="s">
        <v>0</v>
      </c>
      <c r="EU238" s="19" t="str">
        <f t="shared" si="339"/>
        <v>INSERT INTO rezultat(id,stazakategorija_id,imeprezime_id,vrijeme_sec,status_id,registracija,uparivanje_id,originalstatus_id,imeprezimealias_id,klubalias_id,kategorijaalias_id) VALUES (395,37,1243,5238,1,1,1,0,Null,Null,Null);</v>
      </c>
      <c r="EV238" s="47" t="s">
        <v>0</v>
      </c>
      <c r="EW238" s="19" t="str">
        <f t="shared" si="340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8" s="47" t="s">
        <v>0</v>
      </c>
      <c r="EY238" s="180" t="str">
        <f t="shared" si="305"/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8" s="47" t="s">
        <v>0</v>
      </c>
    </row>
    <row r="239" spans="1:156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6" t="str">
        <f t="shared" si="306"/>
        <v>ok</v>
      </c>
      <c r="P239" s="47"/>
      <c r="Q239" s="52" t="str">
        <f t="shared" si="307"/>
        <v>Ž16</v>
      </c>
      <c r="R239" s="73">
        <f>IF(Q239="","",IF(COUNTIF(Q$12:Q238,Q239)=0,R238+1,R238))</f>
        <v>15</v>
      </c>
      <c r="S239" s="73">
        <f t="shared" si="308"/>
        <v>120</v>
      </c>
      <c r="T239" s="73">
        <f t="shared" si="271"/>
        <v>27</v>
      </c>
      <c r="U239" s="66" t="str">
        <f t="shared" si="272"/>
        <v>Ž21B – Ž16</v>
      </c>
      <c r="V239" s="47" t="s">
        <v>0</v>
      </c>
      <c r="W239" s="222" t="str">
        <f t="shared" si="273"/>
        <v>Ž16</v>
      </c>
      <c r="X239" s="223">
        <f t="shared" si="274"/>
        <v>37</v>
      </c>
      <c r="Y239" s="47" t="s">
        <v>0</v>
      </c>
      <c r="Z239" s="52" t="str">
        <f t="shared" si="309"/>
        <v>CRO</v>
      </c>
      <c r="AA239" s="73">
        <f t="shared" si="275"/>
        <v>1</v>
      </c>
      <c r="AB239" s="31" t="str">
        <f t="shared" si="310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311"/>
        <v/>
      </c>
      <c r="AH239" s="47" t="s">
        <v>0</v>
      </c>
      <c r="AI239" s="143" t="str">
        <f t="shared" si="312"/>
        <v>CRO</v>
      </c>
      <c r="AJ239" s="47"/>
      <c r="AK239" s="52" t="str">
        <f t="shared" si="313"/>
        <v>Lucija Marijela</v>
      </c>
      <c r="AL239" s="31" t="str">
        <f t="shared" si="314"/>
        <v>Štambuk</v>
      </c>
      <c r="AM239" s="73">
        <f t="shared" si="315"/>
        <v>1493</v>
      </c>
      <c r="AN239" s="73" t="str">
        <f t="shared" si="316"/>
        <v/>
      </c>
      <c r="AO239" s="31" t="str">
        <f t="shared" si="276"/>
        <v>Lucija Marijela</v>
      </c>
      <c r="AP239" s="66" t="str">
        <f t="shared" si="277"/>
        <v>Štambuk</v>
      </c>
      <c r="AQ239" s="47" t="s">
        <v>0</v>
      </c>
      <c r="AR239" s="82" t="str">
        <f t="shared" si="317"/>
        <v/>
      </c>
      <c r="AS239" s="47" t="s">
        <v>0</v>
      </c>
      <c r="AT239" s="19" t="str">
        <f t="shared" si="318"/>
        <v/>
      </c>
      <c r="AU239" s="47" t="s">
        <v>0</v>
      </c>
      <c r="AV239" s="103"/>
      <c r="AW239" s="105"/>
      <c r="AX239" s="47" t="s">
        <v>0</v>
      </c>
      <c r="AY239" s="259" t="str">
        <f t="shared" si="341"/>
        <v/>
      </c>
      <c r="AZ239" s="47" t="s">
        <v>0</v>
      </c>
      <c r="BA239" s="52" t="str">
        <f t="shared" si="278"/>
        <v/>
      </c>
      <c r="BB239" s="73" t="str">
        <f>IF(AV239&amp;AW239="","",MAX(BB$12:BB238)+1)</f>
        <v/>
      </c>
      <c r="BC239" s="271" t="str">
        <f t="shared" si="279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>IF(O239="","",IF(BC239="",AO239,IF(BC239="NEMA",AV239,INDEX(regNatjecatelj_ime,MATCH(BC239,regNatjecatelj_id,0)))))</f>
        <v>Lucija Marijela</v>
      </c>
      <c r="BG239" s="31" t="str">
        <f>IF(O239="","",IF(BC239="",AP239,IF(BC239="NEMA",AW239,INDEX(regNatjecatelj_prezime,MATCH(BC239,regNatjecatelj_id,0)))))</f>
        <v>Štambuk</v>
      </c>
      <c r="BH239" s="73" t="str">
        <f t="shared" si="319"/>
        <v/>
      </c>
      <c r="BI239" s="53">
        <f t="shared" si="320"/>
        <v>1493</v>
      </c>
      <c r="BJ239" s="47" t="s">
        <v>0</v>
      </c>
      <c r="BK239" s="52" t="str">
        <f t="shared" si="280"/>
        <v>OK MERZ CRO</v>
      </c>
      <c r="BL239" s="31" t="str">
        <f t="shared" si="281"/>
        <v>OK Ivan Merz</v>
      </c>
      <c r="BM239" s="73" t="str">
        <f t="shared" si="282"/>
        <v/>
      </c>
      <c r="BN239" s="31" t="str" cm="1">
        <f t="array" ref="BN239">IF(BM239="",""&amp;BL239,IF(BM239="NEMA",BL239,INDEX(regKlub_naziv,MATCH(INDEX(regKlub_alias_klubId,BM239),regKlub_id,0))))</f>
        <v>OK Ivan Merz</v>
      </c>
      <c r="BO239" s="31" t="str" cm="1">
        <f t="array" ref="BO239">IFERROR(""&amp;INDEX(regNatjecatelj_klub,DX239),"")</f>
        <v>OK Ivan Merz</v>
      </c>
      <c r="BP239" s="88" t="str">
        <f t="shared" si="321"/>
        <v/>
      </c>
      <c r="BQ239" s="66" t="str">
        <f t="shared" si="322"/>
        <v>OK Ivan Merz</v>
      </c>
      <c r="BR239" s="47" t="s">
        <v>0</v>
      </c>
      <c r="BS239" s="52" t="str">
        <f>IF(X239&lt;&gt;"NEMA","",IF(IFERROR(MATCH(W239,W$12:W238,0),0)&lt;&gt;0,"",W239))</f>
        <v/>
      </c>
      <c r="BT239" s="73" t="str">
        <f t="shared" si="323"/>
        <v/>
      </c>
      <c r="BU239" s="31" t="str">
        <f>IF(OR(BT239="",BT239&lt;&gt;"NEMA"),"",MAX(BU$12:BU238)+1)</f>
        <v/>
      </c>
      <c r="BV239" s="66" t="str">
        <f t="shared" si="324"/>
        <v/>
      </c>
      <c r="BW239" s="47" t="s">
        <v>0</v>
      </c>
      <c r="BX239" s="19" t="str">
        <f t="shared" si="325"/>
        <v/>
      </c>
      <c r="BY239" s="47" t="s">
        <v>0</v>
      </c>
      <c r="BZ239" s="82" t="str">
        <f>IF(BM239&lt;&gt;"NEMA","",IF(IFERROR(MATCH(BL239,BL$12:BL238,0),0)&lt;&gt;0,"",BL239))</f>
        <v/>
      </c>
      <c r="CA239" s="47" t="s">
        <v>0</v>
      </c>
      <c r="CB239" s="125"/>
      <c r="CC239" s="47" t="s">
        <v>0</v>
      </c>
      <c r="CD239" s="58" t="str">
        <f t="shared" si="326"/>
        <v/>
      </c>
      <c r="CE239" s="31" t="str">
        <f t="shared" si="327"/>
        <v/>
      </c>
      <c r="CF239" s="31" t="str">
        <f>IF(CE239="","",MAX(CF$12:CF238)+1)</f>
        <v/>
      </c>
      <c r="CG239" s="31" t="str">
        <f t="shared" si="283"/>
        <v/>
      </c>
      <c r="CH239" s="31" t="str">
        <f t="shared" si="328"/>
        <v/>
      </c>
      <c r="CI239" s="31" t="str">
        <f>IF(CB239="","",MAX(CI$12:CI238)+1)</f>
        <v/>
      </c>
      <c r="CJ239" s="31" t="str">
        <f t="shared" si="329"/>
        <v/>
      </c>
      <c r="CK239" s="66" t="str">
        <f t="shared" si="330"/>
        <v/>
      </c>
      <c r="CL239" s="47" t="s">
        <v>0</v>
      </c>
      <c r="CM239" s="73" t="str">
        <f t="shared" si="284"/>
        <v/>
      </c>
      <c r="CN239" s="47"/>
      <c r="CO239" s="19" t="str">
        <f t="shared" si="331"/>
        <v/>
      </c>
      <c r="CP239" s="47" t="s">
        <v>0</v>
      </c>
      <c r="CQ239" s="143" t="str">
        <f t="shared" si="332"/>
        <v>OK Ivan Merz</v>
      </c>
      <c r="CR239" s="47" t="s">
        <v>0</v>
      </c>
      <c r="CS239" s="58" t="str">
        <f t="shared" si="348"/>
        <v>99:01</v>
      </c>
      <c r="CT239" s="73" t="str">
        <f t="shared" si="349"/>
        <v>0</v>
      </c>
      <c r="CU239" s="229" t="str">
        <f t="shared" si="285"/>
        <v/>
      </c>
      <c r="CV239" s="230">
        <f t="shared" si="270"/>
        <v>5941</v>
      </c>
      <c r="CW239" s="163">
        <f t="shared" si="286"/>
        <v>1</v>
      </c>
      <c r="CX239" s="47" t="s">
        <v>0</v>
      </c>
      <c r="CY239" s="222" t="str">
        <f t="shared" si="333"/>
        <v xml:space="preserve">
</v>
      </c>
      <c r="CZ239" s="223">
        <f t="shared" si="334"/>
        <v>6</v>
      </c>
      <c r="DA239" s="47" t="s">
        <v>0</v>
      </c>
      <c r="DB239" s="47"/>
      <c r="DC239" s="47"/>
      <c r="DD239" s="47"/>
      <c r="DE239" s="47" t="s">
        <v>0</v>
      </c>
      <c r="DF239" s="53" t="str">
        <f t="shared" si="342"/>
        <v/>
      </c>
      <c r="DG239" t="s">
        <v>0</v>
      </c>
      <c r="DH239" s="128" t="str">
        <f t="shared" si="343"/>
        <v>Ž</v>
      </c>
      <c r="DI239" t="s">
        <v>0</v>
      </c>
      <c r="DJ239" s="52" t="str">
        <f t="shared" si="344"/>
        <v/>
      </c>
      <c r="DK239" s="66" t="str">
        <f t="shared" si="345"/>
        <v/>
      </c>
      <c r="DL239" t="s">
        <v>0</v>
      </c>
      <c r="DM239" s="19" t="str">
        <f t="shared" si="346"/>
        <v/>
      </c>
      <c r="DN239" s="47" t="s">
        <v>0</v>
      </c>
      <c r="DO239" s="19" t="str">
        <f t="shared" si="347"/>
        <v/>
      </c>
      <c r="DP239" s="47" t="s">
        <v>0</v>
      </c>
      <c r="DQ239" s="52" t="str">
        <f t="shared" si="287"/>
        <v>Lucija Marijela – Štambuk – OK Ivan Merz – Ž16</v>
      </c>
      <c r="DR239" s="53">
        <f t="shared" si="288"/>
        <v>68</v>
      </c>
      <c r="DS239" s="47" t="s">
        <v>0</v>
      </c>
      <c r="DT239" s="52" t="str">
        <f t="shared" si="289"/>
        <v>Lucija Marijela – Štambuk – OK Ivan Merz</v>
      </c>
      <c r="DU239" s="53">
        <f t="shared" si="290"/>
        <v>68</v>
      </c>
      <c r="DV239" s="47" t="s">
        <v>0</v>
      </c>
      <c r="DW239" s="52" t="str">
        <f t="shared" si="291"/>
        <v>Lucija Marijela – Štambuk</v>
      </c>
      <c r="DX239" s="53">
        <f t="shared" si="292"/>
        <v>68</v>
      </c>
      <c r="DY239" s="47" t="s">
        <v>0</v>
      </c>
      <c r="DZ239" s="58">
        <f t="shared" si="335"/>
        <v>68</v>
      </c>
      <c r="EA239" s="53" cm="1">
        <f t="array" ref="EA239">IF(DZ239&lt;&gt;"",INDEX(regNatjecatelj_id,DZ239,0),IF(BD239&lt;&gt;"",BD239,""))</f>
        <v>1493</v>
      </c>
      <c r="EB239" s="47" t="s">
        <v>0</v>
      </c>
      <c r="EC239" s="58" t="str">
        <f t="shared" si="293"/>
        <v>imepre</v>
      </c>
      <c r="ED239" s="73" t="str">
        <f t="shared" si="294"/>
        <v>klu</v>
      </c>
      <c r="EE239" s="73" t="str">
        <f t="shared" si="295"/>
        <v>kat</v>
      </c>
      <c r="EF239" s="73" t="str">
        <f t="shared" si="296"/>
        <v/>
      </c>
      <c r="EG239" s="66" t="str">
        <f t="shared" si="297"/>
        <v>imepre-klu-kat</v>
      </c>
      <c r="EH239" s="47" t="s">
        <v>0</v>
      </c>
      <c r="EI239" s="58">
        <f>IF(AL239="","",MAX(EI$12:EI238)+1)</f>
        <v>396</v>
      </c>
      <c r="EJ239" s="73">
        <f t="shared" si="298"/>
        <v>37</v>
      </c>
      <c r="EK239" s="73">
        <f t="shared" si="336"/>
        <v>1493</v>
      </c>
      <c r="EL239" s="73">
        <f t="shared" si="299"/>
        <v>5941</v>
      </c>
      <c r="EM239" s="73">
        <f t="shared" si="300"/>
        <v>1</v>
      </c>
      <c r="EN239" s="73">
        <f t="shared" si="337"/>
        <v>1</v>
      </c>
      <c r="EO239" s="73">
        <f t="shared" si="338"/>
        <v>1</v>
      </c>
      <c r="EP239" s="73" t="str">
        <f t="shared" si="301"/>
        <v>0</v>
      </c>
      <c r="EQ239" s="73" t="str">
        <f t="shared" si="302"/>
        <v/>
      </c>
      <c r="ER239" s="73" t="str">
        <f t="shared" si="303"/>
        <v/>
      </c>
      <c r="ES239" s="53" t="str">
        <f t="shared" si="304"/>
        <v/>
      </c>
      <c r="ET239" s="47" t="s">
        <v>0</v>
      </c>
      <c r="EU239" s="19" t="str">
        <f t="shared" si="339"/>
        <v>INSERT INTO rezultat(id,stazakategorija_id,imeprezime_id,vrijeme_sec,status_id,registracija,uparivanje_id,originalstatus_id,imeprezimealias_id,klubalias_id,kategorijaalias_id) VALUES (396,37,1493,5941,1,1,1,0,Null,Null,Null);</v>
      </c>
      <c r="EV239" s="47" t="s">
        <v>0</v>
      </c>
      <c r="EW239" s="19" t="str">
        <f t="shared" si="340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9" s="47" t="s">
        <v>0</v>
      </c>
      <c r="EY239" s="180" t="str">
        <f t="shared" si="305"/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39" s="47" t="s">
        <v>0</v>
      </c>
    </row>
    <row r="240" spans="1:156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6" t="str">
        <f t="shared" si="306"/>
        <v>ok</v>
      </c>
      <c r="P240" s="47"/>
      <c r="Q240" s="52" t="str">
        <f t="shared" si="307"/>
        <v>Ž16</v>
      </c>
      <c r="R240" s="73">
        <f>IF(Q240="","",IF(COUNTIF(Q$12:Q239,Q240)=0,R239+1,R239))</f>
        <v>15</v>
      </c>
      <c r="S240" s="73">
        <f t="shared" si="308"/>
        <v>120</v>
      </c>
      <c r="T240" s="73">
        <f t="shared" si="271"/>
        <v>27</v>
      </c>
      <c r="U240" s="66" t="str">
        <f t="shared" si="272"/>
        <v>Ž21B – Ž16</v>
      </c>
      <c r="V240" s="47" t="s">
        <v>0</v>
      </c>
      <c r="W240" s="222" t="str">
        <f t="shared" si="273"/>
        <v>Ž16</v>
      </c>
      <c r="X240" s="223">
        <f t="shared" si="274"/>
        <v>37</v>
      </c>
      <c r="Y240" s="47" t="s">
        <v>0</v>
      </c>
      <c r="Z240" s="52" t="str">
        <f t="shared" si="309"/>
        <v>CRO</v>
      </c>
      <c r="AA240" s="73">
        <f t="shared" si="275"/>
        <v>1</v>
      </c>
      <c r="AB240" s="31" t="str">
        <f t="shared" si="310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311"/>
        <v/>
      </c>
      <c r="AH240" s="47" t="s">
        <v>0</v>
      </c>
      <c r="AI240" s="143" t="str">
        <f t="shared" si="312"/>
        <v>CRO</v>
      </c>
      <c r="AJ240" s="47"/>
      <c r="AK240" s="52" t="str">
        <f t="shared" si="313"/>
        <v>Jelena</v>
      </c>
      <c r="AL240" s="31" t="str">
        <f t="shared" si="314"/>
        <v>Gojmerac</v>
      </c>
      <c r="AM240" s="73">
        <f t="shared" si="315"/>
        <v>1435</v>
      </c>
      <c r="AN240" s="73" t="str">
        <f t="shared" si="316"/>
        <v/>
      </c>
      <c r="AO240" s="31" t="str">
        <f t="shared" si="276"/>
        <v>Jelena</v>
      </c>
      <c r="AP240" s="66" t="str">
        <f t="shared" si="277"/>
        <v>Gojmerac</v>
      </c>
      <c r="AQ240" s="47" t="s">
        <v>0</v>
      </c>
      <c r="AR240" s="82" t="str">
        <f t="shared" si="317"/>
        <v/>
      </c>
      <c r="AS240" s="47" t="s">
        <v>0</v>
      </c>
      <c r="AT240" s="19" t="str">
        <f t="shared" si="318"/>
        <v/>
      </c>
      <c r="AU240" s="47" t="s">
        <v>0</v>
      </c>
      <c r="AV240" s="103"/>
      <c r="AW240" s="105"/>
      <c r="AX240" s="47" t="s">
        <v>0</v>
      </c>
      <c r="AY240" s="259" t="str">
        <f t="shared" si="341"/>
        <v/>
      </c>
      <c r="AZ240" s="47" t="s">
        <v>0</v>
      </c>
      <c r="BA240" s="52" t="str">
        <f t="shared" si="278"/>
        <v/>
      </c>
      <c r="BB240" s="73" t="str">
        <f>IF(AV240&amp;AW240="","",MAX(BB$12:BB239)+1)</f>
        <v/>
      </c>
      <c r="BC240" s="271" t="str">
        <f t="shared" si="279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>IF(O240="","",IF(BC240="",AO240,IF(BC240="NEMA",AV240,INDEX(regNatjecatelj_ime,MATCH(BC240,regNatjecatelj_id,0)))))</f>
        <v>Jelena</v>
      </c>
      <c r="BG240" s="31" t="str">
        <f>IF(O240="","",IF(BC240="",AP240,IF(BC240="NEMA",AW240,INDEX(regNatjecatelj_prezime,MATCH(BC240,regNatjecatelj_id,0)))))</f>
        <v>Gojmerac</v>
      </c>
      <c r="BH240" s="73" t="str">
        <f t="shared" si="319"/>
        <v/>
      </c>
      <c r="BI240" s="53">
        <f t="shared" si="320"/>
        <v>1435</v>
      </c>
      <c r="BJ240" s="47" t="s">
        <v>0</v>
      </c>
      <c r="BK240" s="52" t="str">
        <f t="shared" si="280"/>
        <v>OK MERZ CRO</v>
      </c>
      <c r="BL240" s="31" t="str">
        <f t="shared" si="281"/>
        <v>OK Ivan Merz</v>
      </c>
      <c r="BM240" s="73" t="str">
        <f t="shared" si="282"/>
        <v/>
      </c>
      <c r="BN240" s="31" t="str" cm="1">
        <f t="array" ref="BN240">IF(BM240="",""&amp;BL240,IF(BM240="NEMA",BL240,INDEX(regKlub_naziv,MATCH(INDEX(regKlub_alias_klubId,BM240),regKlub_id,0))))</f>
        <v>OK Ivan Merz</v>
      </c>
      <c r="BO240" s="31" t="str" cm="1">
        <f t="array" ref="BO240">IFERROR(""&amp;INDEX(regNatjecatelj_klub,DX240),"")</f>
        <v>OK Ivan Merz</v>
      </c>
      <c r="BP240" s="88" t="str">
        <f t="shared" si="321"/>
        <v/>
      </c>
      <c r="BQ240" s="66" t="str">
        <f t="shared" si="322"/>
        <v>OK Ivan Merz</v>
      </c>
      <c r="BR240" s="47" t="s">
        <v>0</v>
      </c>
      <c r="BS240" s="52" t="str">
        <f>IF(X240&lt;&gt;"NEMA","",IF(IFERROR(MATCH(W240,W$12:W239,0),0)&lt;&gt;0,"",W240))</f>
        <v/>
      </c>
      <c r="BT240" s="73" t="str">
        <f t="shared" si="323"/>
        <v/>
      </c>
      <c r="BU240" s="31" t="str">
        <f>IF(OR(BT240="",BT240&lt;&gt;"NEMA"),"",MAX(BU$12:BU239)+1)</f>
        <v/>
      </c>
      <c r="BV240" s="66" t="str">
        <f t="shared" si="324"/>
        <v/>
      </c>
      <c r="BW240" s="47" t="s">
        <v>0</v>
      </c>
      <c r="BX240" s="19" t="str">
        <f t="shared" si="325"/>
        <v/>
      </c>
      <c r="BY240" s="47" t="s">
        <v>0</v>
      </c>
      <c r="BZ240" s="82" t="str">
        <f>IF(BM240&lt;&gt;"NEMA","",IF(IFERROR(MATCH(BL240,BL$12:BL239,0),0)&lt;&gt;0,"",BL240))</f>
        <v/>
      </c>
      <c r="CA240" s="47" t="s">
        <v>0</v>
      </c>
      <c r="CB240" s="125"/>
      <c r="CC240" s="47" t="s">
        <v>0</v>
      </c>
      <c r="CD240" s="58" t="str">
        <f t="shared" si="326"/>
        <v/>
      </c>
      <c r="CE240" s="31" t="str">
        <f t="shared" si="327"/>
        <v/>
      </c>
      <c r="CF240" s="31" t="str">
        <f>IF(CE240="","",MAX(CF$12:CF239)+1)</f>
        <v/>
      </c>
      <c r="CG240" s="31" t="str">
        <f t="shared" si="283"/>
        <v/>
      </c>
      <c r="CH240" s="31" t="str">
        <f t="shared" si="328"/>
        <v/>
      </c>
      <c r="CI240" s="31" t="str">
        <f>IF(CB240="","",MAX(CI$12:CI239)+1)</f>
        <v/>
      </c>
      <c r="CJ240" s="31" t="str">
        <f t="shared" si="329"/>
        <v/>
      </c>
      <c r="CK240" s="66" t="str">
        <f t="shared" si="330"/>
        <v/>
      </c>
      <c r="CL240" s="47" t="s">
        <v>0</v>
      </c>
      <c r="CM240" s="73" t="str">
        <f t="shared" si="284"/>
        <v/>
      </c>
      <c r="CN240" s="47"/>
      <c r="CO240" s="19" t="str">
        <f t="shared" si="331"/>
        <v/>
      </c>
      <c r="CP240" s="47" t="s">
        <v>0</v>
      </c>
      <c r="CQ240" s="143" t="str">
        <f t="shared" si="332"/>
        <v>OK Ivan Merz</v>
      </c>
      <c r="CR240" s="47" t="s">
        <v>0</v>
      </c>
      <c r="CS240" s="58" t="str">
        <f t="shared" si="348"/>
        <v>62:55</v>
      </c>
      <c r="CT240" s="73" t="str">
        <f t="shared" si="349"/>
        <v>3</v>
      </c>
      <c r="CU240" s="229" t="str">
        <f t="shared" si="285"/>
        <v/>
      </c>
      <c r="CV240" s="230">
        <f t="shared" si="270"/>
        <v>3775</v>
      </c>
      <c r="CW240" s="163">
        <f t="shared" si="286"/>
        <v>3</v>
      </c>
      <c r="CX240" s="47" t="s">
        <v>0</v>
      </c>
      <c r="CY240" s="222" t="str">
        <f t="shared" si="333"/>
        <v xml:space="preserve">
</v>
      </c>
      <c r="CZ240" s="223">
        <f t="shared" si="334"/>
        <v>3</v>
      </c>
      <c r="DA240" s="47" t="s">
        <v>0</v>
      </c>
      <c r="DB240" s="47"/>
      <c r="DC240" s="47"/>
      <c r="DD240" s="47"/>
      <c r="DE240" s="47" t="s">
        <v>0</v>
      </c>
      <c r="DF240" s="53" t="str">
        <f t="shared" si="342"/>
        <v/>
      </c>
      <c r="DG240" t="s">
        <v>0</v>
      </c>
      <c r="DH240" s="128" t="str">
        <f t="shared" si="343"/>
        <v>Ž</v>
      </c>
      <c r="DI240" t="s">
        <v>0</v>
      </c>
      <c r="DJ240" s="52" t="str">
        <f t="shared" si="344"/>
        <v/>
      </c>
      <c r="DK240" s="66" t="str">
        <f t="shared" si="345"/>
        <v/>
      </c>
      <c r="DL240" t="s">
        <v>0</v>
      </c>
      <c r="DM240" s="19" t="str">
        <f t="shared" si="346"/>
        <v/>
      </c>
      <c r="DN240" s="47" t="s">
        <v>0</v>
      </c>
      <c r="DO240" s="19" t="str">
        <f t="shared" si="347"/>
        <v/>
      </c>
      <c r="DP240" s="47" t="s">
        <v>0</v>
      </c>
      <c r="DQ240" s="52" t="str">
        <f t="shared" si="287"/>
        <v>Jelena – Gojmerac – OK Ivan Merz – Ž16</v>
      </c>
      <c r="DR240" s="53">
        <f t="shared" si="288"/>
        <v>40</v>
      </c>
      <c r="DS240" s="47" t="s">
        <v>0</v>
      </c>
      <c r="DT240" s="52" t="str">
        <f t="shared" si="289"/>
        <v>Jelena – Gojmerac – OK Ivan Merz</v>
      </c>
      <c r="DU240" s="53">
        <f t="shared" si="290"/>
        <v>40</v>
      </c>
      <c r="DV240" s="47" t="s">
        <v>0</v>
      </c>
      <c r="DW240" s="52" t="str">
        <f t="shared" si="291"/>
        <v>Jelena – Gojmerac</v>
      </c>
      <c r="DX240" s="53">
        <f t="shared" si="292"/>
        <v>40</v>
      </c>
      <c r="DY240" s="47" t="s">
        <v>0</v>
      </c>
      <c r="DZ240" s="58">
        <f t="shared" si="335"/>
        <v>40</v>
      </c>
      <c r="EA240" s="53" cm="1">
        <f t="array" ref="EA240">IF(DZ240&lt;&gt;"",INDEX(regNatjecatelj_id,DZ240,0),IF(BD240&lt;&gt;"",BD240,""))</f>
        <v>1435</v>
      </c>
      <c r="EB240" s="47" t="s">
        <v>0</v>
      </c>
      <c r="EC240" s="58" t="str">
        <f t="shared" si="293"/>
        <v>imepre</v>
      </c>
      <c r="ED240" s="73" t="str">
        <f t="shared" si="294"/>
        <v>klu</v>
      </c>
      <c r="EE240" s="73" t="str">
        <f t="shared" si="295"/>
        <v>kat</v>
      </c>
      <c r="EF240" s="73" t="str">
        <f t="shared" si="296"/>
        <v/>
      </c>
      <c r="EG240" s="66" t="str">
        <f t="shared" si="297"/>
        <v>imepre-klu-kat</v>
      </c>
      <c r="EH240" s="47" t="s">
        <v>0</v>
      </c>
      <c r="EI240" s="58">
        <f>IF(AL240="","",MAX(EI$12:EI239)+1)</f>
        <v>397</v>
      </c>
      <c r="EJ240" s="73">
        <f t="shared" si="298"/>
        <v>37</v>
      </c>
      <c r="EK240" s="73">
        <f t="shared" si="336"/>
        <v>1435</v>
      </c>
      <c r="EL240" s="73">
        <f t="shared" si="299"/>
        <v>3775</v>
      </c>
      <c r="EM240" s="73">
        <f t="shared" si="300"/>
        <v>3</v>
      </c>
      <c r="EN240" s="73">
        <f t="shared" si="337"/>
        <v>1</v>
      </c>
      <c r="EO240" s="73">
        <f t="shared" si="338"/>
        <v>1</v>
      </c>
      <c r="EP240" s="73" t="str">
        <f t="shared" si="301"/>
        <v>3</v>
      </c>
      <c r="EQ240" s="73" t="str">
        <f t="shared" si="302"/>
        <v/>
      </c>
      <c r="ER240" s="73" t="str">
        <f t="shared" si="303"/>
        <v/>
      </c>
      <c r="ES240" s="53" t="str">
        <f t="shared" si="304"/>
        <v/>
      </c>
      <c r="ET240" s="47" t="s">
        <v>0</v>
      </c>
      <c r="EU240" s="19" t="str">
        <f t="shared" si="339"/>
        <v>INSERT INTO rezultat(id,stazakategorija_id,imeprezime_id,vrijeme_sec,status_id,registracija,uparivanje_id,originalstatus_id,imeprezimealias_id,klubalias_id,kategorijaalias_id) VALUES (397,37,1435,3775,3,1,1,3,Null,Null,Null);</v>
      </c>
      <c r="EV240" s="47" t="s">
        <v>0</v>
      </c>
      <c r="EW240" s="19" t="str">
        <f t="shared" si="340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0" s="47" t="s">
        <v>0</v>
      </c>
      <c r="EY240" s="180" t="str">
        <f t="shared" si="305"/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40" s="47" t="s">
        <v>0</v>
      </c>
    </row>
    <row r="241" spans="1:156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6" t="str">
        <f t="shared" si="306"/>
        <v/>
      </c>
      <c r="P241" s="47"/>
      <c r="Q241" s="52" t="str">
        <f t="shared" si="307"/>
        <v>Ž16</v>
      </c>
      <c r="R241" s="73">
        <f>IF(Q241="","",IF(COUNTIF(Q$12:Q240,Q241)=0,R240+1,R240))</f>
        <v>15</v>
      </c>
      <c r="S241" s="73">
        <f t="shared" si="308"/>
        <v>120</v>
      </c>
      <c r="T241" s="73">
        <f t="shared" si="271"/>
        <v>27</v>
      </c>
      <c r="U241" s="66" t="str">
        <f t="shared" si="272"/>
        <v>Ž21B – Ž16</v>
      </c>
      <c r="V241" s="47" t="s">
        <v>0</v>
      </c>
      <c r="W241" s="222" t="str">
        <f t="shared" si="273"/>
        <v/>
      </c>
      <c r="X241" s="223" t="str">
        <f t="shared" si="274"/>
        <v/>
      </c>
      <c r="Y241" s="47" t="s">
        <v>0</v>
      </c>
      <c r="Z241" s="52" t="str">
        <f t="shared" si="309"/>
        <v/>
      </c>
      <c r="AA241" s="73" t="str">
        <f t="shared" si="275"/>
        <v/>
      </c>
      <c r="AB241" s="31" t="str">
        <f t="shared" si="310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311"/>
        <v/>
      </c>
      <c r="AH241" s="47" t="s">
        <v>0</v>
      </c>
      <c r="AI241" s="143" t="str">
        <f t="shared" si="312"/>
        <v/>
      </c>
      <c r="AJ241" s="47"/>
      <c r="AK241" s="52" t="str">
        <f t="shared" si="313"/>
        <v/>
      </c>
      <c r="AL241" s="31" t="str">
        <f t="shared" si="314"/>
        <v/>
      </c>
      <c r="AM241" s="73" t="str">
        <f t="shared" si="315"/>
        <v/>
      </c>
      <c r="AN241" s="73" t="str">
        <f t="shared" si="316"/>
        <v/>
      </c>
      <c r="AO241" s="31" t="str">
        <f t="shared" si="276"/>
        <v/>
      </c>
      <c r="AP241" s="66" t="str">
        <f t="shared" si="277"/>
        <v/>
      </c>
      <c r="AQ241" s="47" t="s">
        <v>0</v>
      </c>
      <c r="AR241" s="82" t="str">
        <f t="shared" si="317"/>
        <v/>
      </c>
      <c r="AS241" s="47" t="s">
        <v>0</v>
      </c>
      <c r="AT241" s="19" t="str">
        <f t="shared" si="318"/>
        <v/>
      </c>
      <c r="AU241" s="47" t="s">
        <v>0</v>
      </c>
      <c r="AV241" s="103"/>
      <c r="AW241" s="105"/>
      <c r="AX241" s="47" t="s">
        <v>0</v>
      </c>
      <c r="AY241" s="259" t="str">
        <f t="shared" si="341"/>
        <v/>
      </c>
      <c r="AZ241" s="47" t="s">
        <v>0</v>
      </c>
      <c r="BA241" s="52" t="str">
        <f t="shared" si="278"/>
        <v/>
      </c>
      <c r="BB241" s="73" t="str">
        <f>IF(AV241&amp;AW241="","",MAX(BB$12:BB240)+1)</f>
        <v/>
      </c>
      <c r="BC241" s="271" t="str">
        <f t="shared" si="279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>IF(O241="","",IF(BC241="",AO241,IF(BC241="NEMA",AV241,INDEX(regNatjecatelj_ime,MATCH(BC241,regNatjecatelj_id,0)))))</f>
        <v/>
      </c>
      <c r="BG241" s="31" t="str">
        <f>IF(O241="","",IF(BC241="",AP241,IF(BC241="NEMA",AW241,INDEX(regNatjecatelj_prezime,MATCH(BC241,regNatjecatelj_id,0)))))</f>
        <v/>
      </c>
      <c r="BH241" s="73" t="str">
        <f t="shared" si="319"/>
        <v/>
      </c>
      <c r="BI241" s="53" t="str">
        <f t="shared" si="320"/>
        <v/>
      </c>
      <c r="BJ241" s="47" t="s">
        <v>0</v>
      </c>
      <c r="BK241" s="52" t="str">
        <f t="shared" si="280"/>
        <v/>
      </c>
      <c r="BL241" s="31" t="str">
        <f t="shared" si="281"/>
        <v/>
      </c>
      <c r="BM241" s="73" t="str">
        <f t="shared" si="282"/>
        <v/>
      </c>
      <c r="BN241" s="31" t="str" cm="1">
        <f t="array" ref="BN241">IF(BM241="",""&amp;BL241,IF(BM241="NEMA",BL241,INDEX(regKlub_naziv,MATCH(INDEX(regKlub_alias_klubId,BM241),regKlub_id,0))))</f>
        <v/>
      </c>
      <c r="BO241" s="31" t="str" cm="1">
        <f t="array" ref="BO241">IFERROR(""&amp;INDEX(regNatjecatelj_klub,DX241),"")</f>
        <v/>
      </c>
      <c r="BP241" s="88" t="str">
        <f t="shared" si="321"/>
        <v/>
      </c>
      <c r="BQ241" s="66" t="str">
        <f t="shared" si="322"/>
        <v/>
      </c>
      <c r="BR241" s="47" t="s">
        <v>0</v>
      </c>
      <c r="BS241" s="52" t="str">
        <f>IF(X241&lt;&gt;"NEMA","",IF(IFERROR(MATCH(W241,W$12:W240,0),0)&lt;&gt;0,"",W241))</f>
        <v/>
      </c>
      <c r="BT241" s="73" t="str">
        <f t="shared" si="323"/>
        <v/>
      </c>
      <c r="BU241" s="31" t="str">
        <f>IF(OR(BT241="",BT241&lt;&gt;"NEMA"),"",MAX(BU$12:BU240)+1)</f>
        <v/>
      </c>
      <c r="BV241" s="66" t="str">
        <f t="shared" si="324"/>
        <v/>
      </c>
      <c r="BW241" s="47" t="s">
        <v>0</v>
      </c>
      <c r="BX241" s="19" t="str">
        <f t="shared" si="325"/>
        <v/>
      </c>
      <c r="BY241" s="47" t="s">
        <v>0</v>
      </c>
      <c r="BZ241" s="82" t="str">
        <f>IF(BM241&lt;&gt;"NEMA","",IF(IFERROR(MATCH(BL241,BL$12:BL240,0),0)&lt;&gt;0,"",BL241))</f>
        <v/>
      </c>
      <c r="CA241" s="47" t="s">
        <v>0</v>
      </c>
      <c r="CB241" s="125"/>
      <c r="CC241" s="47" t="s">
        <v>0</v>
      </c>
      <c r="CD241" s="58" t="str">
        <f t="shared" si="326"/>
        <v/>
      </c>
      <c r="CE241" s="31" t="str">
        <f t="shared" si="327"/>
        <v/>
      </c>
      <c r="CF241" s="31" t="str">
        <f>IF(CE241="","",MAX(CF$12:CF240)+1)</f>
        <v/>
      </c>
      <c r="CG241" s="31" t="str">
        <f t="shared" si="283"/>
        <v/>
      </c>
      <c r="CH241" s="31" t="str">
        <f t="shared" si="328"/>
        <v/>
      </c>
      <c r="CI241" s="31" t="str">
        <f>IF(CB241="","",MAX(CI$12:CI240)+1)</f>
        <v/>
      </c>
      <c r="CJ241" s="31" t="str">
        <f t="shared" si="329"/>
        <v/>
      </c>
      <c r="CK241" s="66" t="str">
        <f t="shared" si="330"/>
        <v/>
      </c>
      <c r="CL241" s="47" t="s">
        <v>0</v>
      </c>
      <c r="CM241" s="73" t="str">
        <f t="shared" si="284"/>
        <v/>
      </c>
      <c r="CN241" s="47"/>
      <c r="CO241" s="19" t="str">
        <f t="shared" si="331"/>
        <v/>
      </c>
      <c r="CP241" s="47" t="s">
        <v>0</v>
      </c>
      <c r="CQ241" s="143" t="str">
        <f t="shared" si="332"/>
        <v/>
      </c>
      <c r="CR241" s="47" t="s">
        <v>0</v>
      </c>
      <c r="CS241" s="58" t="str">
        <f t="shared" si="348"/>
        <v/>
      </c>
      <c r="CT241" s="73" t="str">
        <f t="shared" si="349"/>
        <v>0</v>
      </c>
      <c r="CU241" s="229" t="str">
        <f t="shared" si="285"/>
        <v/>
      </c>
      <c r="CV241" s="230" t="str">
        <f t="shared" si="270"/>
        <v/>
      </c>
      <c r="CW241" s="163" t="str">
        <f t="shared" si="286"/>
        <v/>
      </c>
      <c r="CX241" s="47" t="s">
        <v>0</v>
      </c>
      <c r="CY241" s="222" t="str">
        <f t="shared" si="333"/>
        <v xml:space="preserve">
</v>
      </c>
      <c r="CZ241" s="223" t="str">
        <f t="shared" si="334"/>
        <v/>
      </c>
      <c r="DA241" s="47" t="s">
        <v>0</v>
      </c>
      <c r="DB241" s="47"/>
      <c r="DC241" s="47"/>
      <c r="DD241" s="47"/>
      <c r="DE241" s="47" t="s">
        <v>0</v>
      </c>
      <c r="DF241" s="53" t="str">
        <f t="shared" si="342"/>
        <v/>
      </c>
      <c r="DG241" t="s">
        <v>0</v>
      </c>
      <c r="DH241" s="128" t="str">
        <f t="shared" si="343"/>
        <v>Ž</v>
      </c>
      <c r="DI241" t="s">
        <v>0</v>
      </c>
      <c r="DJ241" s="52" t="str">
        <f t="shared" si="344"/>
        <v/>
      </c>
      <c r="DK241" s="66" t="str">
        <f t="shared" si="345"/>
        <v/>
      </c>
      <c r="DL241" t="s">
        <v>0</v>
      </c>
      <c r="DM241" s="19" t="str">
        <f t="shared" si="346"/>
        <v/>
      </c>
      <c r="DN241" s="47" t="s">
        <v>0</v>
      </c>
      <c r="DO241" s="19" t="str">
        <f t="shared" si="347"/>
        <v/>
      </c>
      <c r="DP241" s="47" t="s">
        <v>0</v>
      </c>
      <c r="DQ241" s="52" t="str">
        <f t="shared" si="287"/>
        <v/>
      </c>
      <c r="DR241" s="53" t="str">
        <f t="shared" si="288"/>
        <v/>
      </c>
      <c r="DS241" s="47" t="s">
        <v>0</v>
      </c>
      <c r="DT241" s="52" t="str">
        <f t="shared" si="289"/>
        <v/>
      </c>
      <c r="DU241" s="53" t="str">
        <f t="shared" si="290"/>
        <v/>
      </c>
      <c r="DV241" s="47" t="s">
        <v>0</v>
      </c>
      <c r="DW241" s="52" t="str">
        <f t="shared" si="291"/>
        <v/>
      </c>
      <c r="DX241" s="53" t="str">
        <f t="shared" si="292"/>
        <v/>
      </c>
      <c r="DY241" s="47" t="s">
        <v>0</v>
      </c>
      <c r="DZ241" s="58" t="str">
        <f t="shared" si="335"/>
        <v/>
      </c>
      <c r="EA241" s="53" t="str" cm="1">
        <f t="array" ref="EA241">IF(DZ241&lt;&gt;"",INDEX(regNatjecatelj_id,DZ241,0),IF(BD241&lt;&gt;"",BD241,""))</f>
        <v/>
      </c>
      <c r="EB241" s="47" t="s">
        <v>0</v>
      </c>
      <c r="EC241" s="58" t="str">
        <f t="shared" si="293"/>
        <v/>
      </c>
      <c r="ED241" s="73" t="str">
        <f t="shared" si="294"/>
        <v/>
      </c>
      <c r="EE241" s="73" t="str">
        <f t="shared" si="295"/>
        <v/>
      </c>
      <c r="EF241" s="73" t="str">
        <f t="shared" si="296"/>
        <v/>
      </c>
      <c r="EG241" s="66" t="str">
        <f t="shared" si="297"/>
        <v/>
      </c>
      <c r="EH241" s="47" t="s">
        <v>0</v>
      </c>
      <c r="EI241" s="58" t="str">
        <f>IF(AL241="","",MAX(EI$12:EI240)+1)</f>
        <v/>
      </c>
      <c r="EJ241" s="73" t="str">
        <f t="shared" si="298"/>
        <v/>
      </c>
      <c r="EK241" s="73" t="str">
        <f t="shared" si="336"/>
        <v/>
      </c>
      <c r="EL241" s="73" t="str">
        <f t="shared" si="299"/>
        <v/>
      </c>
      <c r="EM241" s="73" t="str">
        <f t="shared" si="300"/>
        <v/>
      </c>
      <c r="EN241" s="73" t="str">
        <f t="shared" si="337"/>
        <v/>
      </c>
      <c r="EO241" s="73" t="str">
        <f t="shared" si="338"/>
        <v/>
      </c>
      <c r="EP241" s="73" t="str">
        <f t="shared" si="301"/>
        <v/>
      </c>
      <c r="EQ241" s="73" t="str">
        <f t="shared" si="302"/>
        <v/>
      </c>
      <c r="ER241" s="73" t="str">
        <f t="shared" si="303"/>
        <v/>
      </c>
      <c r="ES241" s="53" t="str">
        <f t="shared" si="304"/>
        <v/>
      </c>
      <c r="ET241" s="47" t="s">
        <v>0</v>
      </c>
      <c r="EU241" s="19" t="str">
        <f t="shared" si="339"/>
        <v/>
      </c>
      <c r="EV241" s="47" t="s">
        <v>0</v>
      </c>
      <c r="EW241" s="19" t="str">
        <f t="shared" si="340"/>
        <v/>
      </c>
      <c r="EX241" s="47" t="s">
        <v>0</v>
      </c>
      <c r="EY241" s="180" t="str">
        <f t="shared" si="305"/>
        <v/>
      </c>
      <c r="EZ241" s="47" t="s">
        <v>0</v>
      </c>
    </row>
    <row r="242" spans="1:156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6" t="str">
        <f t="shared" si="306"/>
        <v>ok</v>
      </c>
      <c r="P242" s="47"/>
      <c r="Q242" s="52" t="str">
        <f t="shared" si="307"/>
        <v>Ž16</v>
      </c>
      <c r="R242" s="73">
        <f>IF(Q242="","",IF(COUNTIF(Q$12:Q241,Q242)=0,R241+1,R241))</f>
        <v>15</v>
      </c>
      <c r="S242" s="73">
        <f t="shared" si="308"/>
        <v>120</v>
      </c>
      <c r="T242" s="73">
        <f t="shared" si="271"/>
        <v>27</v>
      </c>
      <c r="U242" s="66" t="str">
        <f t="shared" si="272"/>
        <v>Ž21B – Ž16</v>
      </c>
      <c r="V242" s="47" t="s">
        <v>0</v>
      </c>
      <c r="W242" s="222" t="str">
        <f t="shared" si="273"/>
        <v>Ž16</v>
      </c>
      <c r="X242" s="223">
        <f t="shared" si="274"/>
        <v>37</v>
      </c>
      <c r="Y242" s="47" t="s">
        <v>0</v>
      </c>
      <c r="Z242" s="52" t="str">
        <f t="shared" si="309"/>
        <v>CRO</v>
      </c>
      <c r="AA242" s="73">
        <f t="shared" si="275"/>
        <v>1</v>
      </c>
      <c r="AB242" s="31" t="str">
        <f t="shared" si="310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311"/>
        <v/>
      </c>
      <c r="AH242" s="47" t="s">
        <v>0</v>
      </c>
      <c r="AI242" s="143" t="str">
        <f t="shared" si="312"/>
        <v>CRO</v>
      </c>
      <c r="AJ242" s="47"/>
      <c r="AK242" s="52" t="str">
        <f t="shared" si="313"/>
        <v>Dora</v>
      </c>
      <c r="AL242" s="31" t="str">
        <f t="shared" si="314"/>
        <v>Valjak</v>
      </c>
      <c r="AM242" s="73">
        <f t="shared" si="315"/>
        <v>1909</v>
      </c>
      <c r="AN242" s="73" t="str">
        <f t="shared" si="316"/>
        <v/>
      </c>
      <c r="AO242" s="31" t="str">
        <f t="shared" si="276"/>
        <v>Dora</v>
      </c>
      <c r="AP242" s="66" t="str">
        <f t="shared" si="277"/>
        <v>Valjak</v>
      </c>
      <c r="AQ242" s="47" t="s">
        <v>0</v>
      </c>
      <c r="AR242" s="82" t="str">
        <f t="shared" si="317"/>
        <v/>
      </c>
      <c r="AS242" s="47" t="s">
        <v>0</v>
      </c>
      <c r="AT242" s="19" t="str">
        <f t="shared" si="318"/>
        <v/>
      </c>
      <c r="AU242" s="47" t="s">
        <v>0</v>
      </c>
      <c r="AV242" s="103"/>
      <c r="AW242" s="105"/>
      <c r="AX242" s="47" t="s">
        <v>0</v>
      </c>
      <c r="AY242" s="259" t="str">
        <f t="shared" si="341"/>
        <v/>
      </c>
      <c r="AZ242" s="47" t="s">
        <v>0</v>
      </c>
      <c r="BA242" s="52" t="str">
        <f t="shared" si="278"/>
        <v/>
      </c>
      <c r="BB242" s="73" t="str">
        <f>IF(AV242&amp;AW242="","",MAX(BB$12:BB241)+1)</f>
        <v/>
      </c>
      <c r="BC242" s="271" t="str">
        <f t="shared" si="279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>IF(O242="","",IF(BC242="",AO242,IF(BC242="NEMA",AV242,INDEX(regNatjecatelj_ime,MATCH(BC242,regNatjecatelj_id,0)))))</f>
        <v>Dora</v>
      </c>
      <c r="BG242" s="31" t="str">
        <f>IF(O242="","",IF(BC242="",AP242,IF(BC242="NEMA",AW242,INDEX(regNatjecatelj_prezime,MATCH(BC242,regNatjecatelj_id,0)))))</f>
        <v>Valjak</v>
      </c>
      <c r="BH242" s="73" t="str">
        <f t="shared" si="319"/>
        <v/>
      </c>
      <c r="BI242" s="53">
        <f t="shared" si="320"/>
        <v>1909</v>
      </c>
      <c r="BJ242" s="47" t="s">
        <v>0</v>
      </c>
      <c r="BK242" s="52" t="str">
        <f t="shared" si="280"/>
        <v>Vihor</v>
      </c>
      <c r="BL242" s="31" t="str">
        <f t="shared" si="281"/>
        <v>OK Vihor</v>
      </c>
      <c r="BM242" s="73" t="str">
        <f t="shared" si="282"/>
        <v/>
      </c>
      <c r="BN242" s="31" t="str" cm="1">
        <f t="array" ref="BN242">IF(BM242="",""&amp;BL242,IF(BM242="NEMA",BL242,INDEX(regKlub_naziv,MATCH(INDEX(regKlub_alias_klubId,BM242),regKlub_id,0))))</f>
        <v>OK Vihor</v>
      </c>
      <c r="BO242" s="31" t="str" cm="1">
        <f t="array" ref="BO242">IFERROR(""&amp;INDEX(regNatjecatelj_klub,DX242),"")</f>
        <v>OK Vihor</v>
      </c>
      <c r="BP242" s="88" t="str">
        <f t="shared" si="321"/>
        <v/>
      </c>
      <c r="BQ242" s="66" t="str">
        <f t="shared" si="322"/>
        <v>OK Vihor</v>
      </c>
      <c r="BR242" s="47" t="s">
        <v>0</v>
      </c>
      <c r="BS242" s="52" t="str">
        <f>IF(X242&lt;&gt;"NEMA","",IF(IFERROR(MATCH(W242,W$12:W241,0),0)&lt;&gt;0,"",W242))</f>
        <v/>
      </c>
      <c r="BT242" s="73" t="str">
        <f t="shared" si="323"/>
        <v/>
      </c>
      <c r="BU242" s="31" t="str">
        <f>IF(OR(BT242="",BT242&lt;&gt;"NEMA"),"",MAX(BU$12:BU241)+1)</f>
        <v/>
      </c>
      <c r="BV242" s="66" t="str">
        <f t="shared" si="324"/>
        <v/>
      </c>
      <c r="BW242" s="47" t="s">
        <v>0</v>
      </c>
      <c r="BX242" s="19" t="str">
        <f t="shared" si="325"/>
        <v/>
      </c>
      <c r="BY242" s="47" t="s">
        <v>0</v>
      </c>
      <c r="BZ242" s="82" t="str">
        <f>IF(BM242&lt;&gt;"NEMA","",IF(IFERROR(MATCH(BL242,BL$12:BL241,0),0)&lt;&gt;0,"",BL242))</f>
        <v/>
      </c>
      <c r="CA242" s="47" t="s">
        <v>0</v>
      </c>
      <c r="CB242" s="125"/>
      <c r="CC242" s="47" t="s">
        <v>0</v>
      </c>
      <c r="CD242" s="58" t="str">
        <f t="shared" si="326"/>
        <v/>
      </c>
      <c r="CE242" s="31" t="str">
        <f t="shared" si="327"/>
        <v/>
      </c>
      <c r="CF242" s="31" t="str">
        <f>IF(CE242="","",MAX(CF$12:CF241)+1)</f>
        <v/>
      </c>
      <c r="CG242" s="31" t="str">
        <f t="shared" si="283"/>
        <v/>
      </c>
      <c r="CH242" s="31" t="str">
        <f t="shared" si="328"/>
        <v/>
      </c>
      <c r="CI242" s="31" t="str">
        <f>IF(CB242="","",MAX(CI$12:CI241)+1)</f>
        <v/>
      </c>
      <c r="CJ242" s="31" t="str">
        <f t="shared" si="329"/>
        <v/>
      </c>
      <c r="CK242" s="66" t="str">
        <f t="shared" si="330"/>
        <v/>
      </c>
      <c r="CL242" s="47" t="s">
        <v>0</v>
      </c>
      <c r="CM242" s="73" t="str">
        <f t="shared" si="284"/>
        <v/>
      </c>
      <c r="CN242" s="47"/>
      <c r="CO242" s="19" t="str">
        <f t="shared" si="331"/>
        <v/>
      </c>
      <c r="CP242" s="47" t="s">
        <v>0</v>
      </c>
      <c r="CQ242" s="143" t="str">
        <f t="shared" si="332"/>
        <v>OK Vihor</v>
      </c>
      <c r="CR242" s="47" t="s">
        <v>0</v>
      </c>
      <c r="CS242" s="58" t="str">
        <f t="shared" si="348"/>
        <v/>
      </c>
      <c r="CT242" s="73" t="str">
        <f t="shared" si="349"/>
        <v>1</v>
      </c>
      <c r="CU242" s="229" t="str">
        <f t="shared" si="285"/>
        <v/>
      </c>
      <c r="CV242" s="230" t="str">
        <f t="shared" si="270"/>
        <v/>
      </c>
      <c r="CW242" s="163">
        <f t="shared" si="286"/>
        <v>6</v>
      </c>
      <c r="CX242" s="47" t="s">
        <v>0</v>
      </c>
      <c r="CY242" s="222" t="str">
        <f t="shared" si="333"/>
        <v xml:space="preserve">
</v>
      </c>
      <c r="CZ242" s="223" t="e">
        <f t="shared" si="334"/>
        <v>#N/A</v>
      </c>
      <c r="DA242" s="47" t="s">
        <v>0</v>
      </c>
      <c r="DB242" s="47"/>
      <c r="DC242" s="47"/>
      <c r="DD242" s="47"/>
      <c r="DE242" s="47" t="s">
        <v>0</v>
      </c>
      <c r="DF242" s="53" t="str">
        <f t="shared" si="342"/>
        <v/>
      </c>
      <c r="DG242" t="s">
        <v>0</v>
      </c>
      <c r="DH242" s="128" t="str">
        <f t="shared" si="343"/>
        <v>Ž</v>
      </c>
      <c r="DI242" t="s">
        <v>0</v>
      </c>
      <c r="DJ242" s="52" t="str">
        <f t="shared" si="344"/>
        <v/>
      </c>
      <c r="DK242" s="66" t="str">
        <f t="shared" si="345"/>
        <v/>
      </c>
      <c r="DL242" t="s">
        <v>0</v>
      </c>
      <c r="DM242" s="19" t="str">
        <f t="shared" si="346"/>
        <v/>
      </c>
      <c r="DN242" s="47" t="s">
        <v>0</v>
      </c>
      <c r="DO242" s="19" t="str">
        <f t="shared" si="347"/>
        <v/>
      </c>
      <c r="DP242" s="47" t="s">
        <v>0</v>
      </c>
      <c r="DQ242" s="52" t="str">
        <f t="shared" si="287"/>
        <v>Dora – Valjak – OK Vihor – Ž16</v>
      </c>
      <c r="DR242" s="53">
        <f t="shared" si="288"/>
        <v>934</v>
      </c>
      <c r="DS242" s="47" t="s">
        <v>0</v>
      </c>
      <c r="DT242" s="52" t="str">
        <f t="shared" si="289"/>
        <v>Dora – Valjak – OK Vihor</v>
      </c>
      <c r="DU242" s="53">
        <f t="shared" si="290"/>
        <v>934</v>
      </c>
      <c r="DV242" s="47" t="s">
        <v>0</v>
      </c>
      <c r="DW242" s="52" t="str">
        <f t="shared" si="291"/>
        <v>Dora – Valjak</v>
      </c>
      <c r="DX242" s="53">
        <f t="shared" si="292"/>
        <v>934</v>
      </c>
      <c r="DY242" s="47" t="s">
        <v>0</v>
      </c>
      <c r="DZ242" s="58">
        <f t="shared" si="335"/>
        <v>934</v>
      </c>
      <c r="EA242" s="53" cm="1">
        <f t="array" ref="EA242">IF(DZ242&lt;&gt;"",INDEX(regNatjecatelj_id,DZ242,0),IF(BD242&lt;&gt;"",BD242,""))</f>
        <v>1909</v>
      </c>
      <c r="EB242" s="47" t="s">
        <v>0</v>
      </c>
      <c r="EC242" s="58" t="str">
        <f t="shared" si="293"/>
        <v>imepre</v>
      </c>
      <c r="ED242" s="73" t="str">
        <f t="shared" si="294"/>
        <v>klu</v>
      </c>
      <c r="EE242" s="73" t="str">
        <f t="shared" si="295"/>
        <v>kat</v>
      </c>
      <c r="EF242" s="73" t="str">
        <f t="shared" si="296"/>
        <v/>
      </c>
      <c r="EG242" s="66" t="str">
        <f t="shared" si="297"/>
        <v>imepre-klu-kat</v>
      </c>
      <c r="EH242" s="47" t="s">
        <v>0</v>
      </c>
      <c r="EI242" s="58">
        <f>IF(AL242="","",MAX(EI$12:EI241)+1)</f>
        <v>398</v>
      </c>
      <c r="EJ242" s="73">
        <f t="shared" si="298"/>
        <v>37</v>
      </c>
      <c r="EK242" s="73">
        <f t="shared" si="336"/>
        <v>1909</v>
      </c>
      <c r="EL242" s="73" t="str">
        <f t="shared" si="299"/>
        <v/>
      </c>
      <c r="EM242" s="73">
        <f t="shared" si="300"/>
        <v>6</v>
      </c>
      <c r="EN242" s="73">
        <f t="shared" si="337"/>
        <v>1</v>
      </c>
      <c r="EO242" s="73">
        <f t="shared" si="338"/>
        <v>1</v>
      </c>
      <c r="EP242" s="73" t="str">
        <f t="shared" si="301"/>
        <v>1</v>
      </c>
      <c r="EQ242" s="73" t="str">
        <f t="shared" si="302"/>
        <v/>
      </c>
      <c r="ER242" s="73" t="str">
        <f t="shared" si="303"/>
        <v/>
      </c>
      <c r="ES242" s="53" t="str">
        <f t="shared" si="304"/>
        <v/>
      </c>
      <c r="ET242" s="47" t="s">
        <v>0</v>
      </c>
      <c r="EU242" s="19" t="str">
        <f t="shared" si="339"/>
        <v>INSERT INTO rezultat(id,stazakategorija_id,imeprezime_id,vrijeme_sec,status_id,registracija,uparivanje_id,originalstatus_id,imeprezimealias_id,klubalias_id,kategorijaalias_id) VALUES (398,37,1909,Null,6,1,1,1,Null,Null,Null);</v>
      </c>
      <c r="EV242" s="47" t="s">
        <v>0</v>
      </c>
      <c r="EW242" s="19" t="str">
        <f t="shared" si="340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2" s="47" t="s">
        <v>0</v>
      </c>
      <c r="EY242" s="180" t="str">
        <f t="shared" si="305"/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Z242" s="47" t="s">
        <v>0</v>
      </c>
    </row>
    <row r="243" spans="1:156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6" t="str">
        <f t="shared" si="306"/>
        <v/>
      </c>
      <c r="P243" s="47"/>
      <c r="Q243" s="52" t="str">
        <f t="shared" si="307"/>
        <v>Ž16</v>
      </c>
      <c r="R243" s="73">
        <f>IF(Q243="","",IF(COUNTIF(Q$12:Q242,Q243)=0,R242+1,R242))</f>
        <v>15</v>
      </c>
      <c r="S243" s="73">
        <f t="shared" si="308"/>
        <v>120</v>
      </c>
      <c r="T243" s="73">
        <f t="shared" si="271"/>
        <v>27</v>
      </c>
      <c r="U243" s="66" t="str">
        <f t="shared" si="272"/>
        <v>Ž21B – Ž16</v>
      </c>
      <c r="V243" s="47" t="s">
        <v>0</v>
      </c>
      <c r="W243" s="222" t="str">
        <f t="shared" si="273"/>
        <v/>
      </c>
      <c r="X243" s="223" t="str">
        <f t="shared" si="274"/>
        <v/>
      </c>
      <c r="Y243" s="47" t="s">
        <v>0</v>
      </c>
      <c r="Z243" s="52" t="str">
        <f t="shared" si="309"/>
        <v/>
      </c>
      <c r="AA243" s="73" t="str">
        <f t="shared" si="275"/>
        <v/>
      </c>
      <c r="AB243" s="31" t="str">
        <f t="shared" si="310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311"/>
        <v/>
      </c>
      <c r="AH243" s="47" t="s">
        <v>0</v>
      </c>
      <c r="AI243" s="143" t="str">
        <f t="shared" si="312"/>
        <v/>
      </c>
      <c r="AJ243" s="47"/>
      <c r="AK243" s="52" t="str">
        <f t="shared" si="313"/>
        <v/>
      </c>
      <c r="AL243" s="31" t="str">
        <f t="shared" si="314"/>
        <v/>
      </c>
      <c r="AM243" s="73" t="str">
        <f t="shared" si="315"/>
        <v/>
      </c>
      <c r="AN243" s="73" t="str">
        <f t="shared" si="316"/>
        <v/>
      </c>
      <c r="AO243" s="31" t="str">
        <f t="shared" si="276"/>
        <v/>
      </c>
      <c r="AP243" s="66" t="str">
        <f t="shared" si="277"/>
        <v/>
      </c>
      <c r="AQ243" s="47" t="s">
        <v>0</v>
      </c>
      <c r="AR243" s="82" t="str">
        <f t="shared" si="317"/>
        <v/>
      </c>
      <c r="AS243" s="47" t="s">
        <v>0</v>
      </c>
      <c r="AT243" s="19" t="str">
        <f t="shared" si="318"/>
        <v/>
      </c>
      <c r="AU243" s="47" t="s">
        <v>0</v>
      </c>
      <c r="AV243" s="103"/>
      <c r="AW243" s="105"/>
      <c r="AX243" s="47" t="s">
        <v>0</v>
      </c>
      <c r="AY243" s="259" t="str">
        <f t="shared" si="341"/>
        <v/>
      </c>
      <c r="AZ243" s="47" t="s">
        <v>0</v>
      </c>
      <c r="BA243" s="52" t="str">
        <f t="shared" si="278"/>
        <v/>
      </c>
      <c r="BB243" s="73" t="str">
        <f>IF(AV243&amp;AW243="","",MAX(BB$12:BB242)+1)</f>
        <v/>
      </c>
      <c r="BC243" s="271" t="str">
        <f t="shared" si="279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>IF(O243="","",IF(BC243="",AO243,IF(BC243="NEMA",AV243,INDEX(regNatjecatelj_ime,MATCH(BC243,regNatjecatelj_id,0)))))</f>
        <v/>
      </c>
      <c r="BG243" s="31" t="str">
        <f>IF(O243="","",IF(BC243="",AP243,IF(BC243="NEMA",AW243,INDEX(regNatjecatelj_prezime,MATCH(BC243,regNatjecatelj_id,0)))))</f>
        <v/>
      </c>
      <c r="BH243" s="73" t="str">
        <f t="shared" si="319"/>
        <v/>
      </c>
      <c r="BI243" s="53" t="str">
        <f t="shared" si="320"/>
        <v/>
      </c>
      <c r="BJ243" s="47" t="s">
        <v>0</v>
      </c>
      <c r="BK243" s="52" t="str">
        <f t="shared" si="280"/>
        <v/>
      </c>
      <c r="BL243" s="31" t="str">
        <f t="shared" si="281"/>
        <v/>
      </c>
      <c r="BM243" s="73" t="str">
        <f t="shared" si="282"/>
        <v/>
      </c>
      <c r="BN243" s="31" t="str" cm="1">
        <f t="array" ref="BN243">IF(BM243="",""&amp;BL243,IF(BM243="NEMA",BL243,INDEX(regKlub_naziv,MATCH(INDEX(regKlub_alias_klubId,BM243),regKlub_id,0))))</f>
        <v/>
      </c>
      <c r="BO243" s="31" t="str" cm="1">
        <f t="array" ref="BO243">IFERROR(""&amp;INDEX(regNatjecatelj_klub,DX243),"")</f>
        <v/>
      </c>
      <c r="BP243" s="88" t="str">
        <f t="shared" si="321"/>
        <v/>
      </c>
      <c r="BQ243" s="66" t="str">
        <f t="shared" si="322"/>
        <v/>
      </c>
      <c r="BR243" s="47" t="s">
        <v>0</v>
      </c>
      <c r="BS243" s="52" t="str">
        <f>IF(X243&lt;&gt;"NEMA","",IF(IFERROR(MATCH(W243,W$12:W242,0),0)&lt;&gt;0,"",W243))</f>
        <v/>
      </c>
      <c r="BT243" s="73" t="str">
        <f t="shared" si="323"/>
        <v/>
      </c>
      <c r="BU243" s="31" t="str">
        <f>IF(OR(BT243="",BT243&lt;&gt;"NEMA"),"",MAX(BU$12:BU242)+1)</f>
        <v/>
      </c>
      <c r="BV243" s="66" t="str">
        <f t="shared" si="324"/>
        <v/>
      </c>
      <c r="BW243" s="47" t="s">
        <v>0</v>
      </c>
      <c r="BX243" s="19" t="str">
        <f t="shared" si="325"/>
        <v/>
      </c>
      <c r="BY243" s="47" t="s">
        <v>0</v>
      </c>
      <c r="BZ243" s="82" t="str">
        <f>IF(BM243&lt;&gt;"NEMA","",IF(IFERROR(MATCH(BL243,BL$12:BL242,0),0)&lt;&gt;0,"",BL243))</f>
        <v/>
      </c>
      <c r="CA243" s="47" t="s">
        <v>0</v>
      </c>
      <c r="CB243" s="125"/>
      <c r="CC243" s="47" t="s">
        <v>0</v>
      </c>
      <c r="CD243" s="58" t="str">
        <f t="shared" si="326"/>
        <v/>
      </c>
      <c r="CE243" s="31" t="str">
        <f t="shared" si="327"/>
        <v/>
      </c>
      <c r="CF243" s="31" t="str">
        <f>IF(CE243="","",MAX(CF$12:CF242)+1)</f>
        <v/>
      </c>
      <c r="CG243" s="31" t="str">
        <f t="shared" si="283"/>
        <v/>
      </c>
      <c r="CH243" s="31" t="str">
        <f t="shared" si="328"/>
        <v/>
      </c>
      <c r="CI243" s="31" t="str">
        <f>IF(CB243="","",MAX(CI$12:CI242)+1)</f>
        <v/>
      </c>
      <c r="CJ243" s="31" t="str">
        <f t="shared" si="329"/>
        <v/>
      </c>
      <c r="CK243" s="66" t="str">
        <f t="shared" si="330"/>
        <v/>
      </c>
      <c r="CL243" s="47" t="s">
        <v>0</v>
      </c>
      <c r="CM243" s="73" t="str">
        <f t="shared" si="284"/>
        <v/>
      </c>
      <c r="CN243" s="47"/>
      <c r="CO243" s="19" t="str">
        <f t="shared" si="331"/>
        <v/>
      </c>
      <c r="CP243" s="47" t="s">
        <v>0</v>
      </c>
      <c r="CQ243" s="143" t="str">
        <f t="shared" si="332"/>
        <v/>
      </c>
      <c r="CR243" s="47" t="s">
        <v>0</v>
      </c>
      <c r="CS243" s="58" t="str">
        <f t="shared" si="348"/>
        <v/>
      </c>
      <c r="CT243" s="73" t="str">
        <f t="shared" si="349"/>
        <v>0</v>
      </c>
      <c r="CU243" s="229" t="str">
        <f t="shared" si="285"/>
        <v/>
      </c>
      <c r="CV243" s="230" t="str">
        <f t="shared" si="270"/>
        <v/>
      </c>
      <c r="CW243" s="163" t="str">
        <f t="shared" si="286"/>
        <v/>
      </c>
      <c r="CX243" s="47" t="s">
        <v>0</v>
      </c>
      <c r="CY243" s="222" t="str">
        <f t="shared" si="333"/>
        <v xml:space="preserve">
</v>
      </c>
      <c r="CZ243" s="223" t="str">
        <f t="shared" si="334"/>
        <v/>
      </c>
      <c r="DA243" s="47" t="s">
        <v>0</v>
      </c>
      <c r="DB243" s="47"/>
      <c r="DC243" s="47"/>
      <c r="DD243" s="47"/>
      <c r="DE243" s="47" t="s">
        <v>0</v>
      </c>
      <c r="DF243" s="53" t="str">
        <f t="shared" si="342"/>
        <v/>
      </c>
      <c r="DG243" t="s">
        <v>0</v>
      </c>
      <c r="DH243" s="128" t="str">
        <f t="shared" si="343"/>
        <v>Ž</v>
      </c>
      <c r="DI243" t="s">
        <v>0</v>
      </c>
      <c r="DJ243" s="52" t="str">
        <f t="shared" si="344"/>
        <v/>
      </c>
      <c r="DK243" s="66" t="str">
        <f t="shared" si="345"/>
        <v/>
      </c>
      <c r="DL243" t="s">
        <v>0</v>
      </c>
      <c r="DM243" s="19" t="str">
        <f t="shared" si="346"/>
        <v/>
      </c>
      <c r="DN243" s="47" t="s">
        <v>0</v>
      </c>
      <c r="DO243" s="19" t="str">
        <f t="shared" si="347"/>
        <v/>
      </c>
      <c r="DP243" s="47" t="s">
        <v>0</v>
      </c>
      <c r="DQ243" s="52" t="str">
        <f t="shared" si="287"/>
        <v/>
      </c>
      <c r="DR243" s="53" t="str">
        <f t="shared" si="288"/>
        <v/>
      </c>
      <c r="DS243" s="47" t="s">
        <v>0</v>
      </c>
      <c r="DT243" s="52" t="str">
        <f t="shared" si="289"/>
        <v/>
      </c>
      <c r="DU243" s="53" t="str">
        <f t="shared" si="290"/>
        <v/>
      </c>
      <c r="DV243" s="47" t="s">
        <v>0</v>
      </c>
      <c r="DW243" s="52" t="str">
        <f t="shared" si="291"/>
        <v/>
      </c>
      <c r="DX243" s="53" t="str">
        <f t="shared" si="292"/>
        <v/>
      </c>
      <c r="DY243" s="47" t="s">
        <v>0</v>
      </c>
      <c r="DZ243" s="58" t="str">
        <f t="shared" si="335"/>
        <v/>
      </c>
      <c r="EA243" s="53" t="str" cm="1">
        <f t="array" ref="EA243">IF(DZ243&lt;&gt;"",INDEX(regNatjecatelj_id,DZ243,0),IF(BD243&lt;&gt;"",BD243,""))</f>
        <v/>
      </c>
      <c r="EB243" s="47" t="s">
        <v>0</v>
      </c>
      <c r="EC243" s="58" t="str">
        <f t="shared" si="293"/>
        <v/>
      </c>
      <c r="ED243" s="73" t="str">
        <f t="shared" si="294"/>
        <v/>
      </c>
      <c r="EE243" s="73" t="str">
        <f t="shared" si="295"/>
        <v/>
      </c>
      <c r="EF243" s="73" t="str">
        <f t="shared" si="296"/>
        <v/>
      </c>
      <c r="EG243" s="66" t="str">
        <f t="shared" si="297"/>
        <v/>
      </c>
      <c r="EH243" s="47" t="s">
        <v>0</v>
      </c>
      <c r="EI243" s="58" t="str">
        <f>IF(AL243="","",MAX(EI$12:EI242)+1)</f>
        <v/>
      </c>
      <c r="EJ243" s="73" t="str">
        <f t="shared" si="298"/>
        <v/>
      </c>
      <c r="EK243" s="73" t="str">
        <f t="shared" si="336"/>
        <v/>
      </c>
      <c r="EL243" s="73" t="str">
        <f t="shared" si="299"/>
        <v/>
      </c>
      <c r="EM243" s="73" t="str">
        <f t="shared" si="300"/>
        <v/>
      </c>
      <c r="EN243" s="73" t="str">
        <f t="shared" si="337"/>
        <v/>
      </c>
      <c r="EO243" s="73" t="str">
        <f t="shared" si="338"/>
        <v/>
      </c>
      <c r="EP243" s="73" t="str">
        <f t="shared" si="301"/>
        <v/>
      </c>
      <c r="EQ243" s="73" t="str">
        <f t="shared" si="302"/>
        <v/>
      </c>
      <c r="ER243" s="73" t="str">
        <f t="shared" si="303"/>
        <v/>
      </c>
      <c r="ES243" s="53" t="str">
        <f t="shared" si="304"/>
        <v/>
      </c>
      <c r="ET243" s="47" t="s">
        <v>0</v>
      </c>
      <c r="EU243" s="19" t="str">
        <f t="shared" si="339"/>
        <v/>
      </c>
      <c r="EV243" s="47" t="s">
        <v>0</v>
      </c>
      <c r="EW243" s="19" t="str">
        <f t="shared" si="340"/>
        <v/>
      </c>
      <c r="EX243" s="47" t="s">
        <v>0</v>
      </c>
      <c r="EY243" s="180" t="str">
        <f t="shared" si="305"/>
        <v/>
      </c>
      <c r="EZ243" s="47" t="s">
        <v>0</v>
      </c>
    </row>
    <row r="244" spans="1:156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6" t="str">
        <f t="shared" si="306"/>
        <v>ok</v>
      </c>
      <c r="P244" s="47"/>
      <c r="Q244" s="52" t="str">
        <f t="shared" si="307"/>
        <v>Ž20</v>
      </c>
      <c r="R244" s="73">
        <f>IF(Q244="","",IF(COUNTIF(Q$12:Q243,Q244)=0,R243+1,R243))</f>
        <v>16</v>
      </c>
      <c r="S244" s="73">
        <f t="shared" si="308"/>
        <v>119</v>
      </c>
      <c r="T244" s="73">
        <f t="shared" si="271"/>
        <v>28</v>
      </c>
      <c r="U244" s="66" t="str">
        <f t="shared" si="272"/>
        <v>Ž20</v>
      </c>
      <c r="V244" s="47" t="s">
        <v>0</v>
      </c>
      <c r="W244" s="222" t="str">
        <f t="shared" si="273"/>
        <v>Ž20</v>
      </c>
      <c r="X244" s="223">
        <f t="shared" si="274"/>
        <v>38</v>
      </c>
      <c r="Y244" s="47" t="s">
        <v>0</v>
      </c>
      <c r="Z244" s="52" t="str">
        <f t="shared" si="309"/>
        <v>CRO</v>
      </c>
      <c r="AA244" s="73">
        <f t="shared" si="275"/>
        <v>1</v>
      </c>
      <c r="AB244" s="31" t="str">
        <f t="shared" si="310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311"/>
        <v/>
      </c>
      <c r="AH244" s="47" t="s">
        <v>0</v>
      </c>
      <c r="AI244" s="143" t="str">
        <f t="shared" si="312"/>
        <v>CRO</v>
      </c>
      <c r="AJ244" s="47"/>
      <c r="AK244" s="52" t="str">
        <f t="shared" si="313"/>
        <v>Dorja</v>
      </c>
      <c r="AL244" s="31" t="str">
        <f t="shared" si="314"/>
        <v>Salopek</v>
      </c>
      <c r="AM244" s="73">
        <f t="shared" si="315"/>
        <v>1966</v>
      </c>
      <c r="AN244" s="73" t="str">
        <f t="shared" si="316"/>
        <v/>
      </c>
      <c r="AO244" s="31" t="str">
        <f t="shared" si="276"/>
        <v>Dorja</v>
      </c>
      <c r="AP244" s="66" t="str">
        <f t="shared" si="277"/>
        <v>Salopek</v>
      </c>
      <c r="AQ244" s="47" t="s">
        <v>0</v>
      </c>
      <c r="AR244" s="82" t="str">
        <f t="shared" si="317"/>
        <v/>
      </c>
      <c r="AS244" s="47" t="s">
        <v>0</v>
      </c>
      <c r="AT244" s="19" t="str">
        <f t="shared" si="318"/>
        <v/>
      </c>
      <c r="AU244" s="47" t="s">
        <v>0</v>
      </c>
      <c r="AV244" s="103"/>
      <c r="AW244" s="105"/>
      <c r="AX244" s="47" t="s">
        <v>0</v>
      </c>
      <c r="AY244" s="259" t="str">
        <f t="shared" si="341"/>
        <v/>
      </c>
      <c r="AZ244" s="47" t="s">
        <v>0</v>
      </c>
      <c r="BA244" s="52" t="str">
        <f t="shared" si="278"/>
        <v/>
      </c>
      <c r="BB244" s="73" t="str">
        <f>IF(AV244&amp;AW244="","",MAX(BB$12:BB243)+1)</f>
        <v/>
      </c>
      <c r="BC244" s="271" t="str">
        <f t="shared" si="279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>IF(O244="","",IF(BC244="",AO244,IF(BC244="NEMA",AV244,INDEX(regNatjecatelj_ime,MATCH(BC244,regNatjecatelj_id,0)))))</f>
        <v>Dorja</v>
      </c>
      <c r="BG244" s="31" t="str">
        <f>IF(O244="","",IF(BC244="",AP244,IF(BC244="NEMA",AW244,INDEX(regNatjecatelj_prezime,MATCH(BC244,regNatjecatelj_id,0)))))</f>
        <v>Salopek</v>
      </c>
      <c r="BH244" s="73" t="str">
        <f t="shared" si="319"/>
        <v/>
      </c>
      <c r="BI244" s="53">
        <f t="shared" si="320"/>
        <v>1966</v>
      </c>
      <c r="BJ244" s="47" t="s">
        <v>0</v>
      </c>
      <c r="BK244" s="52" t="str">
        <f t="shared" si="280"/>
        <v>RIS</v>
      </c>
      <c r="BL244" s="31" t="str">
        <f t="shared" si="281"/>
        <v>OK Ris</v>
      </c>
      <c r="BM244" s="73" t="str">
        <f t="shared" si="282"/>
        <v/>
      </c>
      <c r="BN244" s="31" t="str" cm="1">
        <f t="array" ref="BN244">IF(BM244="",""&amp;BL244,IF(BM244="NEMA",BL244,INDEX(regKlub_naziv,MATCH(INDEX(regKlub_alias_klubId,BM244),regKlub_id,0))))</f>
        <v>OK Ris</v>
      </c>
      <c r="BO244" s="31" t="str" cm="1">
        <f t="array" ref="BO244">IFERROR(""&amp;INDEX(regNatjecatelj_klub,DX244),"")</f>
        <v>OK Ris</v>
      </c>
      <c r="BP244" s="88" t="str">
        <f t="shared" si="321"/>
        <v/>
      </c>
      <c r="BQ244" s="66" t="str">
        <f t="shared" si="322"/>
        <v>OK Ris</v>
      </c>
      <c r="BR244" s="47" t="s">
        <v>0</v>
      </c>
      <c r="BS244" s="52" t="str">
        <f>IF(X244&lt;&gt;"NEMA","",IF(IFERROR(MATCH(W244,W$12:W243,0),0)&lt;&gt;0,"",W244))</f>
        <v/>
      </c>
      <c r="BT244" s="73" t="str">
        <f t="shared" si="323"/>
        <v/>
      </c>
      <c r="BU244" s="31" t="str">
        <f>IF(OR(BT244="",BT244&lt;&gt;"NEMA"),"",MAX(BU$12:BU243)+1)</f>
        <v/>
      </c>
      <c r="BV244" s="66" t="str">
        <f t="shared" si="324"/>
        <v/>
      </c>
      <c r="BW244" s="47" t="s">
        <v>0</v>
      </c>
      <c r="BX244" s="19" t="str">
        <f t="shared" si="325"/>
        <v/>
      </c>
      <c r="BY244" s="47" t="s">
        <v>0</v>
      </c>
      <c r="BZ244" s="82" t="str">
        <f>IF(BM244&lt;&gt;"NEMA","",IF(IFERROR(MATCH(BL244,BL$12:BL243,0),0)&lt;&gt;0,"",BL244))</f>
        <v/>
      </c>
      <c r="CA244" s="47" t="s">
        <v>0</v>
      </c>
      <c r="CB244" s="125"/>
      <c r="CC244" s="47" t="s">
        <v>0</v>
      </c>
      <c r="CD244" s="58" t="str">
        <f t="shared" si="326"/>
        <v/>
      </c>
      <c r="CE244" s="31" t="str">
        <f t="shared" si="327"/>
        <v/>
      </c>
      <c r="CF244" s="31" t="str">
        <f>IF(CE244="","",MAX(CF$12:CF243)+1)</f>
        <v/>
      </c>
      <c r="CG244" s="31" t="str">
        <f t="shared" si="283"/>
        <v/>
      </c>
      <c r="CH244" s="31" t="str">
        <f t="shared" si="328"/>
        <v/>
      </c>
      <c r="CI244" s="31" t="str">
        <f>IF(CB244="","",MAX(CI$12:CI243)+1)</f>
        <v/>
      </c>
      <c r="CJ244" s="31" t="str">
        <f t="shared" si="329"/>
        <v/>
      </c>
      <c r="CK244" s="66" t="str">
        <f t="shared" si="330"/>
        <v/>
      </c>
      <c r="CL244" s="47" t="s">
        <v>0</v>
      </c>
      <c r="CM244" s="73" t="str">
        <f t="shared" si="284"/>
        <v/>
      </c>
      <c r="CN244" s="47"/>
      <c r="CO244" s="19" t="str">
        <f t="shared" si="331"/>
        <v/>
      </c>
      <c r="CP244" s="47" t="s">
        <v>0</v>
      </c>
      <c r="CQ244" s="143" t="str">
        <f t="shared" si="332"/>
        <v>OK Ris</v>
      </c>
      <c r="CR244" s="47" t="s">
        <v>0</v>
      </c>
      <c r="CS244" s="58" t="str">
        <f t="shared" si="348"/>
        <v>34:26</v>
      </c>
      <c r="CT244" s="73" t="str">
        <f t="shared" si="349"/>
        <v>0</v>
      </c>
      <c r="CU244" s="229" t="str">
        <f t="shared" si="285"/>
        <v/>
      </c>
      <c r="CV244" s="230">
        <f t="shared" si="270"/>
        <v>2066</v>
      </c>
      <c r="CW244" s="163">
        <f t="shared" si="286"/>
        <v>1</v>
      </c>
      <c r="CX244" s="47" t="s">
        <v>0</v>
      </c>
      <c r="CY244" s="222" t="str">
        <f t="shared" si="333"/>
        <v xml:space="preserve">
</v>
      </c>
      <c r="CZ244" s="223">
        <f t="shared" si="334"/>
        <v>6</v>
      </c>
      <c r="DA244" s="47" t="s">
        <v>0</v>
      </c>
      <c r="DB244" s="47"/>
      <c r="DC244" s="47"/>
      <c r="DD244" s="47"/>
      <c r="DE244" s="47" t="s">
        <v>0</v>
      </c>
      <c r="DF244" s="53" t="str">
        <f t="shared" si="342"/>
        <v/>
      </c>
      <c r="DG244" t="s">
        <v>0</v>
      </c>
      <c r="DH244" s="128" t="str">
        <f t="shared" si="343"/>
        <v>Ž</v>
      </c>
      <c r="DI244" t="s">
        <v>0</v>
      </c>
      <c r="DJ244" s="52" t="str">
        <f t="shared" si="344"/>
        <v/>
      </c>
      <c r="DK244" s="66" t="str">
        <f t="shared" si="345"/>
        <v/>
      </c>
      <c r="DL244" t="s">
        <v>0</v>
      </c>
      <c r="DM244" s="19" t="str">
        <f t="shared" si="346"/>
        <v/>
      </c>
      <c r="DN244" s="47" t="s">
        <v>0</v>
      </c>
      <c r="DO244" s="19" t="str">
        <f t="shared" si="347"/>
        <v/>
      </c>
      <c r="DP244" s="47" t="s">
        <v>0</v>
      </c>
      <c r="DQ244" s="52" t="str">
        <f t="shared" si="287"/>
        <v>Dorja – Salopek – OK Ris – Ž20</v>
      </c>
      <c r="DR244" s="53" t="str">
        <f t="shared" si="288"/>
        <v>NEMA</v>
      </c>
      <c r="DS244" s="47" t="s">
        <v>0</v>
      </c>
      <c r="DT244" s="52" t="str">
        <f t="shared" si="289"/>
        <v>Dorja – Salopek – OK Ris</v>
      </c>
      <c r="DU244" s="53">
        <f t="shared" si="290"/>
        <v>451</v>
      </c>
      <c r="DV244" s="47" t="s">
        <v>0</v>
      </c>
      <c r="DW244" s="52" t="str">
        <f t="shared" si="291"/>
        <v>Dorja – Salopek</v>
      </c>
      <c r="DX244" s="53">
        <f t="shared" si="292"/>
        <v>451</v>
      </c>
      <c r="DY244" s="47" t="s">
        <v>0</v>
      </c>
      <c r="DZ244" s="58">
        <f t="shared" si="335"/>
        <v>451</v>
      </c>
      <c r="EA244" s="53" cm="1">
        <f t="array" ref="EA244">IF(DZ244&lt;&gt;"",INDEX(regNatjecatelj_id,DZ244,0),IF(BD244&lt;&gt;"",BD244,""))</f>
        <v>1966</v>
      </c>
      <c r="EB244" s="47" t="s">
        <v>0</v>
      </c>
      <c r="EC244" s="58" t="str">
        <f t="shared" si="293"/>
        <v>imepre</v>
      </c>
      <c r="ED244" s="73" t="str">
        <f t="shared" si="294"/>
        <v>klu</v>
      </c>
      <c r="EE244" s="73" t="str">
        <f t="shared" si="295"/>
        <v>kat</v>
      </c>
      <c r="EF244" s="73" t="str">
        <f t="shared" si="296"/>
        <v/>
      </c>
      <c r="EG244" s="66" t="str">
        <f t="shared" si="297"/>
        <v>imepre-klu-kat</v>
      </c>
      <c r="EH244" s="47" t="s">
        <v>0</v>
      </c>
      <c r="EI244" s="58">
        <f>IF(AL244="","",MAX(EI$12:EI243)+1)</f>
        <v>399</v>
      </c>
      <c r="EJ244" s="73">
        <f t="shared" si="298"/>
        <v>38</v>
      </c>
      <c r="EK244" s="73">
        <f t="shared" si="336"/>
        <v>1966</v>
      </c>
      <c r="EL244" s="73">
        <f t="shared" si="299"/>
        <v>2066</v>
      </c>
      <c r="EM244" s="73">
        <f t="shared" si="300"/>
        <v>1</v>
      </c>
      <c r="EN244" s="73">
        <f t="shared" si="337"/>
        <v>0</v>
      </c>
      <c r="EO244" s="73">
        <f t="shared" si="338"/>
        <v>1</v>
      </c>
      <c r="EP244" s="73" t="str">
        <f t="shared" si="301"/>
        <v>0</v>
      </c>
      <c r="EQ244" s="73" t="str">
        <f t="shared" si="302"/>
        <v/>
      </c>
      <c r="ER244" s="73" t="str">
        <f t="shared" si="303"/>
        <v/>
      </c>
      <c r="ES244" s="53" t="str">
        <f t="shared" si="304"/>
        <v/>
      </c>
      <c r="ET244" s="47" t="s">
        <v>0</v>
      </c>
      <c r="EU244" s="19" t="str">
        <f t="shared" si="339"/>
        <v>INSERT INTO rezultat(id,stazakategorija_id,imeprezime_id,vrijeme_sec,status_id,registracija,uparivanje_id,originalstatus_id,imeprezimealias_id,klubalias_id,kategorijaalias_id) VALUES (399,38,1966,2066,1,0,1,0,Null,Null,Null);</v>
      </c>
      <c r="EV244" s="47" t="s">
        <v>0</v>
      </c>
      <c r="EW244" s="19" t="str">
        <f t="shared" si="340"/>
        <v/>
      </c>
      <c r="EX244" s="47" t="s">
        <v>0</v>
      </c>
      <c r="EY244" s="180" t="str">
        <f t="shared" si="305"/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EZ244" s="47" t="s">
        <v>0</v>
      </c>
    </row>
    <row r="245" spans="1:156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6" t="str">
        <f t="shared" si="306"/>
        <v>ok</v>
      </c>
      <c r="P245" s="47"/>
      <c r="Q245" s="52" t="str">
        <f t="shared" si="307"/>
        <v>Ž20</v>
      </c>
      <c r="R245" s="73">
        <f>IF(Q245="","",IF(COUNTIF(Q$12:Q244,Q245)=0,R244+1,R244))</f>
        <v>16</v>
      </c>
      <c r="S245" s="73">
        <f t="shared" si="308"/>
        <v>119</v>
      </c>
      <c r="T245" s="73">
        <f t="shared" si="271"/>
        <v>28</v>
      </c>
      <c r="U245" s="66" t="str">
        <f t="shared" si="272"/>
        <v>Ž20</v>
      </c>
      <c r="V245" s="47" t="s">
        <v>0</v>
      </c>
      <c r="W245" s="222" t="str">
        <f t="shared" si="273"/>
        <v>Ž20</v>
      </c>
      <c r="X245" s="223">
        <f t="shared" si="274"/>
        <v>38</v>
      </c>
      <c r="Y245" s="47" t="s">
        <v>0</v>
      </c>
      <c r="Z245" s="52" t="str">
        <f t="shared" si="309"/>
        <v>CRO</v>
      </c>
      <c r="AA245" s="73">
        <f t="shared" si="275"/>
        <v>1</v>
      </c>
      <c r="AB245" s="31" t="str">
        <f t="shared" si="310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311"/>
        <v/>
      </c>
      <c r="AH245" s="47" t="s">
        <v>0</v>
      </c>
      <c r="AI245" s="143" t="str">
        <f t="shared" si="312"/>
        <v>CRO</v>
      </c>
      <c r="AJ245" s="47"/>
      <c r="AK245" s="52" t="str">
        <f t="shared" si="313"/>
        <v>Zdenka Petra</v>
      </c>
      <c r="AL245" s="31" t="str">
        <f t="shared" si="314"/>
        <v>Štambuk</v>
      </c>
      <c r="AM245" s="73">
        <f t="shared" si="315"/>
        <v>1424</v>
      </c>
      <c r="AN245" s="73" t="str">
        <f t="shared" si="316"/>
        <v/>
      </c>
      <c r="AO245" s="31" t="str">
        <f t="shared" si="276"/>
        <v>Zdenka Petra</v>
      </c>
      <c r="AP245" s="66" t="str">
        <f t="shared" si="277"/>
        <v>Štambuk</v>
      </c>
      <c r="AQ245" s="47" t="s">
        <v>0</v>
      </c>
      <c r="AR245" s="82" t="str">
        <f t="shared" si="317"/>
        <v/>
      </c>
      <c r="AS245" s="47" t="s">
        <v>0</v>
      </c>
      <c r="AT245" s="19" t="str">
        <f t="shared" si="318"/>
        <v/>
      </c>
      <c r="AU245" s="47" t="s">
        <v>0</v>
      </c>
      <c r="AV245" s="103"/>
      <c r="AW245" s="105"/>
      <c r="AX245" s="47" t="s">
        <v>0</v>
      </c>
      <c r="AY245" s="259" t="str">
        <f t="shared" si="341"/>
        <v/>
      </c>
      <c r="AZ245" s="47" t="s">
        <v>0</v>
      </c>
      <c r="BA245" s="52" t="str">
        <f t="shared" si="278"/>
        <v/>
      </c>
      <c r="BB245" s="73" t="str">
        <f>IF(AV245&amp;AW245="","",MAX(BB$12:BB244)+1)</f>
        <v/>
      </c>
      <c r="BC245" s="271" t="str">
        <f t="shared" si="279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>IF(O245="","",IF(BC245="",AO245,IF(BC245="NEMA",AV245,INDEX(regNatjecatelj_ime,MATCH(BC245,regNatjecatelj_id,0)))))</f>
        <v>Zdenka Petra</v>
      </c>
      <c r="BG245" s="31" t="str">
        <f>IF(O245="","",IF(BC245="",AP245,IF(BC245="NEMA",AW245,INDEX(regNatjecatelj_prezime,MATCH(BC245,regNatjecatelj_id,0)))))</f>
        <v>Štambuk</v>
      </c>
      <c r="BH245" s="73" t="str">
        <f t="shared" si="319"/>
        <v/>
      </c>
      <c r="BI245" s="53">
        <f t="shared" si="320"/>
        <v>1424</v>
      </c>
      <c r="BJ245" s="47" t="s">
        <v>0</v>
      </c>
      <c r="BK245" s="52" t="str">
        <f t="shared" si="280"/>
        <v>OK MERZ CRO</v>
      </c>
      <c r="BL245" s="31" t="str">
        <f t="shared" si="281"/>
        <v>OK Ivan Merz</v>
      </c>
      <c r="BM245" s="73" t="str">
        <f t="shared" si="282"/>
        <v/>
      </c>
      <c r="BN245" s="31" t="str" cm="1">
        <f t="array" ref="BN245">IF(BM245="",""&amp;BL245,IF(BM245="NEMA",BL245,INDEX(regKlub_naziv,MATCH(INDEX(regKlub_alias_klubId,BM245),regKlub_id,0))))</f>
        <v>OK Ivan Merz</v>
      </c>
      <c r="BO245" s="31" t="str" cm="1">
        <f t="array" ref="BO245">IFERROR(""&amp;INDEX(regNatjecatelj_klub,DX245),"")</f>
        <v>OK Ivan Merz</v>
      </c>
      <c r="BP245" s="88" t="str">
        <f t="shared" si="321"/>
        <v/>
      </c>
      <c r="BQ245" s="66" t="str">
        <f t="shared" si="322"/>
        <v>OK Ivan Merz</v>
      </c>
      <c r="BR245" s="47" t="s">
        <v>0</v>
      </c>
      <c r="BS245" s="52" t="str">
        <f>IF(X245&lt;&gt;"NEMA","",IF(IFERROR(MATCH(W245,W$12:W244,0),0)&lt;&gt;0,"",W245))</f>
        <v/>
      </c>
      <c r="BT245" s="73" t="str">
        <f t="shared" si="323"/>
        <v/>
      </c>
      <c r="BU245" s="31" t="str">
        <f>IF(OR(BT245="",BT245&lt;&gt;"NEMA"),"",MAX(BU$12:BU244)+1)</f>
        <v/>
      </c>
      <c r="BV245" s="66" t="str">
        <f t="shared" si="324"/>
        <v/>
      </c>
      <c r="BW245" s="47" t="s">
        <v>0</v>
      </c>
      <c r="BX245" s="19" t="str">
        <f t="shared" si="325"/>
        <v/>
      </c>
      <c r="BY245" s="47" t="s">
        <v>0</v>
      </c>
      <c r="BZ245" s="82" t="str">
        <f>IF(BM245&lt;&gt;"NEMA","",IF(IFERROR(MATCH(BL245,BL$12:BL244,0),0)&lt;&gt;0,"",BL245))</f>
        <v/>
      </c>
      <c r="CA245" s="47" t="s">
        <v>0</v>
      </c>
      <c r="CB245" s="125"/>
      <c r="CC245" s="47" t="s">
        <v>0</v>
      </c>
      <c r="CD245" s="58" t="str">
        <f t="shared" si="326"/>
        <v/>
      </c>
      <c r="CE245" s="31" t="str">
        <f t="shared" si="327"/>
        <v/>
      </c>
      <c r="CF245" s="31" t="str">
        <f>IF(CE245="","",MAX(CF$12:CF244)+1)</f>
        <v/>
      </c>
      <c r="CG245" s="31" t="str">
        <f t="shared" si="283"/>
        <v/>
      </c>
      <c r="CH245" s="31" t="str">
        <f t="shared" si="328"/>
        <v/>
      </c>
      <c r="CI245" s="31" t="str">
        <f>IF(CB245="","",MAX(CI$12:CI244)+1)</f>
        <v/>
      </c>
      <c r="CJ245" s="31" t="str">
        <f t="shared" si="329"/>
        <v/>
      </c>
      <c r="CK245" s="66" t="str">
        <f t="shared" si="330"/>
        <v/>
      </c>
      <c r="CL245" s="47" t="s">
        <v>0</v>
      </c>
      <c r="CM245" s="73" t="str">
        <f t="shared" si="284"/>
        <v/>
      </c>
      <c r="CN245" s="47"/>
      <c r="CO245" s="19" t="str">
        <f t="shared" si="331"/>
        <v/>
      </c>
      <c r="CP245" s="47" t="s">
        <v>0</v>
      </c>
      <c r="CQ245" s="143" t="str">
        <f t="shared" si="332"/>
        <v>OK Ivan Merz</v>
      </c>
      <c r="CR245" s="47" t="s">
        <v>0</v>
      </c>
      <c r="CS245" s="58" t="str">
        <f t="shared" si="348"/>
        <v>39:50</v>
      </c>
      <c r="CT245" s="73" t="str">
        <f t="shared" si="349"/>
        <v>0</v>
      </c>
      <c r="CU245" s="229" t="str">
        <f t="shared" si="285"/>
        <v/>
      </c>
      <c r="CV245" s="230">
        <f t="shared" si="270"/>
        <v>2390</v>
      </c>
      <c r="CW245" s="163">
        <f t="shared" si="286"/>
        <v>1</v>
      </c>
      <c r="CX245" s="47" t="s">
        <v>0</v>
      </c>
      <c r="CY245" s="222" t="str">
        <f t="shared" si="333"/>
        <v xml:space="preserve">
</v>
      </c>
      <c r="CZ245" s="223">
        <f t="shared" si="334"/>
        <v>6</v>
      </c>
      <c r="DA245" s="47" t="s">
        <v>0</v>
      </c>
      <c r="DB245" s="47"/>
      <c r="DC245" s="47"/>
      <c r="DD245" s="47"/>
      <c r="DE245" s="47" t="s">
        <v>0</v>
      </c>
      <c r="DF245" s="53" t="str">
        <f t="shared" si="342"/>
        <v/>
      </c>
      <c r="DG245" t="s">
        <v>0</v>
      </c>
      <c r="DH245" s="128" t="str">
        <f t="shared" si="343"/>
        <v>Ž</v>
      </c>
      <c r="DI245" t="s">
        <v>0</v>
      </c>
      <c r="DJ245" s="52" t="str">
        <f t="shared" si="344"/>
        <v/>
      </c>
      <c r="DK245" s="66" t="str">
        <f t="shared" si="345"/>
        <v/>
      </c>
      <c r="DL245" t="s">
        <v>0</v>
      </c>
      <c r="DM245" s="19" t="str">
        <f t="shared" si="346"/>
        <v/>
      </c>
      <c r="DN245" s="47" t="s">
        <v>0</v>
      </c>
      <c r="DO245" s="19" t="str">
        <f t="shared" si="347"/>
        <v/>
      </c>
      <c r="DP245" s="47" t="s">
        <v>0</v>
      </c>
      <c r="DQ245" s="52" t="str">
        <f t="shared" si="287"/>
        <v>Zdenka Petra – Štambuk – OK Ivan Merz – Ž20</v>
      </c>
      <c r="DR245" s="53">
        <f t="shared" si="288"/>
        <v>71</v>
      </c>
      <c r="DS245" s="47" t="s">
        <v>0</v>
      </c>
      <c r="DT245" s="52" t="str">
        <f t="shared" si="289"/>
        <v>Zdenka Petra – Štambuk – OK Ivan Merz</v>
      </c>
      <c r="DU245" s="53">
        <f t="shared" si="290"/>
        <v>71</v>
      </c>
      <c r="DV245" s="47" t="s">
        <v>0</v>
      </c>
      <c r="DW245" s="52" t="str">
        <f t="shared" si="291"/>
        <v>Zdenka Petra – Štambuk</v>
      </c>
      <c r="DX245" s="53">
        <f t="shared" si="292"/>
        <v>71</v>
      </c>
      <c r="DY245" s="47" t="s">
        <v>0</v>
      </c>
      <c r="DZ245" s="58">
        <f t="shared" si="335"/>
        <v>71</v>
      </c>
      <c r="EA245" s="53" cm="1">
        <f t="array" ref="EA245">IF(DZ245&lt;&gt;"",INDEX(regNatjecatelj_id,DZ245,0),IF(BD245&lt;&gt;"",BD245,""))</f>
        <v>1424</v>
      </c>
      <c r="EB245" s="47" t="s">
        <v>0</v>
      </c>
      <c r="EC245" s="58" t="str">
        <f t="shared" si="293"/>
        <v>imepre</v>
      </c>
      <c r="ED245" s="73" t="str">
        <f t="shared" si="294"/>
        <v>klu</v>
      </c>
      <c r="EE245" s="73" t="str">
        <f t="shared" si="295"/>
        <v>kat</v>
      </c>
      <c r="EF245" s="73" t="str">
        <f t="shared" si="296"/>
        <v/>
      </c>
      <c r="EG245" s="66" t="str">
        <f t="shared" si="297"/>
        <v>imepre-klu-kat</v>
      </c>
      <c r="EH245" s="47" t="s">
        <v>0</v>
      </c>
      <c r="EI245" s="58">
        <f>IF(AL245="","",MAX(EI$12:EI244)+1)</f>
        <v>400</v>
      </c>
      <c r="EJ245" s="73">
        <f t="shared" si="298"/>
        <v>38</v>
      </c>
      <c r="EK245" s="73">
        <f t="shared" si="336"/>
        <v>1424</v>
      </c>
      <c r="EL245" s="73">
        <f t="shared" si="299"/>
        <v>2390</v>
      </c>
      <c r="EM245" s="73">
        <f t="shared" si="300"/>
        <v>1</v>
      </c>
      <c r="EN245" s="73">
        <f t="shared" si="337"/>
        <v>1</v>
      </c>
      <c r="EO245" s="73">
        <f t="shared" si="338"/>
        <v>1</v>
      </c>
      <c r="EP245" s="73" t="str">
        <f t="shared" si="301"/>
        <v>0</v>
      </c>
      <c r="EQ245" s="73" t="str">
        <f t="shared" si="302"/>
        <v/>
      </c>
      <c r="ER245" s="73" t="str">
        <f t="shared" si="303"/>
        <v/>
      </c>
      <c r="ES245" s="53" t="str">
        <f t="shared" si="304"/>
        <v/>
      </c>
      <c r="ET245" s="47" t="s">
        <v>0</v>
      </c>
      <c r="EU245" s="19" t="str">
        <f t="shared" si="339"/>
        <v>INSERT INTO rezultat(id,stazakategorija_id,imeprezime_id,vrijeme_sec,status_id,registracija,uparivanje_id,originalstatus_id,imeprezimealias_id,klubalias_id,kategorijaalias_id) VALUES (400,38,1424,2390,1,1,1,0,Null,Null,Null);</v>
      </c>
      <c r="EV245" s="47" t="s">
        <v>0</v>
      </c>
      <c r="EW245" s="19" t="str">
        <f t="shared" si="340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5" s="47" t="s">
        <v>0</v>
      </c>
      <c r="EY245" s="180" t="str">
        <f t="shared" si="305"/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Z245" s="47" t="s">
        <v>0</v>
      </c>
    </row>
    <row r="246" spans="1:156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6" t="str">
        <f t="shared" si="306"/>
        <v>ok</v>
      </c>
      <c r="P246" s="47"/>
      <c r="Q246" s="52" t="str">
        <f t="shared" si="307"/>
        <v>Ž20</v>
      </c>
      <c r="R246" s="73">
        <f>IF(Q246="","",IF(COUNTIF(Q$12:Q245,Q246)=0,R245+1,R245))</f>
        <v>16</v>
      </c>
      <c r="S246" s="73">
        <f t="shared" si="308"/>
        <v>119</v>
      </c>
      <c r="T246" s="73">
        <f t="shared" si="271"/>
        <v>28</v>
      </c>
      <c r="U246" s="66" t="str">
        <f t="shared" si="272"/>
        <v>Ž20</v>
      </c>
      <c r="V246" s="47" t="s">
        <v>0</v>
      </c>
      <c r="W246" s="222" t="str">
        <f t="shared" si="273"/>
        <v>Ž20</v>
      </c>
      <c r="X246" s="223">
        <f t="shared" si="274"/>
        <v>38</v>
      </c>
      <c r="Y246" s="47" t="s">
        <v>0</v>
      </c>
      <c r="Z246" s="52" t="str">
        <f t="shared" si="309"/>
        <v>CRO</v>
      </c>
      <c r="AA246" s="73">
        <f t="shared" si="275"/>
        <v>1</v>
      </c>
      <c r="AB246" s="31" t="str">
        <f t="shared" si="310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311"/>
        <v/>
      </c>
      <c r="AH246" s="47" t="s">
        <v>0</v>
      </c>
      <c r="AI246" s="143" t="str">
        <f t="shared" si="312"/>
        <v>CRO</v>
      </c>
      <c r="AJ246" s="47"/>
      <c r="AK246" s="52" t="str">
        <f t="shared" si="313"/>
        <v>Paula</v>
      </c>
      <c r="AL246" s="31" t="str">
        <f t="shared" si="314"/>
        <v>Pavlin</v>
      </c>
      <c r="AM246" s="73">
        <f t="shared" si="315"/>
        <v>1431</v>
      </c>
      <c r="AN246" s="73" t="str">
        <f t="shared" si="316"/>
        <v/>
      </c>
      <c r="AO246" s="31" t="str">
        <f t="shared" si="276"/>
        <v>Paula</v>
      </c>
      <c r="AP246" s="66" t="str">
        <f t="shared" si="277"/>
        <v>Pavlin</v>
      </c>
      <c r="AQ246" s="47" t="s">
        <v>0</v>
      </c>
      <c r="AR246" s="82" t="str">
        <f t="shared" si="317"/>
        <v/>
      </c>
      <c r="AS246" s="47" t="s">
        <v>0</v>
      </c>
      <c r="AT246" s="19" t="str">
        <f t="shared" si="318"/>
        <v/>
      </c>
      <c r="AU246" s="47" t="s">
        <v>0</v>
      </c>
      <c r="AV246" s="103"/>
      <c r="AW246" s="105"/>
      <c r="AX246" s="47" t="s">
        <v>0</v>
      </c>
      <c r="AY246" s="259" t="str">
        <f t="shared" si="341"/>
        <v/>
      </c>
      <c r="AZ246" s="47" t="s">
        <v>0</v>
      </c>
      <c r="BA246" s="52" t="str">
        <f t="shared" si="278"/>
        <v/>
      </c>
      <c r="BB246" s="73" t="str">
        <f>IF(AV246&amp;AW246="","",MAX(BB$12:BB245)+1)</f>
        <v/>
      </c>
      <c r="BC246" s="271" t="str">
        <f t="shared" si="279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>IF(O246="","",IF(BC246="",AO246,IF(BC246="NEMA",AV246,INDEX(regNatjecatelj_ime,MATCH(BC246,regNatjecatelj_id,0)))))</f>
        <v>Paula</v>
      </c>
      <c r="BG246" s="31" t="str">
        <f>IF(O246="","",IF(BC246="",AP246,IF(BC246="NEMA",AW246,INDEX(regNatjecatelj_prezime,MATCH(BC246,regNatjecatelj_id,0)))))</f>
        <v>Pavlin</v>
      </c>
      <c r="BH246" s="73" t="str">
        <f t="shared" si="319"/>
        <v/>
      </c>
      <c r="BI246" s="53">
        <f t="shared" si="320"/>
        <v>1431</v>
      </c>
      <c r="BJ246" s="47" t="s">
        <v>0</v>
      </c>
      <c r="BK246" s="52" t="str">
        <f t="shared" si="280"/>
        <v>Vihor</v>
      </c>
      <c r="BL246" s="31" t="str">
        <f t="shared" si="281"/>
        <v>OK Vihor</v>
      </c>
      <c r="BM246" s="73" t="str">
        <f t="shared" si="282"/>
        <v/>
      </c>
      <c r="BN246" s="31" t="str" cm="1">
        <f t="array" ref="BN246">IF(BM246="",""&amp;BL246,IF(BM246="NEMA",BL246,INDEX(regKlub_naziv,MATCH(INDEX(regKlub_alias_klubId,BM246),regKlub_id,0))))</f>
        <v>OK Vihor</v>
      </c>
      <c r="BO246" s="31" t="str" cm="1">
        <f t="array" ref="BO246">IFERROR(""&amp;INDEX(regNatjecatelj_klub,DX246),"")</f>
        <v>OK Vihor</v>
      </c>
      <c r="BP246" s="88" t="str">
        <f t="shared" si="321"/>
        <v/>
      </c>
      <c r="BQ246" s="66" t="str">
        <f t="shared" si="322"/>
        <v>OK Vihor</v>
      </c>
      <c r="BR246" s="47" t="s">
        <v>0</v>
      </c>
      <c r="BS246" s="52" t="str">
        <f>IF(X246&lt;&gt;"NEMA","",IF(IFERROR(MATCH(W246,W$12:W245,0),0)&lt;&gt;0,"",W246))</f>
        <v/>
      </c>
      <c r="BT246" s="73" t="str">
        <f t="shared" si="323"/>
        <v/>
      </c>
      <c r="BU246" s="31" t="str">
        <f>IF(OR(BT246="",BT246&lt;&gt;"NEMA"),"",MAX(BU$12:BU245)+1)</f>
        <v/>
      </c>
      <c r="BV246" s="66" t="str">
        <f t="shared" si="324"/>
        <v/>
      </c>
      <c r="BW246" s="47" t="s">
        <v>0</v>
      </c>
      <c r="BX246" s="19" t="str">
        <f t="shared" si="325"/>
        <v/>
      </c>
      <c r="BY246" s="47" t="s">
        <v>0</v>
      </c>
      <c r="BZ246" s="82" t="str">
        <f>IF(BM246&lt;&gt;"NEMA","",IF(IFERROR(MATCH(BL246,BL$12:BL245,0),0)&lt;&gt;0,"",BL246))</f>
        <v/>
      </c>
      <c r="CA246" s="47" t="s">
        <v>0</v>
      </c>
      <c r="CB246" s="125"/>
      <c r="CC246" s="47" t="s">
        <v>0</v>
      </c>
      <c r="CD246" s="58" t="str">
        <f t="shared" si="326"/>
        <v/>
      </c>
      <c r="CE246" s="31" t="str">
        <f t="shared" si="327"/>
        <v/>
      </c>
      <c r="CF246" s="31" t="str">
        <f>IF(CE246="","",MAX(CF$12:CF245)+1)</f>
        <v/>
      </c>
      <c r="CG246" s="31" t="str">
        <f t="shared" si="283"/>
        <v/>
      </c>
      <c r="CH246" s="31" t="str">
        <f t="shared" si="328"/>
        <v/>
      </c>
      <c r="CI246" s="31" t="str">
        <f>IF(CB246="","",MAX(CI$12:CI245)+1)</f>
        <v/>
      </c>
      <c r="CJ246" s="31" t="str">
        <f t="shared" si="329"/>
        <v/>
      </c>
      <c r="CK246" s="66" t="str">
        <f t="shared" si="330"/>
        <v/>
      </c>
      <c r="CL246" s="47" t="s">
        <v>0</v>
      </c>
      <c r="CM246" s="73" t="str">
        <f t="shared" si="284"/>
        <v/>
      </c>
      <c r="CN246" s="47"/>
      <c r="CO246" s="19" t="str">
        <f t="shared" si="331"/>
        <v/>
      </c>
      <c r="CP246" s="47" t="s">
        <v>0</v>
      </c>
      <c r="CQ246" s="143" t="str">
        <f t="shared" si="332"/>
        <v>OK Vihor</v>
      </c>
      <c r="CR246" s="47" t="s">
        <v>0</v>
      </c>
      <c r="CS246" s="58" t="str">
        <f t="shared" si="348"/>
        <v>47:34</v>
      </c>
      <c r="CT246" s="73" t="str">
        <f t="shared" si="349"/>
        <v>0</v>
      </c>
      <c r="CU246" s="229" t="str">
        <f t="shared" si="285"/>
        <v/>
      </c>
      <c r="CV246" s="230">
        <f t="shared" si="270"/>
        <v>2854</v>
      </c>
      <c r="CW246" s="163">
        <f t="shared" si="286"/>
        <v>1</v>
      </c>
      <c r="CX246" s="47" t="s">
        <v>0</v>
      </c>
      <c r="CY246" s="222" t="str">
        <f t="shared" si="333"/>
        <v xml:space="preserve">
</v>
      </c>
      <c r="CZ246" s="223">
        <f t="shared" si="334"/>
        <v>6</v>
      </c>
      <c r="DA246" s="47" t="s">
        <v>0</v>
      </c>
      <c r="DB246" s="47"/>
      <c r="DC246" s="47"/>
      <c r="DD246" s="47"/>
      <c r="DE246" s="47" t="s">
        <v>0</v>
      </c>
      <c r="DF246" s="53" t="str">
        <f t="shared" si="342"/>
        <v/>
      </c>
      <c r="DG246" t="s">
        <v>0</v>
      </c>
      <c r="DH246" s="128" t="str">
        <f t="shared" si="343"/>
        <v>Ž</v>
      </c>
      <c r="DI246" t="s">
        <v>0</v>
      </c>
      <c r="DJ246" s="52" t="str">
        <f t="shared" si="344"/>
        <v/>
      </c>
      <c r="DK246" s="66" t="str">
        <f t="shared" si="345"/>
        <v/>
      </c>
      <c r="DL246" t="s">
        <v>0</v>
      </c>
      <c r="DM246" s="19" t="str">
        <f t="shared" si="346"/>
        <v/>
      </c>
      <c r="DN246" s="47" t="s">
        <v>0</v>
      </c>
      <c r="DO246" s="19" t="str">
        <f t="shared" si="347"/>
        <v/>
      </c>
      <c r="DP246" s="47" t="s">
        <v>0</v>
      </c>
      <c r="DQ246" s="52" t="str">
        <f t="shared" si="287"/>
        <v>Paula – Pavlin – OK Vihor – Ž20</v>
      </c>
      <c r="DR246" s="53">
        <f t="shared" si="288"/>
        <v>845</v>
      </c>
      <c r="DS246" s="47" t="s">
        <v>0</v>
      </c>
      <c r="DT246" s="52" t="str">
        <f t="shared" si="289"/>
        <v>Paula – Pavlin – OK Vihor</v>
      </c>
      <c r="DU246" s="53">
        <f t="shared" si="290"/>
        <v>845</v>
      </c>
      <c r="DV246" s="47" t="s">
        <v>0</v>
      </c>
      <c r="DW246" s="52" t="str">
        <f t="shared" si="291"/>
        <v>Paula – Pavlin</v>
      </c>
      <c r="DX246" s="53">
        <f t="shared" si="292"/>
        <v>845</v>
      </c>
      <c r="DY246" s="47" t="s">
        <v>0</v>
      </c>
      <c r="DZ246" s="58">
        <f t="shared" si="335"/>
        <v>845</v>
      </c>
      <c r="EA246" s="53" cm="1">
        <f t="array" ref="EA246">IF(DZ246&lt;&gt;"",INDEX(regNatjecatelj_id,DZ246,0),IF(BD246&lt;&gt;"",BD246,""))</f>
        <v>1431</v>
      </c>
      <c r="EB246" s="47" t="s">
        <v>0</v>
      </c>
      <c r="EC246" s="58" t="str">
        <f t="shared" si="293"/>
        <v>imepre</v>
      </c>
      <c r="ED246" s="73" t="str">
        <f t="shared" si="294"/>
        <v>klu</v>
      </c>
      <c r="EE246" s="73" t="str">
        <f t="shared" si="295"/>
        <v>kat</v>
      </c>
      <c r="EF246" s="73" t="str">
        <f t="shared" si="296"/>
        <v/>
      </c>
      <c r="EG246" s="66" t="str">
        <f t="shared" si="297"/>
        <v>imepre-klu-kat</v>
      </c>
      <c r="EH246" s="47" t="s">
        <v>0</v>
      </c>
      <c r="EI246" s="58">
        <f>IF(AL246="","",MAX(EI$12:EI245)+1)</f>
        <v>401</v>
      </c>
      <c r="EJ246" s="73">
        <f t="shared" si="298"/>
        <v>38</v>
      </c>
      <c r="EK246" s="73">
        <f t="shared" si="336"/>
        <v>1431</v>
      </c>
      <c r="EL246" s="73">
        <f t="shared" si="299"/>
        <v>2854</v>
      </c>
      <c r="EM246" s="73">
        <f t="shared" si="300"/>
        <v>1</v>
      </c>
      <c r="EN246" s="73">
        <f t="shared" si="337"/>
        <v>1</v>
      </c>
      <c r="EO246" s="73">
        <f t="shared" si="338"/>
        <v>1</v>
      </c>
      <c r="EP246" s="73" t="str">
        <f t="shared" si="301"/>
        <v>0</v>
      </c>
      <c r="EQ246" s="73" t="str">
        <f t="shared" si="302"/>
        <v/>
      </c>
      <c r="ER246" s="73" t="str">
        <f t="shared" si="303"/>
        <v/>
      </c>
      <c r="ES246" s="53" t="str">
        <f t="shared" si="304"/>
        <v/>
      </c>
      <c r="ET246" s="47" t="s">
        <v>0</v>
      </c>
      <c r="EU246" s="19" t="str">
        <f t="shared" si="339"/>
        <v>INSERT INTO rezultat(id,stazakategorija_id,imeprezime_id,vrijeme_sec,status_id,registracija,uparivanje_id,originalstatus_id,imeprezimealias_id,klubalias_id,kategorijaalias_id) VALUES (401,38,1431,2854,1,1,1,0,Null,Null,Null);</v>
      </c>
      <c r="EV246" s="47" t="s">
        <v>0</v>
      </c>
      <c r="EW246" s="19" t="str">
        <f t="shared" si="340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6" s="47" t="s">
        <v>0</v>
      </c>
      <c r="EY246" s="180" t="str">
        <f t="shared" si="305"/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Z246" s="47" t="s">
        <v>0</v>
      </c>
    </row>
    <row r="247" spans="1:156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6" t="str">
        <f t="shared" si="306"/>
        <v>ok</v>
      </c>
      <c r="P247" s="47"/>
      <c r="Q247" s="52" t="str">
        <f t="shared" si="307"/>
        <v>Ž20</v>
      </c>
      <c r="R247" s="73">
        <f>IF(Q247="","",IF(COUNTIF(Q$12:Q246,Q247)=0,R246+1,R246))</f>
        <v>16</v>
      </c>
      <c r="S247" s="73">
        <f t="shared" si="308"/>
        <v>119</v>
      </c>
      <c r="T247" s="73">
        <f t="shared" si="271"/>
        <v>28</v>
      </c>
      <c r="U247" s="66" t="str">
        <f t="shared" si="272"/>
        <v>Ž20</v>
      </c>
      <c r="V247" s="47" t="s">
        <v>0</v>
      </c>
      <c r="W247" s="222" t="str">
        <f t="shared" si="273"/>
        <v>Ž20</v>
      </c>
      <c r="X247" s="223">
        <f t="shared" si="274"/>
        <v>38</v>
      </c>
      <c r="Y247" s="47" t="s">
        <v>0</v>
      </c>
      <c r="Z247" s="52" t="str">
        <f t="shared" si="309"/>
        <v>CRO</v>
      </c>
      <c r="AA247" s="73">
        <f t="shared" si="275"/>
        <v>1</v>
      </c>
      <c r="AB247" s="31" t="str">
        <f t="shared" si="310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311"/>
        <v/>
      </c>
      <c r="AH247" s="47" t="s">
        <v>0</v>
      </c>
      <c r="AI247" s="143" t="str">
        <f t="shared" si="312"/>
        <v>CRO</v>
      </c>
      <c r="AJ247" s="47"/>
      <c r="AK247" s="52" t="str">
        <f t="shared" si="313"/>
        <v>Nina</v>
      </c>
      <c r="AL247" s="31" t="str">
        <f t="shared" si="314"/>
        <v>Cvjetko</v>
      </c>
      <c r="AM247" s="73">
        <f t="shared" si="315"/>
        <v>1863</v>
      </c>
      <c r="AN247" s="73" t="str">
        <f t="shared" si="316"/>
        <v/>
      </c>
      <c r="AO247" s="31" t="str">
        <f t="shared" si="276"/>
        <v>Nina</v>
      </c>
      <c r="AP247" s="66" t="str">
        <f t="shared" si="277"/>
        <v>Cvjetko</v>
      </c>
      <c r="AQ247" s="47" t="s">
        <v>0</v>
      </c>
      <c r="AR247" s="82" t="str">
        <f t="shared" si="317"/>
        <v/>
      </c>
      <c r="AS247" s="47" t="s">
        <v>0</v>
      </c>
      <c r="AT247" s="19" t="str">
        <f t="shared" si="318"/>
        <v/>
      </c>
      <c r="AU247" s="47" t="s">
        <v>0</v>
      </c>
      <c r="AV247" s="103"/>
      <c r="AW247" s="105"/>
      <c r="AX247" s="47" t="s">
        <v>0</v>
      </c>
      <c r="AY247" s="259" t="str">
        <f t="shared" si="341"/>
        <v/>
      </c>
      <c r="AZ247" s="47" t="s">
        <v>0</v>
      </c>
      <c r="BA247" s="52" t="str">
        <f t="shared" si="278"/>
        <v/>
      </c>
      <c r="BB247" s="73" t="str">
        <f>IF(AV247&amp;AW247="","",MAX(BB$12:BB246)+1)</f>
        <v/>
      </c>
      <c r="BC247" s="271" t="str">
        <f t="shared" si="279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>IF(O247="","",IF(BC247="",AO247,IF(BC247="NEMA",AV247,INDEX(regNatjecatelj_ime,MATCH(BC247,regNatjecatelj_id,0)))))</f>
        <v>Nina</v>
      </c>
      <c r="BG247" s="31" t="str">
        <f>IF(O247="","",IF(BC247="",AP247,IF(BC247="NEMA",AW247,INDEX(regNatjecatelj_prezime,MATCH(BC247,regNatjecatelj_id,0)))))</f>
        <v>Cvjetko</v>
      </c>
      <c r="BH247" s="73" t="str">
        <f t="shared" si="319"/>
        <v/>
      </c>
      <c r="BI247" s="53">
        <f t="shared" si="320"/>
        <v>1863</v>
      </c>
      <c r="BJ247" s="47" t="s">
        <v>0</v>
      </c>
      <c r="BK247" s="52" t="str">
        <f t="shared" si="280"/>
        <v>JAP</v>
      </c>
      <c r="BL247" s="31" t="str">
        <f t="shared" si="281"/>
        <v>OK Japetic</v>
      </c>
      <c r="BM247" s="73">
        <f t="shared" si="282"/>
        <v>1</v>
      </c>
      <c r="BN247" s="31" t="str" cm="1">
        <f t="array" ref="BN247">IF(BM247="",""&amp;BL247,IF(BM247="NEMA",BL247,INDEX(regKlub_naziv,MATCH(INDEX(regKlub_alias_klubId,BM247),regKlub_id,0))))</f>
        <v>OK Japetić</v>
      </c>
      <c r="BO247" s="31" t="str" cm="1">
        <f t="array" ref="BO247">IFERROR(""&amp;INDEX(regNatjecatelj_klub,DX247),"")</f>
        <v>OK Japetić</v>
      </c>
      <c r="BP247" s="88" t="str">
        <f t="shared" si="321"/>
        <v/>
      </c>
      <c r="BQ247" s="66" t="str">
        <f t="shared" si="322"/>
        <v>OK Japetić</v>
      </c>
      <c r="BR247" s="47" t="s">
        <v>0</v>
      </c>
      <c r="BS247" s="52" t="str">
        <f>IF(X247&lt;&gt;"NEMA","",IF(IFERROR(MATCH(W247,W$12:W246,0),0)&lt;&gt;0,"",W247))</f>
        <v/>
      </c>
      <c r="BT247" s="73" t="str">
        <f t="shared" si="323"/>
        <v/>
      </c>
      <c r="BU247" s="31" t="str">
        <f>IF(OR(BT247="",BT247&lt;&gt;"NEMA"),"",MAX(BU$12:BU246)+1)</f>
        <v/>
      </c>
      <c r="BV247" s="66" t="str">
        <f t="shared" si="324"/>
        <v/>
      </c>
      <c r="BW247" s="47" t="s">
        <v>0</v>
      </c>
      <c r="BX247" s="19" t="str">
        <f t="shared" si="325"/>
        <v/>
      </c>
      <c r="BY247" s="47" t="s">
        <v>0</v>
      </c>
      <c r="BZ247" s="82" t="str">
        <f>IF(BM247&lt;&gt;"NEMA","",IF(IFERROR(MATCH(BL247,BL$12:BL246,0),0)&lt;&gt;0,"",BL247))</f>
        <v/>
      </c>
      <c r="CA247" s="47" t="s">
        <v>0</v>
      </c>
      <c r="CB247" s="125"/>
      <c r="CC247" s="47" t="s">
        <v>0</v>
      </c>
      <c r="CD247" s="58" t="str">
        <f t="shared" si="326"/>
        <v/>
      </c>
      <c r="CE247" s="31" t="str">
        <f t="shared" si="327"/>
        <v/>
      </c>
      <c r="CF247" s="31" t="str">
        <f>IF(CE247="","",MAX(CF$12:CF246)+1)</f>
        <v/>
      </c>
      <c r="CG247" s="31" t="str">
        <f t="shared" si="283"/>
        <v/>
      </c>
      <c r="CH247" s="31" t="str">
        <f t="shared" si="328"/>
        <v/>
      </c>
      <c r="CI247" s="31" t="str">
        <f>IF(CB247="","",MAX(CI$12:CI246)+1)</f>
        <v/>
      </c>
      <c r="CJ247" s="31" t="str">
        <f t="shared" si="329"/>
        <v/>
      </c>
      <c r="CK247" s="66" t="str">
        <f t="shared" si="330"/>
        <v/>
      </c>
      <c r="CL247" s="47" t="s">
        <v>0</v>
      </c>
      <c r="CM247" s="73" t="str">
        <f t="shared" si="284"/>
        <v/>
      </c>
      <c r="CN247" s="47"/>
      <c r="CO247" s="19" t="str">
        <f t="shared" si="331"/>
        <v/>
      </c>
      <c r="CP247" s="47" t="s">
        <v>0</v>
      </c>
      <c r="CQ247" s="143" t="str">
        <f t="shared" si="332"/>
        <v>OK Japetić</v>
      </c>
      <c r="CR247" s="47" t="s">
        <v>0</v>
      </c>
      <c r="CS247" s="58" t="str">
        <f t="shared" si="348"/>
        <v>89:16</v>
      </c>
      <c r="CT247" s="73" t="str">
        <f t="shared" si="349"/>
        <v>0</v>
      </c>
      <c r="CU247" s="229" t="str">
        <f t="shared" si="285"/>
        <v/>
      </c>
      <c r="CV247" s="230">
        <f t="shared" si="270"/>
        <v>5356</v>
      </c>
      <c r="CW247" s="163">
        <f t="shared" si="286"/>
        <v>1</v>
      </c>
      <c r="CX247" s="47" t="s">
        <v>0</v>
      </c>
      <c r="CY247" s="222" t="str">
        <f t="shared" si="333"/>
        <v xml:space="preserve">
</v>
      </c>
      <c r="CZ247" s="223">
        <f t="shared" si="334"/>
        <v>6</v>
      </c>
      <c r="DA247" s="47" t="s">
        <v>0</v>
      </c>
      <c r="DB247" s="47"/>
      <c r="DC247" s="47"/>
      <c r="DD247" s="47"/>
      <c r="DE247" s="47" t="s">
        <v>0</v>
      </c>
      <c r="DF247" s="53" t="str">
        <f t="shared" si="342"/>
        <v/>
      </c>
      <c r="DG247" t="s">
        <v>0</v>
      </c>
      <c r="DH247" s="128" t="str">
        <f t="shared" si="343"/>
        <v>Ž</v>
      </c>
      <c r="DI247" t="s">
        <v>0</v>
      </c>
      <c r="DJ247" s="52" t="str">
        <f t="shared" si="344"/>
        <v/>
      </c>
      <c r="DK247" s="66" t="str">
        <f t="shared" si="345"/>
        <v/>
      </c>
      <c r="DL247" t="s">
        <v>0</v>
      </c>
      <c r="DM247" s="19" t="str">
        <f t="shared" si="346"/>
        <v/>
      </c>
      <c r="DN247" s="47" t="s">
        <v>0</v>
      </c>
      <c r="DO247" s="19" t="str">
        <f t="shared" si="347"/>
        <v/>
      </c>
      <c r="DP247" s="47" t="s">
        <v>0</v>
      </c>
      <c r="DQ247" s="52" t="str">
        <f t="shared" si="287"/>
        <v>Nina – Cvjetko – OK Japetić – Ž20</v>
      </c>
      <c r="DR247" s="53">
        <f t="shared" si="288"/>
        <v>84</v>
      </c>
      <c r="DS247" s="47" t="s">
        <v>0</v>
      </c>
      <c r="DT247" s="52" t="str">
        <f t="shared" si="289"/>
        <v>Nina – Cvjetko – OK Japetić</v>
      </c>
      <c r="DU247" s="53">
        <f t="shared" si="290"/>
        <v>84</v>
      </c>
      <c r="DV247" s="47" t="s">
        <v>0</v>
      </c>
      <c r="DW247" s="52" t="str">
        <f t="shared" si="291"/>
        <v>Nina – Cvjetko</v>
      </c>
      <c r="DX247" s="53">
        <f t="shared" si="292"/>
        <v>84</v>
      </c>
      <c r="DY247" s="47" t="s">
        <v>0</v>
      </c>
      <c r="DZ247" s="58">
        <f t="shared" si="335"/>
        <v>84</v>
      </c>
      <c r="EA247" s="53" cm="1">
        <f t="array" ref="EA247">IF(DZ247&lt;&gt;"",INDEX(regNatjecatelj_id,DZ247,0),IF(BD247&lt;&gt;"",BD247,""))</f>
        <v>1863</v>
      </c>
      <c r="EB247" s="47" t="s">
        <v>0</v>
      </c>
      <c r="EC247" s="58" t="str">
        <f t="shared" si="293"/>
        <v>imepre</v>
      </c>
      <c r="ED247" s="73" t="str">
        <f t="shared" si="294"/>
        <v>klu(ali)</v>
      </c>
      <c r="EE247" s="73" t="str">
        <f t="shared" si="295"/>
        <v>kat</v>
      </c>
      <c r="EF247" s="73" t="str">
        <f t="shared" si="296"/>
        <v/>
      </c>
      <c r="EG247" s="66" t="str">
        <f t="shared" si="297"/>
        <v>imepre-klu(ali)-kat</v>
      </c>
      <c r="EH247" s="47" t="s">
        <v>0</v>
      </c>
      <c r="EI247" s="58">
        <f>IF(AL247="","",MAX(EI$12:EI246)+1)</f>
        <v>402</v>
      </c>
      <c r="EJ247" s="73">
        <f t="shared" si="298"/>
        <v>38</v>
      </c>
      <c r="EK247" s="73">
        <f t="shared" si="336"/>
        <v>1863</v>
      </c>
      <c r="EL247" s="73">
        <f t="shared" si="299"/>
        <v>5356</v>
      </c>
      <c r="EM247" s="73">
        <f t="shared" si="300"/>
        <v>1</v>
      </c>
      <c r="EN247" s="73">
        <f t="shared" si="337"/>
        <v>1</v>
      </c>
      <c r="EO247" s="73">
        <f t="shared" si="338"/>
        <v>3</v>
      </c>
      <c r="EP247" s="73" t="str">
        <f t="shared" si="301"/>
        <v>0</v>
      </c>
      <c r="EQ247" s="73" t="str">
        <f t="shared" si="302"/>
        <v/>
      </c>
      <c r="ER247" s="73">
        <f t="shared" si="303"/>
        <v>1</v>
      </c>
      <c r="ES247" s="53" t="str">
        <f t="shared" si="304"/>
        <v/>
      </c>
      <c r="ET247" s="47" t="s">
        <v>0</v>
      </c>
      <c r="EU247" s="19" t="str">
        <f t="shared" si="339"/>
        <v>INSERT INTO rezultat(id,stazakategorija_id,imeprezime_id,vrijeme_sec,status_id,registracija,uparivanje_id,originalstatus_id,imeprezimealias_id,klubalias_id,kategorijaalias_id) VALUES (402,38,1863,5356,1,1,3,0,Null,1,Null);</v>
      </c>
      <c r="EV247" s="47" t="s">
        <v>0</v>
      </c>
      <c r="EW247" s="19" t="str">
        <f t="shared" si="340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7" s="47" t="s">
        <v>0</v>
      </c>
      <c r="EY247" s="180" t="str">
        <f t="shared" si="305"/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Z247" s="47" t="s">
        <v>0</v>
      </c>
    </row>
    <row r="248" spans="1:156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6" t="str">
        <f t="shared" si="306"/>
        <v>ok</v>
      </c>
      <c r="P248" s="47"/>
      <c r="Q248" s="52" t="str">
        <f t="shared" si="307"/>
        <v>Ž20</v>
      </c>
      <c r="R248" s="73">
        <f>IF(Q248="","",IF(COUNTIF(Q$12:Q247,Q248)=0,R247+1,R247))</f>
        <v>16</v>
      </c>
      <c r="S248" s="73">
        <f t="shared" si="308"/>
        <v>119</v>
      </c>
      <c r="T248" s="73">
        <f t="shared" si="271"/>
        <v>28</v>
      </c>
      <c r="U248" s="66" t="str">
        <f t="shared" si="272"/>
        <v>Ž20</v>
      </c>
      <c r="V248" s="47" t="s">
        <v>0</v>
      </c>
      <c r="W248" s="222" t="str">
        <f t="shared" si="273"/>
        <v>Ž20</v>
      </c>
      <c r="X248" s="223">
        <f t="shared" si="274"/>
        <v>38</v>
      </c>
      <c r="Y248" s="47" t="s">
        <v>0</v>
      </c>
      <c r="Z248" s="52" t="str">
        <f t="shared" si="309"/>
        <v>CRO</v>
      </c>
      <c r="AA248" s="73">
        <f t="shared" si="275"/>
        <v>1</v>
      </c>
      <c r="AB248" s="31" t="str">
        <f t="shared" si="310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311"/>
        <v/>
      </c>
      <c r="AH248" s="47" t="s">
        <v>0</v>
      </c>
      <c r="AI248" s="143" t="str">
        <f t="shared" si="312"/>
        <v>CRO</v>
      </c>
      <c r="AJ248" s="47"/>
      <c r="AK248" s="52" t="str">
        <f t="shared" si="313"/>
        <v>Jelena</v>
      </c>
      <c r="AL248" s="31" t="str">
        <f t="shared" si="314"/>
        <v>Lesjak</v>
      </c>
      <c r="AM248" s="73">
        <f t="shared" si="315"/>
        <v>1469</v>
      </c>
      <c r="AN248" s="73" t="str">
        <f t="shared" si="316"/>
        <v/>
      </c>
      <c r="AO248" s="31" t="str">
        <f t="shared" si="276"/>
        <v>Jelena</v>
      </c>
      <c r="AP248" s="66" t="str">
        <f t="shared" si="277"/>
        <v>Lesjak</v>
      </c>
      <c r="AQ248" s="47" t="s">
        <v>0</v>
      </c>
      <c r="AR248" s="82" t="str">
        <f t="shared" si="317"/>
        <v/>
      </c>
      <c r="AS248" s="47" t="s">
        <v>0</v>
      </c>
      <c r="AT248" s="19" t="str">
        <f t="shared" si="318"/>
        <v/>
      </c>
      <c r="AU248" s="47" t="s">
        <v>0</v>
      </c>
      <c r="AV248" s="103"/>
      <c r="AW248" s="105"/>
      <c r="AX248" s="47" t="s">
        <v>0</v>
      </c>
      <c r="AY248" s="259" t="str">
        <f t="shared" si="341"/>
        <v/>
      </c>
      <c r="AZ248" s="47" t="s">
        <v>0</v>
      </c>
      <c r="BA248" s="52" t="str">
        <f t="shared" si="278"/>
        <v/>
      </c>
      <c r="BB248" s="73" t="str">
        <f>IF(AV248&amp;AW248="","",MAX(BB$12:BB247)+1)</f>
        <v/>
      </c>
      <c r="BC248" s="271" t="str">
        <f t="shared" si="279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>IF(O248="","",IF(BC248="",AO248,IF(BC248="NEMA",AV248,INDEX(regNatjecatelj_ime,MATCH(BC248,regNatjecatelj_id,0)))))</f>
        <v>Jelena</v>
      </c>
      <c r="BG248" s="31" t="str">
        <f>IF(O248="","",IF(BC248="",AP248,IF(BC248="NEMA",AW248,INDEX(regNatjecatelj_prezime,MATCH(BC248,regNatjecatelj_id,0)))))</f>
        <v>Lesjak</v>
      </c>
      <c r="BH248" s="73" t="str">
        <f t="shared" si="319"/>
        <v/>
      </c>
      <c r="BI248" s="53">
        <f t="shared" si="320"/>
        <v>1469</v>
      </c>
      <c r="BJ248" s="47" t="s">
        <v>0</v>
      </c>
      <c r="BK248" s="52" t="str">
        <f t="shared" si="280"/>
        <v>JAP</v>
      </c>
      <c r="BL248" s="31" t="str">
        <f t="shared" si="281"/>
        <v>OK Japetic</v>
      </c>
      <c r="BM248" s="73">
        <f t="shared" si="282"/>
        <v>1</v>
      </c>
      <c r="BN248" s="31" t="str" cm="1">
        <f t="array" ref="BN248">IF(BM248="",""&amp;BL248,IF(BM248="NEMA",BL248,INDEX(regKlub_naziv,MATCH(INDEX(regKlub_alias_klubId,BM248),regKlub_id,0))))</f>
        <v>OK Japetić</v>
      </c>
      <c r="BO248" s="31" t="str" cm="1">
        <f t="array" ref="BO248">IFERROR(""&amp;INDEX(regNatjecatelj_klub,DX248),"")</f>
        <v>OK Japetić</v>
      </c>
      <c r="BP248" s="88" t="str">
        <f t="shared" si="321"/>
        <v/>
      </c>
      <c r="BQ248" s="66" t="str">
        <f t="shared" si="322"/>
        <v>OK Japetić</v>
      </c>
      <c r="BR248" s="47" t="s">
        <v>0</v>
      </c>
      <c r="BS248" s="52" t="str">
        <f>IF(X248&lt;&gt;"NEMA","",IF(IFERROR(MATCH(W248,W$12:W247,0),0)&lt;&gt;0,"",W248))</f>
        <v/>
      </c>
      <c r="BT248" s="73" t="str">
        <f t="shared" si="323"/>
        <v/>
      </c>
      <c r="BU248" s="31" t="str">
        <f>IF(OR(BT248="",BT248&lt;&gt;"NEMA"),"",MAX(BU$12:BU247)+1)</f>
        <v/>
      </c>
      <c r="BV248" s="66" t="str">
        <f t="shared" si="324"/>
        <v/>
      </c>
      <c r="BW248" s="47" t="s">
        <v>0</v>
      </c>
      <c r="BX248" s="19" t="str">
        <f t="shared" si="325"/>
        <v/>
      </c>
      <c r="BY248" s="47" t="s">
        <v>0</v>
      </c>
      <c r="BZ248" s="82" t="str">
        <f>IF(BM248&lt;&gt;"NEMA","",IF(IFERROR(MATCH(BL248,BL$12:BL247,0),0)&lt;&gt;0,"",BL248))</f>
        <v/>
      </c>
      <c r="CA248" s="47" t="s">
        <v>0</v>
      </c>
      <c r="CB248" s="125"/>
      <c r="CC248" s="47" t="s">
        <v>0</v>
      </c>
      <c r="CD248" s="58" t="str">
        <f t="shared" si="326"/>
        <v/>
      </c>
      <c r="CE248" s="31" t="str">
        <f t="shared" si="327"/>
        <v/>
      </c>
      <c r="CF248" s="31" t="str">
        <f>IF(CE248="","",MAX(CF$12:CF247)+1)</f>
        <v/>
      </c>
      <c r="CG248" s="31" t="str">
        <f t="shared" si="283"/>
        <v/>
      </c>
      <c r="CH248" s="31" t="str">
        <f t="shared" si="328"/>
        <v/>
      </c>
      <c r="CI248" s="31" t="str">
        <f>IF(CB248="","",MAX(CI$12:CI247)+1)</f>
        <v/>
      </c>
      <c r="CJ248" s="31" t="str">
        <f t="shared" si="329"/>
        <v/>
      </c>
      <c r="CK248" s="66" t="str">
        <f t="shared" si="330"/>
        <v/>
      </c>
      <c r="CL248" s="47" t="s">
        <v>0</v>
      </c>
      <c r="CM248" s="73" t="str">
        <f t="shared" si="284"/>
        <v/>
      </c>
      <c r="CN248" s="47"/>
      <c r="CO248" s="19" t="str">
        <f t="shared" si="331"/>
        <v/>
      </c>
      <c r="CP248" s="47" t="s">
        <v>0</v>
      </c>
      <c r="CQ248" s="143" t="str">
        <f t="shared" si="332"/>
        <v>OK Japetić</v>
      </c>
      <c r="CR248" s="47" t="s">
        <v>0</v>
      </c>
      <c r="CS248" s="58" t="str">
        <f t="shared" si="348"/>
        <v>93:22</v>
      </c>
      <c r="CT248" s="73" t="str">
        <f t="shared" si="349"/>
        <v>0</v>
      </c>
      <c r="CU248" s="229" t="str">
        <f t="shared" si="285"/>
        <v/>
      </c>
      <c r="CV248" s="230">
        <f t="shared" si="270"/>
        <v>5602</v>
      </c>
      <c r="CW248" s="163">
        <f t="shared" si="286"/>
        <v>1</v>
      </c>
      <c r="CX248" s="47" t="s">
        <v>0</v>
      </c>
      <c r="CY248" s="222" t="str">
        <f t="shared" si="333"/>
        <v xml:space="preserve">
</v>
      </c>
      <c r="CZ248" s="223">
        <f t="shared" si="334"/>
        <v>6</v>
      </c>
      <c r="DA248" s="47" t="s">
        <v>0</v>
      </c>
      <c r="DB248" s="47"/>
      <c r="DC248" s="47"/>
      <c r="DD248" s="47"/>
      <c r="DE248" s="47" t="s">
        <v>0</v>
      </c>
      <c r="DF248" s="53" t="str">
        <f t="shared" si="342"/>
        <v/>
      </c>
      <c r="DG248" t="s">
        <v>0</v>
      </c>
      <c r="DH248" s="128" t="str">
        <f t="shared" si="343"/>
        <v>Ž</v>
      </c>
      <c r="DI248" t="s">
        <v>0</v>
      </c>
      <c r="DJ248" s="52" t="str">
        <f t="shared" si="344"/>
        <v/>
      </c>
      <c r="DK248" s="66" t="str">
        <f t="shared" si="345"/>
        <v/>
      </c>
      <c r="DL248" t="s">
        <v>0</v>
      </c>
      <c r="DM248" s="19" t="str">
        <f t="shared" si="346"/>
        <v/>
      </c>
      <c r="DN248" s="47" t="s">
        <v>0</v>
      </c>
      <c r="DO248" s="19" t="str">
        <f t="shared" si="347"/>
        <v/>
      </c>
      <c r="DP248" s="47" t="s">
        <v>0</v>
      </c>
      <c r="DQ248" s="52" t="str">
        <f t="shared" si="287"/>
        <v>Jelena – Lesjak – OK Japetić – Ž20</v>
      </c>
      <c r="DR248" s="53">
        <f t="shared" si="288"/>
        <v>106</v>
      </c>
      <c r="DS248" s="47" t="s">
        <v>0</v>
      </c>
      <c r="DT248" s="52" t="str">
        <f t="shared" si="289"/>
        <v>Jelena – Lesjak – OK Japetić</v>
      </c>
      <c r="DU248" s="53">
        <f t="shared" si="290"/>
        <v>106</v>
      </c>
      <c r="DV248" s="47" t="s">
        <v>0</v>
      </c>
      <c r="DW248" s="52" t="str">
        <f t="shared" si="291"/>
        <v>Jelena – Lesjak</v>
      </c>
      <c r="DX248" s="53">
        <f t="shared" si="292"/>
        <v>106</v>
      </c>
      <c r="DY248" s="47" t="s">
        <v>0</v>
      </c>
      <c r="DZ248" s="58">
        <f t="shared" si="335"/>
        <v>106</v>
      </c>
      <c r="EA248" s="53" cm="1">
        <f t="array" ref="EA248">IF(DZ248&lt;&gt;"",INDEX(regNatjecatelj_id,DZ248,0),IF(BD248&lt;&gt;"",BD248,""))</f>
        <v>1469</v>
      </c>
      <c r="EB248" s="47" t="s">
        <v>0</v>
      </c>
      <c r="EC248" s="58" t="str">
        <f t="shared" si="293"/>
        <v>imepre</v>
      </c>
      <c r="ED248" s="73" t="str">
        <f t="shared" si="294"/>
        <v>klu(ali)</v>
      </c>
      <c r="EE248" s="73" t="str">
        <f t="shared" si="295"/>
        <v>kat</v>
      </c>
      <c r="EF248" s="73" t="str">
        <f t="shared" si="296"/>
        <v/>
      </c>
      <c r="EG248" s="66" t="str">
        <f t="shared" si="297"/>
        <v>imepre-klu(ali)-kat</v>
      </c>
      <c r="EH248" s="47" t="s">
        <v>0</v>
      </c>
      <c r="EI248" s="58">
        <f>IF(AL248="","",MAX(EI$12:EI247)+1)</f>
        <v>403</v>
      </c>
      <c r="EJ248" s="73">
        <f t="shared" si="298"/>
        <v>38</v>
      </c>
      <c r="EK248" s="73">
        <f t="shared" si="336"/>
        <v>1469</v>
      </c>
      <c r="EL248" s="73">
        <f t="shared" si="299"/>
        <v>5602</v>
      </c>
      <c r="EM248" s="73">
        <f t="shared" si="300"/>
        <v>1</v>
      </c>
      <c r="EN248" s="73">
        <f t="shared" si="337"/>
        <v>1</v>
      </c>
      <c r="EO248" s="73">
        <f t="shared" si="338"/>
        <v>3</v>
      </c>
      <c r="EP248" s="73" t="str">
        <f t="shared" si="301"/>
        <v>0</v>
      </c>
      <c r="EQ248" s="73" t="str">
        <f t="shared" si="302"/>
        <v/>
      </c>
      <c r="ER248" s="73">
        <f t="shared" si="303"/>
        <v>1</v>
      </c>
      <c r="ES248" s="53" t="str">
        <f t="shared" si="304"/>
        <v/>
      </c>
      <c r="ET248" s="47" t="s">
        <v>0</v>
      </c>
      <c r="EU248" s="19" t="str">
        <f t="shared" si="339"/>
        <v>INSERT INTO rezultat(id,stazakategorija_id,imeprezime_id,vrijeme_sec,status_id,registracija,uparivanje_id,originalstatus_id,imeprezimealias_id,klubalias_id,kategorijaalias_id) VALUES (403,38,1469,5602,1,1,3,0,Null,1,Null);</v>
      </c>
      <c r="EV248" s="47" t="s">
        <v>0</v>
      </c>
      <c r="EW248" s="19" t="str">
        <f t="shared" si="340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8" s="47" t="s">
        <v>0</v>
      </c>
      <c r="EY248" s="180" t="str">
        <f t="shared" si="305"/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Z248" s="47" t="s">
        <v>0</v>
      </c>
    </row>
    <row r="249" spans="1:156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6" t="str">
        <f t="shared" si="306"/>
        <v>ok</v>
      </c>
      <c r="P249" s="47"/>
      <c r="Q249" s="52" t="str">
        <f t="shared" si="307"/>
        <v>Ž20</v>
      </c>
      <c r="R249" s="73">
        <f>IF(Q249="","",IF(COUNTIF(Q$12:Q248,Q249)=0,R248+1,R248))</f>
        <v>16</v>
      </c>
      <c r="S249" s="73">
        <f t="shared" si="308"/>
        <v>119</v>
      </c>
      <c r="T249" s="73">
        <f t="shared" si="271"/>
        <v>28</v>
      </c>
      <c r="U249" s="66" t="str">
        <f t="shared" si="272"/>
        <v>Ž20</v>
      </c>
      <c r="V249" s="47" t="s">
        <v>0</v>
      </c>
      <c r="W249" s="222" t="str">
        <f t="shared" si="273"/>
        <v>Ž20</v>
      </c>
      <c r="X249" s="223">
        <f t="shared" si="274"/>
        <v>38</v>
      </c>
      <c r="Y249" s="47" t="s">
        <v>0</v>
      </c>
      <c r="Z249" s="52" t="str">
        <f t="shared" si="309"/>
        <v>CRO</v>
      </c>
      <c r="AA249" s="73">
        <f t="shared" si="275"/>
        <v>1</v>
      </c>
      <c r="AB249" s="31" t="str">
        <f t="shared" si="310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311"/>
        <v/>
      </c>
      <c r="AH249" s="47" t="s">
        <v>0</v>
      </c>
      <c r="AI249" s="143" t="str">
        <f t="shared" si="312"/>
        <v>CRO</v>
      </c>
      <c r="AJ249" s="47"/>
      <c r="AK249" s="52" t="str">
        <f t="shared" si="313"/>
        <v>Nika</v>
      </c>
      <c r="AL249" s="31" t="str">
        <f t="shared" si="314"/>
        <v>Kolarek</v>
      </c>
      <c r="AM249" s="73">
        <f t="shared" si="315"/>
        <v>1477</v>
      </c>
      <c r="AN249" s="73" t="str">
        <f t="shared" si="316"/>
        <v/>
      </c>
      <c r="AO249" s="31" t="str">
        <f t="shared" si="276"/>
        <v>Nika</v>
      </c>
      <c r="AP249" s="66" t="str">
        <f t="shared" si="277"/>
        <v>Kolarek</v>
      </c>
      <c r="AQ249" s="47" t="s">
        <v>0</v>
      </c>
      <c r="AR249" s="82" t="str">
        <f t="shared" si="317"/>
        <v/>
      </c>
      <c r="AS249" s="47" t="s">
        <v>0</v>
      </c>
      <c r="AT249" s="19" t="str">
        <f t="shared" si="318"/>
        <v/>
      </c>
      <c r="AU249" s="47" t="s">
        <v>0</v>
      </c>
      <c r="AV249" s="103"/>
      <c r="AW249" s="105"/>
      <c r="AX249" s="47" t="s">
        <v>0</v>
      </c>
      <c r="AY249" s="259" t="str">
        <f t="shared" si="341"/>
        <v/>
      </c>
      <c r="AZ249" s="47" t="s">
        <v>0</v>
      </c>
      <c r="BA249" s="52" t="str">
        <f t="shared" si="278"/>
        <v/>
      </c>
      <c r="BB249" s="73" t="str">
        <f>IF(AV249&amp;AW249="","",MAX(BB$12:BB248)+1)</f>
        <v/>
      </c>
      <c r="BC249" s="271" t="str">
        <f t="shared" si="279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>IF(O249="","",IF(BC249="",AO249,IF(BC249="NEMA",AV249,INDEX(regNatjecatelj_ime,MATCH(BC249,regNatjecatelj_id,0)))))</f>
        <v>Nika</v>
      </c>
      <c r="BG249" s="31" t="str">
        <f>IF(O249="","",IF(BC249="",AP249,IF(BC249="NEMA",AW249,INDEX(regNatjecatelj_prezime,MATCH(BC249,regNatjecatelj_id,0)))))</f>
        <v>Kolarek</v>
      </c>
      <c r="BH249" s="73" t="str">
        <f t="shared" si="319"/>
        <v/>
      </c>
      <c r="BI249" s="53">
        <f t="shared" si="320"/>
        <v>1477</v>
      </c>
      <c r="BJ249" s="47" t="s">
        <v>0</v>
      </c>
      <c r="BK249" s="52" t="str">
        <f t="shared" si="280"/>
        <v>Vihor</v>
      </c>
      <c r="BL249" s="31" t="str">
        <f t="shared" si="281"/>
        <v>OK Vihor</v>
      </c>
      <c r="BM249" s="73" t="str">
        <f t="shared" si="282"/>
        <v/>
      </c>
      <c r="BN249" s="31" t="str" cm="1">
        <f t="array" ref="BN249">IF(BM249="",""&amp;BL249,IF(BM249="NEMA",BL249,INDEX(regKlub_naziv,MATCH(INDEX(regKlub_alias_klubId,BM249),regKlub_id,0))))</f>
        <v>OK Vihor</v>
      </c>
      <c r="BO249" s="31" t="str" cm="1">
        <f t="array" ref="BO249">IFERROR(""&amp;INDEX(regNatjecatelj_klub,DX249),"")</f>
        <v>OK Vihor</v>
      </c>
      <c r="BP249" s="88" t="str">
        <f t="shared" si="321"/>
        <v/>
      </c>
      <c r="BQ249" s="66" t="str">
        <f t="shared" si="322"/>
        <v>OK Vihor</v>
      </c>
      <c r="BR249" s="47" t="s">
        <v>0</v>
      </c>
      <c r="BS249" s="52" t="str">
        <f>IF(X249&lt;&gt;"NEMA","",IF(IFERROR(MATCH(W249,W$12:W248,0),0)&lt;&gt;0,"",W249))</f>
        <v/>
      </c>
      <c r="BT249" s="73" t="str">
        <f t="shared" si="323"/>
        <v/>
      </c>
      <c r="BU249" s="31" t="str">
        <f>IF(OR(BT249="",BT249&lt;&gt;"NEMA"),"",MAX(BU$12:BU248)+1)</f>
        <v/>
      </c>
      <c r="BV249" s="66" t="str">
        <f t="shared" si="324"/>
        <v/>
      </c>
      <c r="BW249" s="47" t="s">
        <v>0</v>
      </c>
      <c r="BX249" s="19" t="str">
        <f t="shared" si="325"/>
        <v/>
      </c>
      <c r="BY249" s="47" t="s">
        <v>0</v>
      </c>
      <c r="BZ249" s="82" t="str">
        <f>IF(BM249&lt;&gt;"NEMA","",IF(IFERROR(MATCH(BL249,BL$12:BL248,0),0)&lt;&gt;0,"",BL249))</f>
        <v/>
      </c>
      <c r="CA249" s="47" t="s">
        <v>0</v>
      </c>
      <c r="CB249" s="125"/>
      <c r="CC249" s="47" t="s">
        <v>0</v>
      </c>
      <c r="CD249" s="58" t="str">
        <f t="shared" si="326"/>
        <v/>
      </c>
      <c r="CE249" s="31" t="str">
        <f t="shared" si="327"/>
        <v/>
      </c>
      <c r="CF249" s="31" t="str">
        <f>IF(CE249="","",MAX(CF$12:CF248)+1)</f>
        <v/>
      </c>
      <c r="CG249" s="31" t="str">
        <f t="shared" si="283"/>
        <v/>
      </c>
      <c r="CH249" s="31" t="str">
        <f t="shared" si="328"/>
        <v/>
      </c>
      <c r="CI249" s="31" t="str">
        <f>IF(CB249="","",MAX(CI$12:CI248)+1)</f>
        <v/>
      </c>
      <c r="CJ249" s="31" t="str">
        <f t="shared" si="329"/>
        <v/>
      </c>
      <c r="CK249" s="66" t="str">
        <f t="shared" si="330"/>
        <v/>
      </c>
      <c r="CL249" s="47" t="s">
        <v>0</v>
      </c>
      <c r="CM249" s="73" t="str">
        <f t="shared" si="284"/>
        <v/>
      </c>
      <c r="CN249" s="47"/>
      <c r="CO249" s="19" t="str">
        <f t="shared" si="331"/>
        <v/>
      </c>
      <c r="CP249" s="47" t="s">
        <v>0</v>
      </c>
      <c r="CQ249" s="143" t="str">
        <f t="shared" si="332"/>
        <v>OK Vihor</v>
      </c>
      <c r="CR249" s="47" t="s">
        <v>0</v>
      </c>
      <c r="CS249" s="58" t="str">
        <f t="shared" si="348"/>
        <v>99:37</v>
      </c>
      <c r="CT249" s="73" t="str">
        <f t="shared" si="349"/>
        <v>0</v>
      </c>
      <c r="CU249" s="229" t="str">
        <f t="shared" si="285"/>
        <v/>
      </c>
      <c r="CV249" s="230">
        <f t="shared" si="270"/>
        <v>5977</v>
      </c>
      <c r="CW249" s="163">
        <f t="shared" si="286"/>
        <v>1</v>
      </c>
      <c r="CX249" s="47" t="s">
        <v>0</v>
      </c>
      <c r="CY249" s="222" t="str">
        <f t="shared" si="333"/>
        <v xml:space="preserve">
</v>
      </c>
      <c r="CZ249" s="223">
        <f t="shared" si="334"/>
        <v>6</v>
      </c>
      <c r="DA249" s="47" t="s">
        <v>0</v>
      </c>
      <c r="DB249" s="47"/>
      <c r="DC249" s="47"/>
      <c r="DD249" s="47"/>
      <c r="DE249" s="47" t="s">
        <v>0</v>
      </c>
      <c r="DF249" s="53" t="str">
        <f t="shared" si="342"/>
        <v/>
      </c>
      <c r="DG249" t="s">
        <v>0</v>
      </c>
      <c r="DH249" s="128" t="str">
        <f t="shared" si="343"/>
        <v>Ž</v>
      </c>
      <c r="DI249" t="s">
        <v>0</v>
      </c>
      <c r="DJ249" s="52" t="str">
        <f t="shared" si="344"/>
        <v/>
      </c>
      <c r="DK249" s="66" t="str">
        <f t="shared" si="345"/>
        <v/>
      </c>
      <c r="DL249" t="s">
        <v>0</v>
      </c>
      <c r="DM249" s="19" t="str">
        <f t="shared" si="346"/>
        <v/>
      </c>
      <c r="DN249" s="47" t="s">
        <v>0</v>
      </c>
      <c r="DO249" s="19" t="str">
        <f t="shared" si="347"/>
        <v/>
      </c>
      <c r="DP249" s="47" t="s">
        <v>0</v>
      </c>
      <c r="DQ249" s="52" t="str">
        <f t="shared" si="287"/>
        <v>Nika – Kolarek – OK Vihor – Ž20</v>
      </c>
      <c r="DR249" s="53">
        <f t="shared" si="288"/>
        <v>745</v>
      </c>
      <c r="DS249" s="47" t="s">
        <v>0</v>
      </c>
      <c r="DT249" s="52" t="str">
        <f t="shared" si="289"/>
        <v>Nika – Kolarek – OK Vihor</v>
      </c>
      <c r="DU249" s="53">
        <f t="shared" si="290"/>
        <v>745</v>
      </c>
      <c r="DV249" s="47" t="s">
        <v>0</v>
      </c>
      <c r="DW249" s="52" t="str">
        <f t="shared" si="291"/>
        <v>Nika – Kolarek</v>
      </c>
      <c r="DX249" s="53">
        <f t="shared" si="292"/>
        <v>745</v>
      </c>
      <c r="DY249" s="47" t="s">
        <v>0</v>
      </c>
      <c r="DZ249" s="58">
        <f t="shared" si="335"/>
        <v>745</v>
      </c>
      <c r="EA249" s="53" cm="1">
        <f t="array" ref="EA249">IF(DZ249&lt;&gt;"",INDEX(regNatjecatelj_id,DZ249,0),IF(BD249&lt;&gt;"",BD249,""))</f>
        <v>1477</v>
      </c>
      <c r="EB249" s="47" t="s">
        <v>0</v>
      </c>
      <c r="EC249" s="58" t="str">
        <f t="shared" si="293"/>
        <v>imepre</v>
      </c>
      <c r="ED249" s="73" t="str">
        <f t="shared" si="294"/>
        <v>klu</v>
      </c>
      <c r="EE249" s="73" t="str">
        <f t="shared" si="295"/>
        <v>kat</v>
      </c>
      <c r="EF249" s="73" t="str">
        <f t="shared" si="296"/>
        <v/>
      </c>
      <c r="EG249" s="66" t="str">
        <f t="shared" si="297"/>
        <v>imepre-klu-kat</v>
      </c>
      <c r="EH249" s="47" t="s">
        <v>0</v>
      </c>
      <c r="EI249" s="58">
        <f>IF(AL249="","",MAX(EI$12:EI248)+1)</f>
        <v>404</v>
      </c>
      <c r="EJ249" s="73">
        <f t="shared" si="298"/>
        <v>38</v>
      </c>
      <c r="EK249" s="73">
        <f t="shared" si="336"/>
        <v>1477</v>
      </c>
      <c r="EL249" s="73">
        <f t="shared" si="299"/>
        <v>5977</v>
      </c>
      <c r="EM249" s="73">
        <f t="shared" si="300"/>
        <v>1</v>
      </c>
      <c r="EN249" s="73">
        <f t="shared" si="337"/>
        <v>1</v>
      </c>
      <c r="EO249" s="73">
        <f t="shared" si="338"/>
        <v>1</v>
      </c>
      <c r="EP249" s="73" t="str">
        <f t="shared" si="301"/>
        <v>0</v>
      </c>
      <c r="EQ249" s="73" t="str">
        <f t="shared" si="302"/>
        <v/>
      </c>
      <c r="ER249" s="73" t="str">
        <f t="shared" si="303"/>
        <v/>
      </c>
      <c r="ES249" s="53" t="str">
        <f t="shared" si="304"/>
        <v/>
      </c>
      <c r="ET249" s="47" t="s">
        <v>0</v>
      </c>
      <c r="EU249" s="19" t="str">
        <f t="shared" si="339"/>
        <v>INSERT INTO rezultat(id,stazakategorija_id,imeprezime_id,vrijeme_sec,status_id,registracija,uparivanje_id,originalstatus_id,imeprezimealias_id,klubalias_id,kategorijaalias_id) VALUES (404,38,1477,5977,1,1,1,0,Null,Null,Null);</v>
      </c>
      <c r="EV249" s="47" t="s">
        <v>0</v>
      </c>
      <c r="EW249" s="19" t="str">
        <f t="shared" si="340"/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9" s="47" t="s">
        <v>0</v>
      </c>
      <c r="EY249" s="180" t="str">
        <f t="shared" si="305"/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Z249" s="47" t="s">
        <v>0</v>
      </c>
    </row>
    <row r="250" spans="1:156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6" t="str">
        <f t="shared" si="306"/>
        <v>ok</v>
      </c>
      <c r="P250" s="47"/>
      <c r="Q250" s="52" t="str">
        <f t="shared" si="307"/>
        <v>Ž20</v>
      </c>
      <c r="R250" s="73">
        <f>IF(Q250="","",IF(COUNTIF(Q$12:Q249,Q250)=0,R249+1,R249))</f>
        <v>16</v>
      </c>
      <c r="S250" s="73">
        <f t="shared" si="308"/>
        <v>119</v>
      </c>
      <c r="T250" s="73">
        <f t="shared" si="271"/>
        <v>28</v>
      </c>
      <c r="U250" s="66" t="str">
        <f t="shared" si="272"/>
        <v>Ž20</v>
      </c>
      <c r="V250" s="47" t="s">
        <v>0</v>
      </c>
      <c r="W250" s="222" t="str">
        <f t="shared" si="273"/>
        <v>Ž20</v>
      </c>
      <c r="X250" s="223">
        <f t="shared" si="274"/>
        <v>38</v>
      </c>
      <c r="Y250" s="47" t="s">
        <v>0</v>
      </c>
      <c r="Z250" s="52" t="str">
        <f t="shared" si="309"/>
        <v>CRO</v>
      </c>
      <c r="AA250" s="73">
        <f t="shared" si="275"/>
        <v>1</v>
      </c>
      <c r="AB250" s="31" t="str">
        <f t="shared" si="310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311"/>
        <v/>
      </c>
      <c r="AH250" s="47" t="s">
        <v>0</v>
      </c>
      <c r="AI250" s="143" t="str">
        <f t="shared" si="312"/>
        <v>CRO</v>
      </c>
      <c r="AJ250" s="47"/>
      <c r="AK250" s="52" t="str">
        <f t="shared" si="313"/>
        <v>Ana</v>
      </c>
      <c r="AL250" s="31" t="str">
        <f t="shared" si="314"/>
        <v>Srebačić</v>
      </c>
      <c r="AM250" s="73">
        <f t="shared" si="315"/>
        <v>1840</v>
      </c>
      <c r="AN250" s="73" t="str">
        <f t="shared" si="316"/>
        <v/>
      </c>
      <c r="AO250" s="31" t="str">
        <f t="shared" si="276"/>
        <v>Ana</v>
      </c>
      <c r="AP250" s="66" t="str">
        <f t="shared" si="277"/>
        <v>Srebačić</v>
      </c>
      <c r="AQ250" s="47" t="s">
        <v>0</v>
      </c>
      <c r="AR250" s="82" t="str">
        <f t="shared" si="317"/>
        <v/>
      </c>
      <c r="AS250" s="47" t="s">
        <v>0</v>
      </c>
      <c r="AT250" s="19" t="str">
        <f t="shared" si="318"/>
        <v/>
      </c>
      <c r="AU250" s="47" t="s">
        <v>0</v>
      </c>
      <c r="AV250" s="103"/>
      <c r="AW250" s="105"/>
      <c r="AX250" s="47" t="s">
        <v>0</v>
      </c>
      <c r="AY250" s="259" t="str">
        <f t="shared" si="341"/>
        <v/>
      </c>
      <c r="AZ250" s="47" t="s">
        <v>0</v>
      </c>
      <c r="BA250" s="52" t="str">
        <f t="shared" si="278"/>
        <v/>
      </c>
      <c r="BB250" s="73" t="str">
        <f>IF(AV250&amp;AW250="","",MAX(BB$12:BB249)+1)</f>
        <v/>
      </c>
      <c r="BC250" s="271" t="str">
        <f t="shared" si="279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>IF(O250="","",IF(BC250="",AO250,IF(BC250="NEMA",AV250,INDEX(regNatjecatelj_ime,MATCH(BC250,regNatjecatelj_id,0)))))</f>
        <v>Ana</v>
      </c>
      <c r="BG250" s="31" t="str">
        <f>IF(O250="","",IF(BC250="",AP250,IF(BC250="NEMA",AW250,INDEX(regNatjecatelj_prezime,MATCH(BC250,regNatjecatelj_id,0)))))</f>
        <v>Srebačić</v>
      </c>
      <c r="BH250" s="73" t="str">
        <f t="shared" si="319"/>
        <v/>
      </c>
      <c r="BI250" s="53">
        <f t="shared" si="320"/>
        <v>1840</v>
      </c>
      <c r="BJ250" s="47" t="s">
        <v>0</v>
      </c>
      <c r="BK250" s="52" t="str">
        <f t="shared" si="280"/>
        <v>OK Varaždin</v>
      </c>
      <c r="BL250" s="31" t="str">
        <f t="shared" si="281"/>
        <v>OK Varaždin</v>
      </c>
      <c r="BM250" s="73" t="str">
        <f t="shared" si="282"/>
        <v/>
      </c>
      <c r="BN250" s="31" t="str" cm="1">
        <f t="array" ref="BN250">IF(BM250="",""&amp;BL250,IF(BM250="NEMA",BL250,INDEX(regKlub_naziv,MATCH(INDEX(regKlub_alias_klubId,BM250),regKlub_id,0))))</f>
        <v>OK Varaždin</v>
      </c>
      <c r="BO250" s="31" t="str" cm="1">
        <f t="array" ref="BO250">IFERROR(""&amp;INDEX(regNatjecatelj_klub,DX250),"")</f>
        <v>OK Varaždin</v>
      </c>
      <c r="BP250" s="88" t="str">
        <f t="shared" si="321"/>
        <v/>
      </c>
      <c r="BQ250" s="66" t="str">
        <f t="shared" si="322"/>
        <v>OK Varaždin</v>
      </c>
      <c r="BR250" s="47" t="s">
        <v>0</v>
      </c>
      <c r="BS250" s="52" t="str">
        <f>IF(X250&lt;&gt;"NEMA","",IF(IFERROR(MATCH(W250,W$12:W249,0),0)&lt;&gt;0,"",W250))</f>
        <v/>
      </c>
      <c r="BT250" s="73" t="str">
        <f t="shared" si="323"/>
        <v/>
      </c>
      <c r="BU250" s="31" t="str">
        <f>IF(OR(BT250="",BT250&lt;&gt;"NEMA"),"",MAX(BU$12:BU249)+1)</f>
        <v/>
      </c>
      <c r="BV250" s="66" t="str">
        <f t="shared" si="324"/>
        <v/>
      </c>
      <c r="BW250" s="47" t="s">
        <v>0</v>
      </c>
      <c r="BX250" s="19" t="str">
        <f t="shared" si="325"/>
        <v/>
      </c>
      <c r="BY250" s="47" t="s">
        <v>0</v>
      </c>
      <c r="BZ250" s="82" t="str">
        <f>IF(BM250&lt;&gt;"NEMA","",IF(IFERROR(MATCH(BL250,BL$12:BL249,0),0)&lt;&gt;0,"",BL250))</f>
        <v/>
      </c>
      <c r="CA250" s="47" t="s">
        <v>0</v>
      </c>
      <c r="CB250" s="125"/>
      <c r="CC250" s="47" t="s">
        <v>0</v>
      </c>
      <c r="CD250" s="58" t="str">
        <f t="shared" si="326"/>
        <v/>
      </c>
      <c r="CE250" s="31" t="str">
        <f t="shared" si="327"/>
        <v/>
      </c>
      <c r="CF250" s="31" t="str">
        <f>IF(CE250="","",MAX(CF$12:CF249)+1)</f>
        <v/>
      </c>
      <c r="CG250" s="31" t="str">
        <f t="shared" si="283"/>
        <v/>
      </c>
      <c r="CH250" s="31" t="str">
        <f t="shared" si="328"/>
        <v/>
      </c>
      <c r="CI250" s="31" t="str">
        <f>IF(CB250="","",MAX(CI$12:CI249)+1)</f>
        <v/>
      </c>
      <c r="CJ250" s="31" t="str">
        <f t="shared" si="329"/>
        <v/>
      </c>
      <c r="CK250" s="66" t="str">
        <f t="shared" si="330"/>
        <v/>
      </c>
      <c r="CL250" s="47" t="s">
        <v>0</v>
      </c>
      <c r="CM250" s="73" t="str">
        <f t="shared" si="284"/>
        <v/>
      </c>
      <c r="CN250" s="47"/>
      <c r="CO250" s="19" t="str">
        <f t="shared" si="331"/>
        <v/>
      </c>
      <c r="CP250" s="47" t="s">
        <v>0</v>
      </c>
      <c r="CQ250" s="143" t="str">
        <f t="shared" si="332"/>
        <v>OK Varaždin</v>
      </c>
      <c r="CR250" s="47" t="s">
        <v>0</v>
      </c>
      <c r="CS250" s="58" t="str">
        <f t="shared" si="348"/>
        <v/>
      </c>
      <c r="CT250" s="73" t="str">
        <f t="shared" si="349"/>
        <v>1</v>
      </c>
      <c r="CU250" s="229" t="str">
        <f t="shared" si="285"/>
        <v/>
      </c>
      <c r="CV250" s="230" t="str">
        <f t="shared" si="270"/>
        <v/>
      </c>
      <c r="CW250" s="163">
        <f t="shared" si="286"/>
        <v>6</v>
      </c>
      <c r="CX250" s="47" t="s">
        <v>0</v>
      </c>
      <c r="CY250" s="222" t="str">
        <f t="shared" si="333"/>
        <v xml:space="preserve">
</v>
      </c>
      <c r="CZ250" s="223" t="e">
        <f t="shared" si="334"/>
        <v>#N/A</v>
      </c>
      <c r="DA250" s="47" t="s">
        <v>0</v>
      </c>
      <c r="DB250" s="47"/>
      <c r="DC250" s="47"/>
      <c r="DD250" s="47"/>
      <c r="DE250" s="47" t="s">
        <v>0</v>
      </c>
      <c r="DF250" s="53" t="str">
        <f t="shared" si="342"/>
        <v/>
      </c>
      <c r="DG250" t="s">
        <v>0</v>
      </c>
      <c r="DH250" s="128" t="str">
        <f t="shared" si="343"/>
        <v>Ž</v>
      </c>
      <c r="DI250" t="s">
        <v>0</v>
      </c>
      <c r="DJ250" s="52" t="str">
        <f t="shared" si="344"/>
        <v/>
      </c>
      <c r="DK250" s="66" t="str">
        <f t="shared" si="345"/>
        <v/>
      </c>
      <c r="DL250" t="s">
        <v>0</v>
      </c>
      <c r="DM250" s="19" t="str">
        <f t="shared" si="346"/>
        <v/>
      </c>
      <c r="DN250" s="47" t="s">
        <v>0</v>
      </c>
      <c r="DO250" s="19" t="str">
        <f t="shared" si="347"/>
        <v/>
      </c>
      <c r="DP250" s="47" t="s">
        <v>0</v>
      </c>
      <c r="DQ250" s="52" t="str">
        <f t="shared" si="287"/>
        <v>Ana – Srebačić – OK Varaždin – Ž20</v>
      </c>
      <c r="DR250" s="53">
        <f t="shared" si="288"/>
        <v>592</v>
      </c>
      <c r="DS250" s="47" t="s">
        <v>0</v>
      </c>
      <c r="DT250" s="52" t="str">
        <f t="shared" si="289"/>
        <v>Ana – Srebačić – OK Varaždin</v>
      </c>
      <c r="DU250" s="53">
        <f t="shared" si="290"/>
        <v>592</v>
      </c>
      <c r="DV250" s="47" t="s">
        <v>0</v>
      </c>
      <c r="DW250" s="52" t="str">
        <f t="shared" si="291"/>
        <v>Ana – Srebačić</v>
      </c>
      <c r="DX250" s="53">
        <f t="shared" si="292"/>
        <v>592</v>
      </c>
      <c r="DY250" s="47" t="s">
        <v>0</v>
      </c>
      <c r="DZ250" s="58">
        <f t="shared" si="335"/>
        <v>592</v>
      </c>
      <c r="EA250" s="53" cm="1">
        <f t="array" ref="EA250">IF(DZ250&lt;&gt;"",INDEX(regNatjecatelj_id,DZ250,0),IF(BD250&lt;&gt;"",BD250,""))</f>
        <v>1840</v>
      </c>
      <c r="EB250" s="47" t="s">
        <v>0</v>
      </c>
      <c r="EC250" s="58" t="str">
        <f t="shared" si="293"/>
        <v>imepre</v>
      </c>
      <c r="ED250" s="73" t="str">
        <f t="shared" si="294"/>
        <v>klu</v>
      </c>
      <c r="EE250" s="73" t="str">
        <f t="shared" si="295"/>
        <v>kat</v>
      </c>
      <c r="EF250" s="73" t="str">
        <f t="shared" si="296"/>
        <v/>
      </c>
      <c r="EG250" s="66" t="str">
        <f t="shared" si="297"/>
        <v>imepre-klu-kat</v>
      </c>
      <c r="EH250" s="47" t="s">
        <v>0</v>
      </c>
      <c r="EI250" s="58">
        <f>IF(AL250="","",MAX(EI$12:EI249)+1)</f>
        <v>405</v>
      </c>
      <c r="EJ250" s="73">
        <f t="shared" si="298"/>
        <v>38</v>
      </c>
      <c r="EK250" s="73">
        <f t="shared" si="336"/>
        <v>1840</v>
      </c>
      <c r="EL250" s="73" t="str">
        <f t="shared" si="299"/>
        <v/>
      </c>
      <c r="EM250" s="73">
        <f t="shared" si="300"/>
        <v>6</v>
      </c>
      <c r="EN250" s="73">
        <f t="shared" si="337"/>
        <v>1</v>
      </c>
      <c r="EO250" s="73">
        <f t="shared" si="338"/>
        <v>1</v>
      </c>
      <c r="EP250" s="73" t="str">
        <f t="shared" si="301"/>
        <v>1</v>
      </c>
      <c r="EQ250" s="73" t="str">
        <f t="shared" si="302"/>
        <v/>
      </c>
      <c r="ER250" s="73" t="str">
        <f t="shared" si="303"/>
        <v/>
      </c>
      <c r="ES250" s="53" t="str">
        <f t="shared" si="304"/>
        <v/>
      </c>
      <c r="ET250" s="47" t="s">
        <v>0</v>
      </c>
      <c r="EU250" s="19" t="str">
        <f t="shared" si="339"/>
        <v>INSERT INTO rezultat(id,stazakategorija_id,imeprezime_id,vrijeme_sec,status_id,registracija,uparivanje_id,originalstatus_id,imeprezimealias_id,klubalias_id,kategorijaalias_id) VALUES (405,38,1840,Null,6,1,1,1,Null,Null,Null);</v>
      </c>
      <c r="EV250" s="47" t="s">
        <v>0</v>
      </c>
      <c r="EW250" s="19" t="str">
        <f t="shared" si="340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50" s="47" t="s">
        <v>0</v>
      </c>
      <c r="EY250" s="180" t="str">
        <f t="shared" si="305"/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Z250" s="47" t="s">
        <v>0</v>
      </c>
    </row>
    <row r="251" spans="1:156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6" t="str">
        <f t="shared" si="306"/>
        <v/>
      </c>
      <c r="P251" s="47"/>
      <c r="Q251" s="52" t="str">
        <f t="shared" si="307"/>
        <v>Ž20</v>
      </c>
      <c r="R251" s="73">
        <f>IF(Q251="","",IF(COUNTIF(Q$12:Q250,Q251)=0,R250+1,R250))</f>
        <v>16</v>
      </c>
      <c r="S251" s="73">
        <f t="shared" si="308"/>
        <v>119</v>
      </c>
      <c r="T251" s="73">
        <f t="shared" si="271"/>
        <v>28</v>
      </c>
      <c r="U251" s="66" t="str">
        <f t="shared" si="272"/>
        <v>Ž20</v>
      </c>
      <c r="V251" s="47" t="s">
        <v>0</v>
      </c>
      <c r="W251" s="222" t="str">
        <f t="shared" si="273"/>
        <v/>
      </c>
      <c r="X251" s="223" t="str">
        <f t="shared" si="274"/>
        <v/>
      </c>
      <c r="Y251" s="47" t="s">
        <v>0</v>
      </c>
      <c r="Z251" s="52" t="str">
        <f t="shared" si="309"/>
        <v/>
      </c>
      <c r="AA251" s="73" t="str">
        <f t="shared" si="275"/>
        <v/>
      </c>
      <c r="AB251" s="31" t="str">
        <f t="shared" si="310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311"/>
        <v/>
      </c>
      <c r="AH251" s="47" t="s">
        <v>0</v>
      </c>
      <c r="AI251" s="143" t="str">
        <f t="shared" si="312"/>
        <v/>
      </c>
      <c r="AJ251" s="47"/>
      <c r="AK251" s="52" t="str">
        <f t="shared" si="313"/>
        <v/>
      </c>
      <c r="AL251" s="31" t="str">
        <f t="shared" si="314"/>
        <v/>
      </c>
      <c r="AM251" s="73" t="str">
        <f t="shared" si="315"/>
        <v/>
      </c>
      <c r="AN251" s="73" t="str">
        <f t="shared" si="316"/>
        <v/>
      </c>
      <c r="AO251" s="31" t="str">
        <f t="shared" si="276"/>
        <v/>
      </c>
      <c r="AP251" s="66" t="str">
        <f t="shared" si="277"/>
        <v/>
      </c>
      <c r="AQ251" s="47" t="s">
        <v>0</v>
      </c>
      <c r="AR251" s="82" t="str">
        <f t="shared" si="317"/>
        <v/>
      </c>
      <c r="AS251" s="47" t="s">
        <v>0</v>
      </c>
      <c r="AT251" s="19" t="str">
        <f t="shared" si="318"/>
        <v/>
      </c>
      <c r="AU251" s="47" t="s">
        <v>0</v>
      </c>
      <c r="AV251" s="103"/>
      <c r="AW251" s="105"/>
      <c r="AX251" s="47" t="s">
        <v>0</v>
      </c>
      <c r="AY251" s="259" t="str">
        <f t="shared" si="341"/>
        <v/>
      </c>
      <c r="AZ251" s="47" t="s">
        <v>0</v>
      </c>
      <c r="BA251" s="52" t="str">
        <f t="shared" si="278"/>
        <v/>
      </c>
      <c r="BB251" s="73" t="str">
        <f>IF(AV251&amp;AW251="","",MAX(BB$12:BB250)+1)</f>
        <v/>
      </c>
      <c r="BC251" s="271" t="str">
        <f t="shared" si="279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>IF(O251="","",IF(BC251="",AO251,IF(BC251="NEMA",AV251,INDEX(regNatjecatelj_ime,MATCH(BC251,regNatjecatelj_id,0)))))</f>
        <v/>
      </c>
      <c r="BG251" s="31" t="str">
        <f>IF(O251="","",IF(BC251="",AP251,IF(BC251="NEMA",AW251,INDEX(regNatjecatelj_prezime,MATCH(BC251,regNatjecatelj_id,0)))))</f>
        <v/>
      </c>
      <c r="BH251" s="73" t="str">
        <f t="shared" si="319"/>
        <v/>
      </c>
      <c r="BI251" s="53" t="str">
        <f t="shared" si="320"/>
        <v/>
      </c>
      <c r="BJ251" s="47" t="s">
        <v>0</v>
      </c>
      <c r="BK251" s="52" t="str">
        <f t="shared" si="280"/>
        <v/>
      </c>
      <c r="BL251" s="31" t="str">
        <f t="shared" si="281"/>
        <v/>
      </c>
      <c r="BM251" s="73" t="str">
        <f t="shared" si="282"/>
        <v/>
      </c>
      <c r="BN251" s="31" t="str" cm="1">
        <f t="array" ref="BN251">IF(BM251="",""&amp;BL251,IF(BM251="NEMA",BL251,INDEX(regKlub_naziv,MATCH(INDEX(regKlub_alias_klubId,BM251),regKlub_id,0))))</f>
        <v/>
      </c>
      <c r="BO251" s="31" t="str" cm="1">
        <f t="array" ref="BO251">IFERROR(""&amp;INDEX(regNatjecatelj_klub,DX251),"")</f>
        <v/>
      </c>
      <c r="BP251" s="88" t="str">
        <f t="shared" si="321"/>
        <v/>
      </c>
      <c r="BQ251" s="66" t="str">
        <f t="shared" si="322"/>
        <v/>
      </c>
      <c r="BR251" s="47" t="s">
        <v>0</v>
      </c>
      <c r="BS251" s="52" t="str">
        <f>IF(X251&lt;&gt;"NEMA","",IF(IFERROR(MATCH(W251,W$12:W250,0),0)&lt;&gt;0,"",W251))</f>
        <v/>
      </c>
      <c r="BT251" s="73" t="str">
        <f t="shared" si="323"/>
        <v/>
      </c>
      <c r="BU251" s="31" t="str">
        <f>IF(OR(BT251="",BT251&lt;&gt;"NEMA"),"",MAX(BU$12:BU250)+1)</f>
        <v/>
      </c>
      <c r="BV251" s="66" t="str">
        <f t="shared" si="324"/>
        <v/>
      </c>
      <c r="BW251" s="47" t="s">
        <v>0</v>
      </c>
      <c r="BX251" s="19" t="str">
        <f t="shared" si="325"/>
        <v/>
      </c>
      <c r="BY251" s="47" t="s">
        <v>0</v>
      </c>
      <c r="BZ251" s="82" t="str">
        <f>IF(BM251&lt;&gt;"NEMA","",IF(IFERROR(MATCH(BL251,BL$12:BL250,0),0)&lt;&gt;0,"",BL251))</f>
        <v/>
      </c>
      <c r="CA251" s="47" t="s">
        <v>0</v>
      </c>
      <c r="CB251" s="125"/>
      <c r="CC251" s="47" t="s">
        <v>0</v>
      </c>
      <c r="CD251" s="58" t="str">
        <f t="shared" si="326"/>
        <v/>
      </c>
      <c r="CE251" s="31" t="str">
        <f t="shared" si="327"/>
        <v/>
      </c>
      <c r="CF251" s="31" t="str">
        <f>IF(CE251="","",MAX(CF$12:CF250)+1)</f>
        <v/>
      </c>
      <c r="CG251" s="31" t="str">
        <f t="shared" si="283"/>
        <v/>
      </c>
      <c r="CH251" s="31" t="str">
        <f t="shared" si="328"/>
        <v/>
      </c>
      <c r="CI251" s="31" t="str">
        <f>IF(CB251="","",MAX(CI$12:CI250)+1)</f>
        <v/>
      </c>
      <c r="CJ251" s="31" t="str">
        <f t="shared" si="329"/>
        <v/>
      </c>
      <c r="CK251" s="66" t="str">
        <f t="shared" si="330"/>
        <v/>
      </c>
      <c r="CL251" s="47" t="s">
        <v>0</v>
      </c>
      <c r="CM251" s="73" t="str">
        <f t="shared" si="284"/>
        <v/>
      </c>
      <c r="CN251" s="47"/>
      <c r="CO251" s="19" t="str">
        <f t="shared" si="331"/>
        <v/>
      </c>
      <c r="CP251" s="47" t="s">
        <v>0</v>
      </c>
      <c r="CQ251" s="143" t="str">
        <f t="shared" si="332"/>
        <v/>
      </c>
      <c r="CR251" s="47" t="s">
        <v>0</v>
      </c>
      <c r="CS251" s="58" t="str">
        <f t="shared" si="348"/>
        <v/>
      </c>
      <c r="CT251" s="73" t="str">
        <f t="shared" si="349"/>
        <v>0</v>
      </c>
      <c r="CU251" s="229" t="str">
        <f t="shared" si="285"/>
        <v/>
      </c>
      <c r="CV251" s="230" t="str">
        <f t="shared" si="270"/>
        <v/>
      </c>
      <c r="CW251" s="163" t="str">
        <f t="shared" si="286"/>
        <v/>
      </c>
      <c r="CX251" s="47" t="s">
        <v>0</v>
      </c>
      <c r="CY251" s="222" t="str">
        <f t="shared" si="333"/>
        <v xml:space="preserve">
</v>
      </c>
      <c r="CZ251" s="223" t="str">
        <f t="shared" si="334"/>
        <v/>
      </c>
      <c r="DA251" s="47" t="s">
        <v>0</v>
      </c>
      <c r="DB251" s="47"/>
      <c r="DC251" s="47"/>
      <c r="DD251" s="47"/>
      <c r="DE251" s="47" t="s">
        <v>0</v>
      </c>
      <c r="DF251" s="53" t="str">
        <f t="shared" si="342"/>
        <v/>
      </c>
      <c r="DG251" t="s">
        <v>0</v>
      </c>
      <c r="DH251" s="128" t="str">
        <f t="shared" si="343"/>
        <v>Ž</v>
      </c>
      <c r="DI251" t="s">
        <v>0</v>
      </c>
      <c r="DJ251" s="52" t="str">
        <f t="shared" si="344"/>
        <v/>
      </c>
      <c r="DK251" s="66" t="str">
        <f t="shared" si="345"/>
        <v/>
      </c>
      <c r="DL251" t="s">
        <v>0</v>
      </c>
      <c r="DM251" s="19" t="str">
        <f t="shared" si="346"/>
        <v/>
      </c>
      <c r="DN251" s="47" t="s">
        <v>0</v>
      </c>
      <c r="DO251" s="19" t="str">
        <f t="shared" si="347"/>
        <v/>
      </c>
      <c r="DP251" s="47" t="s">
        <v>0</v>
      </c>
      <c r="DQ251" s="52" t="str">
        <f t="shared" si="287"/>
        <v/>
      </c>
      <c r="DR251" s="53" t="str">
        <f t="shared" si="288"/>
        <v/>
      </c>
      <c r="DS251" s="47" t="s">
        <v>0</v>
      </c>
      <c r="DT251" s="52" t="str">
        <f t="shared" si="289"/>
        <v/>
      </c>
      <c r="DU251" s="53" t="str">
        <f t="shared" si="290"/>
        <v/>
      </c>
      <c r="DV251" s="47" t="s">
        <v>0</v>
      </c>
      <c r="DW251" s="52" t="str">
        <f t="shared" si="291"/>
        <v/>
      </c>
      <c r="DX251" s="53" t="str">
        <f t="shared" si="292"/>
        <v/>
      </c>
      <c r="DY251" s="47" t="s">
        <v>0</v>
      </c>
      <c r="DZ251" s="58" t="str">
        <f t="shared" si="335"/>
        <v/>
      </c>
      <c r="EA251" s="53" t="str" cm="1">
        <f t="array" ref="EA251">IF(DZ251&lt;&gt;"",INDEX(regNatjecatelj_id,DZ251,0),IF(BD251&lt;&gt;"",BD251,""))</f>
        <v/>
      </c>
      <c r="EB251" s="47" t="s">
        <v>0</v>
      </c>
      <c r="EC251" s="58" t="str">
        <f t="shared" si="293"/>
        <v/>
      </c>
      <c r="ED251" s="73" t="str">
        <f t="shared" si="294"/>
        <v/>
      </c>
      <c r="EE251" s="73" t="str">
        <f t="shared" si="295"/>
        <v/>
      </c>
      <c r="EF251" s="73" t="str">
        <f t="shared" si="296"/>
        <v/>
      </c>
      <c r="EG251" s="66" t="str">
        <f t="shared" si="297"/>
        <v/>
      </c>
      <c r="EH251" s="47" t="s">
        <v>0</v>
      </c>
      <c r="EI251" s="58" t="str">
        <f>IF(AL251="","",MAX(EI$12:EI250)+1)</f>
        <v/>
      </c>
      <c r="EJ251" s="73" t="str">
        <f t="shared" si="298"/>
        <v/>
      </c>
      <c r="EK251" s="73" t="str">
        <f t="shared" si="336"/>
        <v/>
      </c>
      <c r="EL251" s="73" t="str">
        <f t="shared" si="299"/>
        <v/>
      </c>
      <c r="EM251" s="73" t="str">
        <f t="shared" si="300"/>
        <v/>
      </c>
      <c r="EN251" s="73" t="str">
        <f t="shared" si="337"/>
        <v/>
      </c>
      <c r="EO251" s="73" t="str">
        <f t="shared" si="338"/>
        <v/>
      </c>
      <c r="EP251" s="73" t="str">
        <f t="shared" si="301"/>
        <v/>
      </c>
      <c r="EQ251" s="73" t="str">
        <f t="shared" si="302"/>
        <v/>
      </c>
      <c r="ER251" s="73" t="str">
        <f t="shared" si="303"/>
        <v/>
      </c>
      <c r="ES251" s="53" t="str">
        <f t="shared" si="304"/>
        <v/>
      </c>
      <c r="ET251" s="47" t="s">
        <v>0</v>
      </c>
      <c r="EU251" s="19" t="str">
        <f t="shared" si="339"/>
        <v/>
      </c>
      <c r="EV251" s="47" t="s">
        <v>0</v>
      </c>
      <c r="EW251" s="19" t="str">
        <f t="shared" si="340"/>
        <v/>
      </c>
      <c r="EX251" s="47" t="s">
        <v>0</v>
      </c>
      <c r="EY251" s="180" t="str">
        <f t="shared" si="305"/>
        <v/>
      </c>
      <c r="EZ251" s="47" t="s">
        <v>0</v>
      </c>
    </row>
    <row r="252" spans="1:156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6" t="str">
        <f t="shared" si="306"/>
        <v/>
      </c>
      <c r="P252" s="47"/>
      <c r="Q252" s="52" t="str">
        <f t="shared" si="307"/>
        <v>Ž20</v>
      </c>
      <c r="R252" s="73">
        <f>IF(Q252="","",IF(COUNTIF(Q$12:Q251,Q252)=0,R251+1,R251))</f>
        <v>16</v>
      </c>
      <c r="S252" s="73">
        <f t="shared" si="308"/>
        <v>119</v>
      </c>
      <c r="T252" s="73">
        <f t="shared" si="271"/>
        <v>28</v>
      </c>
      <c r="U252" s="66" t="str">
        <f t="shared" si="272"/>
        <v>Ž20</v>
      </c>
      <c r="V252" s="47" t="s">
        <v>0</v>
      </c>
      <c r="W252" s="222" t="str">
        <f t="shared" si="273"/>
        <v/>
      </c>
      <c r="X252" s="223" t="str">
        <f t="shared" si="274"/>
        <v/>
      </c>
      <c r="Y252" s="47" t="s">
        <v>0</v>
      </c>
      <c r="Z252" s="52" t="str">
        <f t="shared" si="309"/>
        <v/>
      </c>
      <c r="AA252" s="73" t="str">
        <f t="shared" si="275"/>
        <v/>
      </c>
      <c r="AB252" s="31" t="str">
        <f t="shared" si="310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311"/>
        <v/>
      </c>
      <c r="AH252" s="47" t="s">
        <v>0</v>
      </c>
      <c r="AI252" s="143" t="str">
        <f t="shared" si="312"/>
        <v/>
      </c>
      <c r="AJ252" s="47"/>
      <c r="AK252" s="52" t="str">
        <f t="shared" si="313"/>
        <v/>
      </c>
      <c r="AL252" s="31" t="str">
        <f t="shared" si="314"/>
        <v/>
      </c>
      <c r="AM252" s="73" t="str">
        <f t="shared" si="315"/>
        <v/>
      </c>
      <c r="AN252" s="73" t="str">
        <f t="shared" si="316"/>
        <v/>
      </c>
      <c r="AO252" s="31" t="str">
        <f t="shared" si="276"/>
        <v/>
      </c>
      <c r="AP252" s="66" t="str">
        <f t="shared" si="277"/>
        <v/>
      </c>
      <c r="AQ252" s="47" t="s">
        <v>0</v>
      </c>
      <c r="AR252" s="82" t="str">
        <f t="shared" si="317"/>
        <v/>
      </c>
      <c r="AS252" s="47" t="s">
        <v>0</v>
      </c>
      <c r="AT252" s="19" t="str">
        <f t="shared" si="318"/>
        <v/>
      </c>
      <c r="AU252" s="47" t="s">
        <v>0</v>
      </c>
      <c r="AV252" s="103"/>
      <c r="AW252" s="105"/>
      <c r="AX252" s="47" t="s">
        <v>0</v>
      </c>
      <c r="AY252" s="259" t="str">
        <f t="shared" si="341"/>
        <v/>
      </c>
      <c r="AZ252" s="47" t="s">
        <v>0</v>
      </c>
      <c r="BA252" s="52" t="str">
        <f t="shared" si="278"/>
        <v/>
      </c>
      <c r="BB252" s="73" t="str">
        <f>IF(AV252&amp;AW252="","",MAX(BB$12:BB251)+1)</f>
        <v/>
      </c>
      <c r="BC252" s="271" t="str">
        <f t="shared" si="279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>IF(O252="","",IF(BC252="",AO252,IF(BC252="NEMA",AV252,INDEX(regNatjecatelj_ime,MATCH(BC252,regNatjecatelj_id,0)))))</f>
        <v/>
      </c>
      <c r="BG252" s="31" t="str">
        <f>IF(O252="","",IF(BC252="",AP252,IF(BC252="NEMA",AW252,INDEX(regNatjecatelj_prezime,MATCH(BC252,regNatjecatelj_id,0)))))</f>
        <v/>
      </c>
      <c r="BH252" s="73" t="str">
        <f t="shared" si="319"/>
        <v/>
      </c>
      <c r="BI252" s="53" t="str">
        <f t="shared" si="320"/>
        <v/>
      </c>
      <c r="BJ252" s="47" t="s">
        <v>0</v>
      </c>
      <c r="BK252" s="52" t="str">
        <f t="shared" si="280"/>
        <v/>
      </c>
      <c r="BL252" s="31" t="str">
        <f t="shared" si="281"/>
        <v/>
      </c>
      <c r="BM252" s="73" t="str">
        <f t="shared" si="282"/>
        <v/>
      </c>
      <c r="BN252" s="31" t="str" cm="1">
        <f t="array" ref="BN252">IF(BM252="",""&amp;BL252,IF(BM252="NEMA",BL252,INDEX(regKlub_naziv,MATCH(INDEX(regKlub_alias_klubId,BM252),regKlub_id,0))))</f>
        <v/>
      </c>
      <c r="BO252" s="31" t="str" cm="1">
        <f t="array" ref="BO252">IFERROR(""&amp;INDEX(regNatjecatelj_klub,DX252),"")</f>
        <v/>
      </c>
      <c r="BP252" s="88" t="str">
        <f t="shared" si="321"/>
        <v/>
      </c>
      <c r="BQ252" s="66" t="str">
        <f t="shared" si="322"/>
        <v/>
      </c>
      <c r="BR252" s="47" t="s">
        <v>0</v>
      </c>
      <c r="BS252" s="52" t="str">
        <f>IF(X252&lt;&gt;"NEMA","",IF(IFERROR(MATCH(W252,W$12:W251,0),0)&lt;&gt;0,"",W252))</f>
        <v/>
      </c>
      <c r="BT252" s="73" t="str">
        <f t="shared" si="323"/>
        <v/>
      </c>
      <c r="BU252" s="31" t="str">
        <f>IF(OR(BT252="",BT252&lt;&gt;"NEMA"),"",MAX(BU$12:BU251)+1)</f>
        <v/>
      </c>
      <c r="BV252" s="66" t="str">
        <f t="shared" si="324"/>
        <v/>
      </c>
      <c r="BW252" s="47" t="s">
        <v>0</v>
      </c>
      <c r="BX252" s="19" t="str">
        <f t="shared" si="325"/>
        <v/>
      </c>
      <c r="BY252" s="47" t="s">
        <v>0</v>
      </c>
      <c r="BZ252" s="82" t="str">
        <f>IF(BM252&lt;&gt;"NEMA","",IF(IFERROR(MATCH(BL252,BL$12:BL251,0),0)&lt;&gt;0,"",BL252))</f>
        <v/>
      </c>
      <c r="CA252" s="47" t="s">
        <v>0</v>
      </c>
      <c r="CB252" s="125"/>
      <c r="CC252" s="47" t="s">
        <v>0</v>
      </c>
      <c r="CD252" s="58" t="str">
        <f t="shared" si="326"/>
        <v/>
      </c>
      <c r="CE252" s="31" t="str">
        <f t="shared" si="327"/>
        <v/>
      </c>
      <c r="CF252" s="31" t="str">
        <f>IF(CE252="","",MAX(CF$12:CF251)+1)</f>
        <v/>
      </c>
      <c r="CG252" s="31" t="str">
        <f t="shared" si="283"/>
        <v/>
      </c>
      <c r="CH252" s="31" t="str">
        <f t="shared" si="328"/>
        <v/>
      </c>
      <c r="CI252" s="31" t="str">
        <f>IF(CB252="","",MAX(CI$12:CI251)+1)</f>
        <v/>
      </c>
      <c r="CJ252" s="31" t="str">
        <f t="shared" si="329"/>
        <v/>
      </c>
      <c r="CK252" s="66" t="str">
        <f t="shared" si="330"/>
        <v/>
      </c>
      <c r="CL252" s="47" t="s">
        <v>0</v>
      </c>
      <c r="CM252" s="73" t="str">
        <f t="shared" si="284"/>
        <v/>
      </c>
      <c r="CN252" s="47"/>
      <c r="CO252" s="19" t="str">
        <f t="shared" si="331"/>
        <v/>
      </c>
      <c r="CP252" s="47" t="s">
        <v>0</v>
      </c>
      <c r="CQ252" s="143" t="str">
        <f t="shared" si="332"/>
        <v/>
      </c>
      <c r="CR252" s="47" t="s">
        <v>0</v>
      </c>
      <c r="CS252" s="58" t="str">
        <f t="shared" si="348"/>
        <v/>
      </c>
      <c r="CT252" s="73" t="str">
        <f t="shared" si="349"/>
        <v>0</v>
      </c>
      <c r="CU252" s="229" t="str">
        <f t="shared" si="285"/>
        <v/>
      </c>
      <c r="CV252" s="230" t="str">
        <f t="shared" si="270"/>
        <v/>
      </c>
      <c r="CW252" s="163" t="str">
        <f t="shared" si="286"/>
        <v/>
      </c>
      <c r="CX252" s="47" t="s">
        <v>0</v>
      </c>
      <c r="CY252" s="222" t="str">
        <f t="shared" si="333"/>
        <v xml:space="preserve">
</v>
      </c>
      <c r="CZ252" s="223" t="str">
        <f t="shared" si="334"/>
        <v/>
      </c>
      <c r="DA252" s="47" t="s">
        <v>0</v>
      </c>
      <c r="DB252" s="47"/>
      <c r="DC252" s="47"/>
      <c r="DD252" s="47"/>
      <c r="DE252" s="47" t="s">
        <v>0</v>
      </c>
      <c r="DF252" s="53" t="str">
        <f t="shared" si="342"/>
        <v/>
      </c>
      <c r="DG252" t="s">
        <v>0</v>
      </c>
      <c r="DH252" s="128" t="str">
        <f t="shared" si="343"/>
        <v>Ž</v>
      </c>
      <c r="DI252" t="s">
        <v>0</v>
      </c>
      <c r="DJ252" s="52" t="str">
        <f t="shared" si="344"/>
        <v/>
      </c>
      <c r="DK252" s="66" t="str">
        <f t="shared" si="345"/>
        <v/>
      </c>
      <c r="DL252" t="s">
        <v>0</v>
      </c>
      <c r="DM252" s="19" t="str">
        <f t="shared" si="346"/>
        <v/>
      </c>
      <c r="DN252" s="47" t="s">
        <v>0</v>
      </c>
      <c r="DO252" s="19" t="str">
        <f t="shared" si="347"/>
        <v/>
      </c>
      <c r="DP252" s="47" t="s">
        <v>0</v>
      </c>
      <c r="DQ252" s="52" t="str">
        <f t="shared" si="287"/>
        <v/>
      </c>
      <c r="DR252" s="53" t="str">
        <f t="shared" si="288"/>
        <v/>
      </c>
      <c r="DS252" s="47" t="s">
        <v>0</v>
      </c>
      <c r="DT252" s="52" t="str">
        <f t="shared" si="289"/>
        <v/>
      </c>
      <c r="DU252" s="53" t="str">
        <f t="shared" si="290"/>
        <v/>
      </c>
      <c r="DV252" s="47" t="s">
        <v>0</v>
      </c>
      <c r="DW252" s="52" t="str">
        <f t="shared" si="291"/>
        <v/>
      </c>
      <c r="DX252" s="53" t="str">
        <f t="shared" si="292"/>
        <v/>
      </c>
      <c r="DY252" s="47" t="s">
        <v>0</v>
      </c>
      <c r="DZ252" s="58" t="str">
        <f t="shared" si="335"/>
        <v/>
      </c>
      <c r="EA252" s="53" t="str" cm="1">
        <f t="array" ref="EA252">IF(DZ252&lt;&gt;"",INDEX(regNatjecatelj_id,DZ252,0),IF(BD252&lt;&gt;"",BD252,""))</f>
        <v/>
      </c>
      <c r="EB252" s="47" t="s">
        <v>0</v>
      </c>
      <c r="EC252" s="58" t="str">
        <f t="shared" si="293"/>
        <v/>
      </c>
      <c r="ED252" s="73" t="str">
        <f t="shared" si="294"/>
        <v/>
      </c>
      <c r="EE252" s="73" t="str">
        <f t="shared" si="295"/>
        <v/>
      </c>
      <c r="EF252" s="73" t="str">
        <f t="shared" si="296"/>
        <v/>
      </c>
      <c r="EG252" s="66" t="str">
        <f t="shared" si="297"/>
        <v/>
      </c>
      <c r="EH252" s="47" t="s">
        <v>0</v>
      </c>
      <c r="EI252" s="58" t="str">
        <f>IF(AL252="","",MAX(EI$12:EI251)+1)</f>
        <v/>
      </c>
      <c r="EJ252" s="73" t="str">
        <f t="shared" si="298"/>
        <v/>
      </c>
      <c r="EK252" s="73" t="str">
        <f t="shared" si="336"/>
        <v/>
      </c>
      <c r="EL252" s="73" t="str">
        <f t="shared" si="299"/>
        <v/>
      </c>
      <c r="EM252" s="73" t="str">
        <f t="shared" si="300"/>
        <v/>
      </c>
      <c r="EN252" s="73" t="str">
        <f t="shared" si="337"/>
        <v/>
      </c>
      <c r="EO252" s="73" t="str">
        <f t="shared" si="338"/>
        <v/>
      </c>
      <c r="EP252" s="73" t="str">
        <f t="shared" si="301"/>
        <v/>
      </c>
      <c r="EQ252" s="73" t="str">
        <f t="shared" si="302"/>
        <v/>
      </c>
      <c r="ER252" s="73" t="str">
        <f t="shared" si="303"/>
        <v/>
      </c>
      <c r="ES252" s="53" t="str">
        <f t="shared" si="304"/>
        <v/>
      </c>
      <c r="ET252" s="47" t="s">
        <v>0</v>
      </c>
      <c r="EU252" s="19" t="str">
        <f t="shared" si="339"/>
        <v/>
      </c>
      <c r="EV252" s="47" t="s">
        <v>0</v>
      </c>
      <c r="EW252" s="19" t="str">
        <f t="shared" si="340"/>
        <v/>
      </c>
      <c r="EX252" s="47" t="s">
        <v>0</v>
      </c>
      <c r="EY252" s="180" t="str">
        <f t="shared" si="305"/>
        <v/>
      </c>
      <c r="EZ252" s="47" t="s">
        <v>0</v>
      </c>
    </row>
    <row r="253" spans="1:156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6" t="str">
        <f t="shared" si="306"/>
        <v>ok</v>
      </c>
      <c r="P253" s="47"/>
      <c r="Q253" s="52" t="str">
        <f t="shared" si="307"/>
        <v>Ž21A</v>
      </c>
      <c r="R253" s="73">
        <f>IF(Q253="","",IF(COUNTIF(Q$12:Q252,Q253)=0,R252+1,R252))</f>
        <v>17</v>
      </c>
      <c r="S253" s="73">
        <f t="shared" si="308"/>
        <v>102</v>
      </c>
      <c r="T253" s="73">
        <f t="shared" si="271"/>
        <v>14</v>
      </c>
      <c r="U253" s="66" t="str">
        <f t="shared" si="272"/>
        <v>Ž21A</v>
      </c>
      <c r="V253" s="47" t="s">
        <v>0</v>
      </c>
      <c r="W253" s="222" t="str">
        <f t="shared" si="273"/>
        <v>Ž21A</v>
      </c>
      <c r="X253" s="223">
        <f t="shared" si="274"/>
        <v>39</v>
      </c>
      <c r="Y253" s="47" t="s">
        <v>0</v>
      </c>
      <c r="Z253" s="52" t="str">
        <f t="shared" si="309"/>
        <v>CRO</v>
      </c>
      <c r="AA253" s="73">
        <f t="shared" si="275"/>
        <v>1</v>
      </c>
      <c r="AB253" s="31" t="str">
        <f t="shared" si="310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311"/>
        <v/>
      </c>
      <c r="AH253" s="47" t="s">
        <v>0</v>
      </c>
      <c r="AI253" s="143" t="str">
        <f t="shared" si="312"/>
        <v>CRO</v>
      </c>
      <c r="AJ253" s="47"/>
      <c r="AK253" s="52" t="str">
        <f t="shared" si="313"/>
        <v>Mirja</v>
      </c>
      <c r="AL253" s="31" t="str">
        <f t="shared" si="314"/>
        <v>Pavić</v>
      </c>
      <c r="AM253" s="73">
        <f t="shared" si="315"/>
        <v>1039</v>
      </c>
      <c r="AN253" s="73" t="str">
        <f t="shared" si="316"/>
        <v/>
      </c>
      <c r="AO253" s="31" t="str">
        <f t="shared" si="276"/>
        <v>Mirja</v>
      </c>
      <c r="AP253" s="66" t="str">
        <f t="shared" si="277"/>
        <v>Pavić</v>
      </c>
      <c r="AQ253" s="47" t="s">
        <v>0</v>
      </c>
      <c r="AR253" s="82" t="str">
        <f t="shared" si="317"/>
        <v/>
      </c>
      <c r="AS253" s="47" t="s">
        <v>0</v>
      </c>
      <c r="AT253" s="19" t="str">
        <f t="shared" si="318"/>
        <v/>
      </c>
      <c r="AU253" s="47" t="s">
        <v>0</v>
      </c>
      <c r="AV253" s="103"/>
      <c r="AW253" s="105"/>
      <c r="AX253" s="47" t="s">
        <v>0</v>
      </c>
      <c r="AY253" s="259" t="str">
        <f t="shared" si="341"/>
        <v/>
      </c>
      <c r="AZ253" s="47" t="s">
        <v>0</v>
      </c>
      <c r="BA253" s="52" t="str">
        <f t="shared" si="278"/>
        <v/>
      </c>
      <c r="BB253" s="73" t="str">
        <f>IF(AV253&amp;AW253="","",MAX(BB$12:BB252)+1)</f>
        <v/>
      </c>
      <c r="BC253" s="271" t="str">
        <f t="shared" si="279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>IF(O253="","",IF(BC253="",AO253,IF(BC253="NEMA",AV253,INDEX(regNatjecatelj_ime,MATCH(BC253,regNatjecatelj_id,0)))))</f>
        <v>Mirja</v>
      </c>
      <c r="BG253" s="31" t="str">
        <f>IF(O253="","",IF(BC253="",AP253,IF(BC253="NEMA",AW253,INDEX(regNatjecatelj_prezime,MATCH(BC253,regNatjecatelj_id,0)))))</f>
        <v>Pavić</v>
      </c>
      <c r="BH253" s="73" t="str">
        <f t="shared" si="319"/>
        <v/>
      </c>
      <c r="BI253" s="53">
        <f t="shared" si="320"/>
        <v>1039</v>
      </c>
      <c r="BJ253" s="47" t="s">
        <v>0</v>
      </c>
      <c r="BK253" s="52" t="str">
        <f t="shared" si="280"/>
        <v>JAP</v>
      </c>
      <c r="BL253" s="31" t="str">
        <f t="shared" si="281"/>
        <v>OK Japetic</v>
      </c>
      <c r="BM253" s="73">
        <f t="shared" si="282"/>
        <v>1</v>
      </c>
      <c r="BN253" s="31" t="str" cm="1">
        <f t="array" ref="BN253">IF(BM253="",""&amp;BL253,IF(BM253="NEMA",BL253,INDEX(regKlub_naziv,MATCH(INDEX(regKlub_alias_klubId,BM253),regKlub_id,0))))</f>
        <v>OK Japetić</v>
      </c>
      <c r="BO253" s="31" t="str" cm="1">
        <f t="array" ref="BO253">IFERROR(""&amp;INDEX(regNatjecatelj_klub,DX253),"")</f>
        <v>OK Japetić</v>
      </c>
      <c r="BP253" s="88" t="str">
        <f t="shared" si="321"/>
        <v/>
      </c>
      <c r="BQ253" s="66" t="str">
        <f t="shared" si="322"/>
        <v>OK Japetić</v>
      </c>
      <c r="BR253" s="47" t="s">
        <v>0</v>
      </c>
      <c r="BS253" s="52" t="str">
        <f>IF(X253&lt;&gt;"NEMA","",IF(IFERROR(MATCH(W253,W$12:W252,0),0)&lt;&gt;0,"",W253))</f>
        <v/>
      </c>
      <c r="BT253" s="73" t="str">
        <f t="shared" si="323"/>
        <v/>
      </c>
      <c r="BU253" s="31" t="str">
        <f>IF(OR(BT253="",BT253&lt;&gt;"NEMA"),"",MAX(BU$12:BU252)+1)</f>
        <v/>
      </c>
      <c r="BV253" s="66" t="str">
        <f t="shared" si="324"/>
        <v/>
      </c>
      <c r="BW253" s="47" t="s">
        <v>0</v>
      </c>
      <c r="BX253" s="19" t="str">
        <f t="shared" si="325"/>
        <v/>
      </c>
      <c r="BY253" s="47" t="s">
        <v>0</v>
      </c>
      <c r="BZ253" s="82" t="str">
        <f>IF(BM253&lt;&gt;"NEMA","",IF(IFERROR(MATCH(BL253,BL$12:BL252,0),0)&lt;&gt;0,"",BL253))</f>
        <v/>
      </c>
      <c r="CA253" s="47" t="s">
        <v>0</v>
      </c>
      <c r="CB253" s="125"/>
      <c r="CC253" s="47" t="s">
        <v>0</v>
      </c>
      <c r="CD253" s="58" t="str">
        <f t="shared" si="326"/>
        <v/>
      </c>
      <c r="CE253" s="31" t="str">
        <f t="shared" si="327"/>
        <v/>
      </c>
      <c r="CF253" s="31" t="str">
        <f>IF(CE253="","",MAX(CF$12:CF252)+1)</f>
        <v/>
      </c>
      <c r="CG253" s="31" t="str">
        <f t="shared" si="283"/>
        <v/>
      </c>
      <c r="CH253" s="31" t="str">
        <f t="shared" si="328"/>
        <v/>
      </c>
      <c r="CI253" s="31" t="str">
        <f>IF(CB253="","",MAX(CI$12:CI252)+1)</f>
        <v/>
      </c>
      <c r="CJ253" s="31" t="str">
        <f t="shared" si="329"/>
        <v/>
      </c>
      <c r="CK253" s="66" t="str">
        <f t="shared" si="330"/>
        <v/>
      </c>
      <c r="CL253" s="47" t="s">
        <v>0</v>
      </c>
      <c r="CM253" s="73" t="str">
        <f t="shared" si="284"/>
        <v/>
      </c>
      <c r="CN253" s="47"/>
      <c r="CO253" s="19" t="str">
        <f t="shared" si="331"/>
        <v/>
      </c>
      <c r="CP253" s="47" t="s">
        <v>0</v>
      </c>
      <c r="CQ253" s="143" t="str">
        <f t="shared" si="332"/>
        <v>OK Japetić</v>
      </c>
      <c r="CR253" s="47" t="s">
        <v>0</v>
      </c>
      <c r="CS253" s="58" t="str">
        <f t="shared" si="348"/>
        <v>55:35</v>
      </c>
      <c r="CT253" s="73" t="str">
        <f t="shared" si="349"/>
        <v>0</v>
      </c>
      <c r="CU253" s="229" t="str">
        <f t="shared" si="285"/>
        <v/>
      </c>
      <c r="CV253" s="230">
        <f t="shared" ref="CV253:CV316" si="350">IF(CS253="","",VALUE(LEFT(CS253,SEARCH(":",CS253)-1))*60+VALUE(RIGHT(CS253,2)))</f>
        <v>3335</v>
      </c>
      <c r="CW253" s="163">
        <f t="shared" si="286"/>
        <v>1</v>
      </c>
      <c r="CX253" s="47" t="s">
        <v>0</v>
      </c>
      <c r="CY253" s="222" t="str">
        <f t="shared" si="333"/>
        <v xml:space="preserve">
</v>
      </c>
      <c r="CZ253" s="223">
        <f t="shared" si="334"/>
        <v>6</v>
      </c>
      <c r="DA253" s="47" t="s">
        <v>0</v>
      </c>
      <c r="DB253" s="47"/>
      <c r="DC253" s="47"/>
      <c r="DD253" s="47"/>
      <c r="DE253" s="47" t="s">
        <v>0</v>
      </c>
      <c r="DF253" s="53" t="str">
        <f t="shared" si="342"/>
        <v/>
      </c>
      <c r="DG253" t="s">
        <v>0</v>
      </c>
      <c r="DH253" s="128" t="str">
        <f t="shared" si="343"/>
        <v>Ž</v>
      </c>
      <c r="DI253" t="s">
        <v>0</v>
      </c>
      <c r="DJ253" s="52" t="str">
        <f t="shared" si="344"/>
        <v/>
      </c>
      <c r="DK253" s="66" t="str">
        <f t="shared" si="345"/>
        <v/>
      </c>
      <c r="DL253" t="s">
        <v>0</v>
      </c>
      <c r="DM253" s="19" t="str">
        <f t="shared" si="346"/>
        <v/>
      </c>
      <c r="DN253" s="47" t="s">
        <v>0</v>
      </c>
      <c r="DO253" s="19" t="str">
        <f t="shared" si="347"/>
        <v/>
      </c>
      <c r="DP253" s="47" t="s">
        <v>0</v>
      </c>
      <c r="DQ253" s="52" t="str">
        <f t="shared" si="287"/>
        <v>Mirja – Pavić – OK Japetić – Ž21A</v>
      </c>
      <c r="DR253" s="53">
        <f t="shared" si="288"/>
        <v>125</v>
      </c>
      <c r="DS253" s="47" t="s">
        <v>0</v>
      </c>
      <c r="DT253" s="52" t="str">
        <f t="shared" si="289"/>
        <v>Mirja – Pavić – OK Japetić</v>
      </c>
      <c r="DU253" s="53">
        <f t="shared" si="290"/>
        <v>125</v>
      </c>
      <c r="DV253" s="47" t="s">
        <v>0</v>
      </c>
      <c r="DW253" s="52" t="str">
        <f t="shared" si="291"/>
        <v>Mirja – Pavić</v>
      </c>
      <c r="DX253" s="53">
        <f t="shared" si="292"/>
        <v>125</v>
      </c>
      <c r="DY253" s="47" t="s">
        <v>0</v>
      </c>
      <c r="DZ253" s="58">
        <f t="shared" si="335"/>
        <v>125</v>
      </c>
      <c r="EA253" s="53" cm="1">
        <f t="array" ref="EA253">IF(DZ253&lt;&gt;"",INDEX(regNatjecatelj_id,DZ253,0),IF(BD253&lt;&gt;"",BD253,""))</f>
        <v>1039</v>
      </c>
      <c r="EB253" s="47" t="s">
        <v>0</v>
      </c>
      <c r="EC253" s="58" t="str">
        <f t="shared" si="293"/>
        <v>imepre</v>
      </c>
      <c r="ED253" s="73" t="str">
        <f t="shared" si="294"/>
        <v>klu(ali)</v>
      </c>
      <c r="EE253" s="73" t="str">
        <f t="shared" si="295"/>
        <v>kat</v>
      </c>
      <c r="EF253" s="73" t="str">
        <f t="shared" si="296"/>
        <v/>
      </c>
      <c r="EG253" s="66" t="str">
        <f t="shared" si="297"/>
        <v>imepre-klu(ali)-kat</v>
      </c>
      <c r="EH253" s="47" t="s">
        <v>0</v>
      </c>
      <c r="EI253" s="58">
        <f>IF(AL253="","",MAX(EI$12:EI252)+1)</f>
        <v>406</v>
      </c>
      <c r="EJ253" s="73">
        <f t="shared" si="298"/>
        <v>39</v>
      </c>
      <c r="EK253" s="73">
        <f t="shared" si="336"/>
        <v>1039</v>
      </c>
      <c r="EL253" s="73">
        <f t="shared" si="299"/>
        <v>3335</v>
      </c>
      <c r="EM253" s="73">
        <f t="shared" si="300"/>
        <v>1</v>
      </c>
      <c r="EN253" s="73">
        <f t="shared" si="337"/>
        <v>1</v>
      </c>
      <c r="EO253" s="73">
        <f t="shared" si="338"/>
        <v>3</v>
      </c>
      <c r="EP253" s="73" t="str">
        <f t="shared" si="301"/>
        <v>0</v>
      </c>
      <c r="EQ253" s="73" t="str">
        <f t="shared" si="302"/>
        <v/>
      </c>
      <c r="ER253" s="73">
        <f t="shared" si="303"/>
        <v>1</v>
      </c>
      <c r="ES253" s="53" t="str">
        <f t="shared" si="304"/>
        <v/>
      </c>
      <c r="ET253" s="47" t="s">
        <v>0</v>
      </c>
      <c r="EU253" s="19" t="str">
        <f t="shared" si="339"/>
        <v>INSERT INTO rezultat(id,stazakategorija_id,imeprezime_id,vrijeme_sec,status_id,registracija,uparivanje_id,originalstatus_id,imeprezimealias_id,klubalias_id,kategorijaalias_id) VALUES (406,39,1039,3335,1,1,3,0,Null,1,Null);</v>
      </c>
      <c r="EV253" s="47" t="s">
        <v>0</v>
      </c>
      <c r="EW253" s="19" t="str">
        <f t="shared" si="340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3" s="47" t="s">
        <v>0</v>
      </c>
      <c r="EY253" s="180" t="str">
        <f t="shared" si="305"/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53" s="47" t="s">
        <v>0</v>
      </c>
    </row>
    <row r="254" spans="1:156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6" t="str">
        <f t="shared" si="306"/>
        <v>ok</v>
      </c>
      <c r="P254" s="47"/>
      <c r="Q254" s="52" t="str">
        <f t="shared" si="307"/>
        <v>Ž21A</v>
      </c>
      <c r="R254" s="73">
        <f>IF(Q254="","",IF(COUNTIF(Q$12:Q253,Q254)=0,R253+1,R253))</f>
        <v>17</v>
      </c>
      <c r="S254" s="73">
        <f t="shared" si="308"/>
        <v>102</v>
      </c>
      <c r="T254" s="73">
        <f t="shared" si="271"/>
        <v>14</v>
      </c>
      <c r="U254" s="66" t="str">
        <f t="shared" si="272"/>
        <v>Ž21A</v>
      </c>
      <c r="V254" s="47" t="s">
        <v>0</v>
      </c>
      <c r="W254" s="222" t="str">
        <f t="shared" si="273"/>
        <v>Ž21A</v>
      </c>
      <c r="X254" s="223">
        <f t="shared" si="274"/>
        <v>39</v>
      </c>
      <c r="Y254" s="47" t="s">
        <v>0</v>
      </c>
      <c r="Z254" s="52" t="str">
        <f t="shared" si="309"/>
        <v>CRO</v>
      </c>
      <c r="AA254" s="73">
        <f t="shared" si="275"/>
        <v>1</v>
      </c>
      <c r="AB254" s="31" t="str">
        <f t="shared" si="310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311"/>
        <v/>
      </c>
      <c r="AH254" s="47" t="s">
        <v>0</v>
      </c>
      <c r="AI254" s="143" t="str">
        <f t="shared" si="312"/>
        <v>CRO</v>
      </c>
      <c r="AJ254" s="47"/>
      <c r="AK254" s="52" t="str">
        <f t="shared" si="313"/>
        <v>Vinka</v>
      </c>
      <c r="AL254" s="31" t="str">
        <f t="shared" si="314"/>
        <v>Vukmanović</v>
      </c>
      <c r="AM254" s="73">
        <f t="shared" si="315"/>
        <v>1094</v>
      </c>
      <c r="AN254" s="73" t="str">
        <f t="shared" si="316"/>
        <v/>
      </c>
      <c r="AO254" s="31" t="str">
        <f t="shared" si="276"/>
        <v>Vinka</v>
      </c>
      <c r="AP254" s="66" t="str">
        <f t="shared" si="277"/>
        <v>Vukmanović</v>
      </c>
      <c r="AQ254" s="47" t="s">
        <v>0</v>
      </c>
      <c r="AR254" s="82" t="str">
        <f t="shared" si="317"/>
        <v/>
      </c>
      <c r="AS254" s="47" t="s">
        <v>0</v>
      </c>
      <c r="AT254" s="19" t="str">
        <f t="shared" si="318"/>
        <v/>
      </c>
      <c r="AU254" s="47" t="s">
        <v>0</v>
      </c>
      <c r="AV254" s="103"/>
      <c r="AW254" s="105"/>
      <c r="AX254" s="47" t="s">
        <v>0</v>
      </c>
      <c r="AY254" s="259" t="str">
        <f t="shared" si="341"/>
        <v/>
      </c>
      <c r="AZ254" s="47" t="s">
        <v>0</v>
      </c>
      <c r="BA254" s="52" t="str">
        <f t="shared" si="278"/>
        <v/>
      </c>
      <c r="BB254" s="73" t="str">
        <f>IF(AV254&amp;AW254="","",MAX(BB$12:BB253)+1)</f>
        <v/>
      </c>
      <c r="BC254" s="271" t="str">
        <f t="shared" si="279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>IF(O254="","",IF(BC254="",AO254,IF(BC254="NEMA",AV254,INDEX(regNatjecatelj_ime,MATCH(BC254,regNatjecatelj_id,0)))))</f>
        <v>Vinka</v>
      </c>
      <c r="BG254" s="31" t="str">
        <f>IF(O254="","",IF(BC254="",AP254,IF(BC254="NEMA",AW254,INDEX(regNatjecatelj_prezime,MATCH(BC254,regNatjecatelj_id,0)))))</f>
        <v>Vukmanović</v>
      </c>
      <c r="BH254" s="73" t="str">
        <f t="shared" si="319"/>
        <v/>
      </c>
      <c r="BI254" s="53">
        <f t="shared" si="320"/>
        <v>1094</v>
      </c>
      <c r="BJ254" s="47" t="s">
        <v>0</v>
      </c>
      <c r="BK254" s="52" t="str">
        <f t="shared" si="280"/>
        <v>KAP</v>
      </c>
      <c r="BL254" s="31" t="str">
        <f t="shared" si="281"/>
        <v>OK Kapela</v>
      </c>
      <c r="BM254" s="73" t="str">
        <f t="shared" si="282"/>
        <v/>
      </c>
      <c r="BN254" s="31" t="str" cm="1">
        <f t="array" ref="BN254">IF(BM254="",""&amp;BL254,IF(BM254="NEMA",BL254,INDEX(regKlub_naziv,MATCH(INDEX(regKlub_alias_klubId,BM254),regKlub_id,0))))</f>
        <v>OK Kapela</v>
      </c>
      <c r="BO254" s="31" t="str" cm="1">
        <f t="array" ref="BO254">IFERROR(""&amp;INDEX(regNatjecatelj_klub,DX254),"")</f>
        <v>OK Kapela</v>
      </c>
      <c r="BP254" s="88" t="str">
        <f t="shared" si="321"/>
        <v/>
      </c>
      <c r="BQ254" s="66" t="str">
        <f t="shared" si="322"/>
        <v>OK Kapela</v>
      </c>
      <c r="BR254" s="47" t="s">
        <v>0</v>
      </c>
      <c r="BS254" s="52" t="str">
        <f>IF(X254&lt;&gt;"NEMA","",IF(IFERROR(MATCH(W254,W$12:W253,0),0)&lt;&gt;0,"",W254))</f>
        <v/>
      </c>
      <c r="BT254" s="73" t="str">
        <f t="shared" si="323"/>
        <v/>
      </c>
      <c r="BU254" s="31" t="str">
        <f>IF(OR(BT254="",BT254&lt;&gt;"NEMA"),"",MAX(BU$12:BU253)+1)</f>
        <v/>
      </c>
      <c r="BV254" s="66" t="str">
        <f t="shared" si="324"/>
        <v/>
      </c>
      <c r="BW254" s="47" t="s">
        <v>0</v>
      </c>
      <c r="BX254" s="19" t="str">
        <f t="shared" si="325"/>
        <v/>
      </c>
      <c r="BY254" s="47" t="s">
        <v>0</v>
      </c>
      <c r="BZ254" s="82" t="str">
        <f>IF(BM254&lt;&gt;"NEMA","",IF(IFERROR(MATCH(BL254,BL$12:BL253,0),0)&lt;&gt;0,"",BL254))</f>
        <v/>
      </c>
      <c r="CA254" s="47" t="s">
        <v>0</v>
      </c>
      <c r="CB254" s="125"/>
      <c r="CC254" s="47" t="s">
        <v>0</v>
      </c>
      <c r="CD254" s="58" t="str">
        <f t="shared" si="326"/>
        <v/>
      </c>
      <c r="CE254" s="31" t="str">
        <f t="shared" si="327"/>
        <v/>
      </c>
      <c r="CF254" s="31" t="str">
        <f>IF(CE254="","",MAX(CF$12:CF253)+1)</f>
        <v/>
      </c>
      <c r="CG254" s="31" t="str">
        <f t="shared" si="283"/>
        <v/>
      </c>
      <c r="CH254" s="31" t="str">
        <f t="shared" si="328"/>
        <v/>
      </c>
      <c r="CI254" s="31" t="str">
        <f>IF(CB254="","",MAX(CI$12:CI253)+1)</f>
        <v/>
      </c>
      <c r="CJ254" s="31" t="str">
        <f t="shared" si="329"/>
        <v/>
      </c>
      <c r="CK254" s="66" t="str">
        <f t="shared" si="330"/>
        <v/>
      </c>
      <c r="CL254" s="47" t="s">
        <v>0</v>
      </c>
      <c r="CM254" s="73" t="str">
        <f t="shared" si="284"/>
        <v/>
      </c>
      <c r="CN254" s="47"/>
      <c r="CO254" s="19" t="str">
        <f t="shared" si="331"/>
        <v/>
      </c>
      <c r="CP254" s="47" t="s">
        <v>0</v>
      </c>
      <c r="CQ254" s="143" t="str">
        <f t="shared" si="332"/>
        <v>OK Kapela</v>
      </c>
      <c r="CR254" s="47" t="s">
        <v>0</v>
      </c>
      <c r="CS254" s="58" t="str">
        <f t="shared" si="348"/>
        <v>57:44</v>
      </c>
      <c r="CT254" s="73" t="str">
        <f t="shared" si="349"/>
        <v>0</v>
      </c>
      <c r="CU254" s="229" t="str">
        <f t="shared" si="285"/>
        <v/>
      </c>
      <c r="CV254" s="230">
        <f t="shared" si="350"/>
        <v>3464</v>
      </c>
      <c r="CW254" s="163">
        <f t="shared" si="286"/>
        <v>1</v>
      </c>
      <c r="CX254" s="47" t="s">
        <v>0</v>
      </c>
      <c r="CY254" s="222" t="str">
        <f t="shared" si="333"/>
        <v xml:space="preserve">
</v>
      </c>
      <c r="CZ254" s="223">
        <f t="shared" si="334"/>
        <v>6</v>
      </c>
      <c r="DA254" s="47" t="s">
        <v>0</v>
      </c>
      <c r="DB254" s="47"/>
      <c r="DC254" s="47"/>
      <c r="DD254" s="47"/>
      <c r="DE254" s="47" t="s">
        <v>0</v>
      </c>
      <c r="DF254" s="53" t="str">
        <f t="shared" si="342"/>
        <v/>
      </c>
      <c r="DG254" t="s">
        <v>0</v>
      </c>
      <c r="DH254" s="128" t="str">
        <f t="shared" si="343"/>
        <v>Ž</v>
      </c>
      <c r="DI254" t="s">
        <v>0</v>
      </c>
      <c r="DJ254" s="52" t="str">
        <f t="shared" si="344"/>
        <v/>
      </c>
      <c r="DK254" s="66" t="str">
        <f t="shared" si="345"/>
        <v/>
      </c>
      <c r="DL254" t="s">
        <v>0</v>
      </c>
      <c r="DM254" s="19" t="str">
        <f t="shared" si="346"/>
        <v/>
      </c>
      <c r="DN254" s="47" t="s">
        <v>0</v>
      </c>
      <c r="DO254" s="19" t="str">
        <f t="shared" si="347"/>
        <v/>
      </c>
      <c r="DP254" s="47" t="s">
        <v>0</v>
      </c>
      <c r="DQ254" s="52" t="str">
        <f t="shared" si="287"/>
        <v>Vinka – Vukmanović – OK Kapela – Ž21A</v>
      </c>
      <c r="DR254" s="53">
        <f t="shared" si="288"/>
        <v>332</v>
      </c>
      <c r="DS254" s="47" t="s">
        <v>0</v>
      </c>
      <c r="DT254" s="52" t="str">
        <f t="shared" si="289"/>
        <v>Vinka – Vukmanović – OK Kapela</v>
      </c>
      <c r="DU254" s="53">
        <f t="shared" si="290"/>
        <v>332</v>
      </c>
      <c r="DV254" s="47" t="s">
        <v>0</v>
      </c>
      <c r="DW254" s="52" t="str">
        <f t="shared" si="291"/>
        <v>Vinka – Vukmanović</v>
      </c>
      <c r="DX254" s="53">
        <f t="shared" si="292"/>
        <v>332</v>
      </c>
      <c r="DY254" s="47" t="s">
        <v>0</v>
      </c>
      <c r="DZ254" s="58">
        <f t="shared" si="335"/>
        <v>332</v>
      </c>
      <c r="EA254" s="53" cm="1">
        <f t="array" ref="EA254">IF(DZ254&lt;&gt;"",INDEX(regNatjecatelj_id,DZ254,0),IF(BD254&lt;&gt;"",BD254,""))</f>
        <v>1094</v>
      </c>
      <c r="EB254" s="47" t="s">
        <v>0</v>
      </c>
      <c r="EC254" s="58" t="str">
        <f t="shared" si="293"/>
        <v>imepre</v>
      </c>
      <c r="ED254" s="73" t="str">
        <f t="shared" si="294"/>
        <v>klu</v>
      </c>
      <c r="EE254" s="73" t="str">
        <f t="shared" si="295"/>
        <v>kat</v>
      </c>
      <c r="EF254" s="73" t="str">
        <f t="shared" si="296"/>
        <v/>
      </c>
      <c r="EG254" s="66" t="str">
        <f t="shared" si="297"/>
        <v>imepre-klu-kat</v>
      </c>
      <c r="EH254" s="47" t="s">
        <v>0</v>
      </c>
      <c r="EI254" s="58">
        <f>IF(AL254="","",MAX(EI$12:EI253)+1)</f>
        <v>407</v>
      </c>
      <c r="EJ254" s="73">
        <f t="shared" si="298"/>
        <v>39</v>
      </c>
      <c r="EK254" s="73">
        <f t="shared" si="336"/>
        <v>1094</v>
      </c>
      <c r="EL254" s="73">
        <f t="shared" si="299"/>
        <v>3464</v>
      </c>
      <c r="EM254" s="73">
        <f t="shared" si="300"/>
        <v>1</v>
      </c>
      <c r="EN254" s="73">
        <f t="shared" si="337"/>
        <v>1</v>
      </c>
      <c r="EO254" s="73">
        <f t="shared" si="338"/>
        <v>1</v>
      </c>
      <c r="EP254" s="73" t="str">
        <f t="shared" si="301"/>
        <v>0</v>
      </c>
      <c r="EQ254" s="73" t="str">
        <f t="shared" si="302"/>
        <v/>
      </c>
      <c r="ER254" s="73" t="str">
        <f t="shared" si="303"/>
        <v/>
      </c>
      <c r="ES254" s="53" t="str">
        <f t="shared" si="304"/>
        <v/>
      </c>
      <c r="ET254" s="47" t="s">
        <v>0</v>
      </c>
      <c r="EU254" s="19" t="str">
        <f t="shared" si="339"/>
        <v>INSERT INTO rezultat(id,stazakategorija_id,imeprezime_id,vrijeme_sec,status_id,registracija,uparivanje_id,originalstatus_id,imeprezimealias_id,klubalias_id,kategorijaalias_id) VALUES (407,39,1094,3464,1,1,1,0,Null,Null,Null);</v>
      </c>
      <c r="EV254" s="47" t="s">
        <v>0</v>
      </c>
      <c r="EW254" s="19" t="str">
        <f t="shared" si="340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4" s="47" t="s">
        <v>0</v>
      </c>
      <c r="EY254" s="180" t="str">
        <f t="shared" si="305"/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54" s="47" t="s">
        <v>0</v>
      </c>
    </row>
    <row r="255" spans="1:156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6" t="str">
        <f t="shared" si="306"/>
        <v>ok</v>
      </c>
      <c r="P255" s="47"/>
      <c r="Q255" s="52" t="str">
        <f t="shared" si="307"/>
        <v>Ž21A</v>
      </c>
      <c r="R255" s="73">
        <f>IF(Q255="","",IF(COUNTIF(Q$12:Q254,Q255)=0,R254+1,R254))</f>
        <v>17</v>
      </c>
      <c r="S255" s="73">
        <f t="shared" si="308"/>
        <v>102</v>
      </c>
      <c r="T255" s="73">
        <f t="shared" si="271"/>
        <v>14</v>
      </c>
      <c r="U255" s="66" t="str">
        <f t="shared" si="272"/>
        <v>Ž21A</v>
      </c>
      <c r="V255" s="47" t="s">
        <v>0</v>
      </c>
      <c r="W255" s="222" t="str">
        <f t="shared" si="273"/>
        <v>Ž21A</v>
      </c>
      <c r="X255" s="223">
        <f t="shared" si="274"/>
        <v>39</v>
      </c>
      <c r="Y255" s="47" t="s">
        <v>0</v>
      </c>
      <c r="Z255" s="52" t="str">
        <f t="shared" si="309"/>
        <v>CRO</v>
      </c>
      <c r="AA255" s="73">
        <f t="shared" si="275"/>
        <v>1</v>
      </c>
      <c r="AB255" s="31" t="str">
        <f t="shared" si="310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311"/>
        <v/>
      </c>
      <c r="AH255" s="47" t="s">
        <v>0</v>
      </c>
      <c r="AI255" s="143" t="str">
        <f t="shared" si="312"/>
        <v>CRO</v>
      </c>
      <c r="AJ255" s="47"/>
      <c r="AK255" s="52" t="str">
        <f t="shared" si="313"/>
        <v>Olga</v>
      </c>
      <c r="AL255" s="31" t="str">
        <f t="shared" si="314"/>
        <v>Jerković Perić</v>
      </c>
      <c r="AM255" s="73">
        <f t="shared" si="315"/>
        <v>1465</v>
      </c>
      <c r="AN255" s="73" t="str">
        <f t="shared" si="316"/>
        <v/>
      </c>
      <c r="AO255" s="31" t="str">
        <f t="shared" si="276"/>
        <v>Olga</v>
      </c>
      <c r="AP255" s="66" t="str">
        <f t="shared" si="277"/>
        <v>Jerković Perić</v>
      </c>
      <c r="AQ255" s="47" t="s">
        <v>0</v>
      </c>
      <c r="AR255" s="82" t="str">
        <f t="shared" si="317"/>
        <v/>
      </c>
      <c r="AS255" s="47" t="s">
        <v>0</v>
      </c>
      <c r="AT255" s="19" t="str">
        <f t="shared" si="318"/>
        <v/>
      </c>
      <c r="AU255" s="47" t="s">
        <v>0</v>
      </c>
      <c r="AV255" s="103"/>
      <c r="AW255" s="105"/>
      <c r="AX255" s="47" t="s">
        <v>0</v>
      </c>
      <c r="AY255" s="259" t="str">
        <f t="shared" si="341"/>
        <v/>
      </c>
      <c r="AZ255" s="47" t="s">
        <v>0</v>
      </c>
      <c r="BA255" s="52" t="str">
        <f t="shared" si="278"/>
        <v/>
      </c>
      <c r="BB255" s="73" t="str">
        <f>IF(AV255&amp;AW255="","",MAX(BB$12:BB254)+1)</f>
        <v/>
      </c>
      <c r="BC255" s="271" t="str">
        <f t="shared" si="279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>IF(O255="","",IF(BC255="",AO255,IF(BC255="NEMA",AV255,INDEX(regNatjecatelj_ime,MATCH(BC255,regNatjecatelj_id,0)))))</f>
        <v>Olga</v>
      </c>
      <c r="BG255" s="31" t="str">
        <f>IF(O255="","",IF(BC255="",AP255,IF(BC255="NEMA",AW255,INDEX(regNatjecatelj_prezime,MATCH(BC255,regNatjecatelj_id,0)))))</f>
        <v>Jerković Perić</v>
      </c>
      <c r="BH255" s="73" t="str">
        <f t="shared" si="319"/>
        <v/>
      </c>
      <c r="BI255" s="53">
        <f t="shared" si="320"/>
        <v>1465</v>
      </c>
      <c r="BJ255" s="47" t="s">
        <v>0</v>
      </c>
      <c r="BK255" s="52" t="str">
        <f t="shared" si="280"/>
        <v>KAP</v>
      </c>
      <c r="BL255" s="31" t="str">
        <f t="shared" si="281"/>
        <v>OK Kapela</v>
      </c>
      <c r="BM255" s="73" t="str">
        <f t="shared" si="282"/>
        <v/>
      </c>
      <c r="BN255" s="31" t="str" cm="1">
        <f t="array" ref="BN255">IF(BM255="",""&amp;BL255,IF(BM255="NEMA",BL255,INDEX(regKlub_naziv,MATCH(INDEX(regKlub_alias_klubId,BM255),regKlub_id,0))))</f>
        <v>OK Kapela</v>
      </c>
      <c r="BO255" s="31" t="str" cm="1">
        <f t="array" ref="BO255">IFERROR(""&amp;INDEX(regNatjecatelj_klub,DX255),"")</f>
        <v>OK Kapela</v>
      </c>
      <c r="BP255" s="88" t="str">
        <f t="shared" si="321"/>
        <v/>
      </c>
      <c r="BQ255" s="66" t="str">
        <f t="shared" si="322"/>
        <v>OK Kapela</v>
      </c>
      <c r="BR255" s="47" t="s">
        <v>0</v>
      </c>
      <c r="BS255" s="52" t="str">
        <f>IF(X255&lt;&gt;"NEMA","",IF(IFERROR(MATCH(W255,W$12:W254,0),0)&lt;&gt;0,"",W255))</f>
        <v/>
      </c>
      <c r="BT255" s="73" t="str">
        <f t="shared" si="323"/>
        <v/>
      </c>
      <c r="BU255" s="31" t="str">
        <f>IF(OR(BT255="",BT255&lt;&gt;"NEMA"),"",MAX(BU$12:BU254)+1)</f>
        <v/>
      </c>
      <c r="BV255" s="66" t="str">
        <f t="shared" si="324"/>
        <v/>
      </c>
      <c r="BW255" s="47" t="s">
        <v>0</v>
      </c>
      <c r="BX255" s="19" t="str">
        <f t="shared" si="325"/>
        <v/>
      </c>
      <c r="BY255" s="47" t="s">
        <v>0</v>
      </c>
      <c r="BZ255" s="82" t="str">
        <f>IF(BM255&lt;&gt;"NEMA","",IF(IFERROR(MATCH(BL255,BL$12:BL254,0),0)&lt;&gt;0,"",BL255))</f>
        <v/>
      </c>
      <c r="CA255" s="47" t="s">
        <v>0</v>
      </c>
      <c r="CB255" s="125"/>
      <c r="CC255" s="47" t="s">
        <v>0</v>
      </c>
      <c r="CD255" s="58" t="str">
        <f t="shared" si="326"/>
        <v/>
      </c>
      <c r="CE255" s="31" t="str">
        <f t="shared" si="327"/>
        <v/>
      </c>
      <c r="CF255" s="31" t="str">
        <f>IF(CE255="","",MAX(CF$12:CF254)+1)</f>
        <v/>
      </c>
      <c r="CG255" s="31" t="str">
        <f t="shared" si="283"/>
        <v/>
      </c>
      <c r="CH255" s="31" t="str">
        <f t="shared" si="328"/>
        <v/>
      </c>
      <c r="CI255" s="31" t="str">
        <f>IF(CB255="","",MAX(CI$12:CI254)+1)</f>
        <v/>
      </c>
      <c r="CJ255" s="31" t="str">
        <f t="shared" si="329"/>
        <v/>
      </c>
      <c r="CK255" s="66" t="str">
        <f t="shared" si="330"/>
        <v/>
      </c>
      <c r="CL255" s="47" t="s">
        <v>0</v>
      </c>
      <c r="CM255" s="73" t="str">
        <f t="shared" si="284"/>
        <v/>
      </c>
      <c r="CN255" s="47"/>
      <c r="CO255" s="19" t="str">
        <f t="shared" si="331"/>
        <v/>
      </c>
      <c r="CP255" s="47" t="s">
        <v>0</v>
      </c>
      <c r="CQ255" s="143" t="str">
        <f t="shared" si="332"/>
        <v>OK Kapela</v>
      </c>
      <c r="CR255" s="47" t="s">
        <v>0</v>
      </c>
      <c r="CS255" s="58" t="str">
        <f t="shared" si="348"/>
        <v>58:34</v>
      </c>
      <c r="CT255" s="73" t="str">
        <f t="shared" si="349"/>
        <v>0</v>
      </c>
      <c r="CU255" s="229" t="str">
        <f t="shared" si="285"/>
        <v/>
      </c>
      <c r="CV255" s="230">
        <f t="shared" si="350"/>
        <v>3514</v>
      </c>
      <c r="CW255" s="163">
        <f t="shared" si="286"/>
        <v>1</v>
      </c>
      <c r="CX255" s="47" t="s">
        <v>0</v>
      </c>
      <c r="CY255" s="222" t="str">
        <f t="shared" si="333"/>
        <v xml:space="preserve">
</v>
      </c>
      <c r="CZ255" s="223">
        <f t="shared" si="334"/>
        <v>6</v>
      </c>
      <c r="DA255" s="47" t="s">
        <v>0</v>
      </c>
      <c r="DB255" s="47"/>
      <c r="DC255" s="47"/>
      <c r="DD255" s="47"/>
      <c r="DE255" s="47" t="s">
        <v>0</v>
      </c>
      <c r="DF255" s="53" t="str">
        <f t="shared" si="342"/>
        <v/>
      </c>
      <c r="DG255" t="s">
        <v>0</v>
      </c>
      <c r="DH255" s="128" t="str">
        <f t="shared" si="343"/>
        <v>Ž</v>
      </c>
      <c r="DI255" t="s">
        <v>0</v>
      </c>
      <c r="DJ255" s="52" t="str">
        <f t="shared" si="344"/>
        <v/>
      </c>
      <c r="DK255" s="66" t="str">
        <f t="shared" si="345"/>
        <v/>
      </c>
      <c r="DL255" t="s">
        <v>0</v>
      </c>
      <c r="DM255" s="19" t="str">
        <f t="shared" si="346"/>
        <v/>
      </c>
      <c r="DN255" s="47" t="s">
        <v>0</v>
      </c>
      <c r="DO255" s="19" t="str">
        <f t="shared" si="347"/>
        <v/>
      </c>
      <c r="DP255" s="47" t="s">
        <v>0</v>
      </c>
      <c r="DQ255" s="52" t="str">
        <f t="shared" si="287"/>
        <v>Olga – Jerković Perić – OK Kapela – Ž21A</v>
      </c>
      <c r="DR255" s="53">
        <f t="shared" si="288"/>
        <v>261</v>
      </c>
      <c r="DS255" s="47" t="s">
        <v>0</v>
      </c>
      <c r="DT255" s="52" t="str">
        <f t="shared" si="289"/>
        <v>Olga – Jerković Perić – OK Kapela</v>
      </c>
      <c r="DU255" s="53">
        <f t="shared" si="290"/>
        <v>261</v>
      </c>
      <c r="DV255" s="47" t="s">
        <v>0</v>
      </c>
      <c r="DW255" s="52" t="str">
        <f t="shared" si="291"/>
        <v>Olga – Jerković Perić</v>
      </c>
      <c r="DX255" s="53">
        <f t="shared" si="292"/>
        <v>261</v>
      </c>
      <c r="DY255" s="47" t="s">
        <v>0</v>
      </c>
      <c r="DZ255" s="58">
        <f t="shared" si="335"/>
        <v>261</v>
      </c>
      <c r="EA255" s="53" cm="1">
        <f t="array" ref="EA255">IF(DZ255&lt;&gt;"",INDEX(regNatjecatelj_id,DZ255,0),IF(BD255&lt;&gt;"",BD255,""))</f>
        <v>1465</v>
      </c>
      <c r="EB255" s="47" t="s">
        <v>0</v>
      </c>
      <c r="EC255" s="58" t="str">
        <f t="shared" si="293"/>
        <v>imepre</v>
      </c>
      <c r="ED255" s="73" t="str">
        <f t="shared" si="294"/>
        <v>klu</v>
      </c>
      <c r="EE255" s="73" t="str">
        <f t="shared" si="295"/>
        <v>kat</v>
      </c>
      <c r="EF255" s="73" t="str">
        <f t="shared" si="296"/>
        <v/>
      </c>
      <c r="EG255" s="66" t="str">
        <f t="shared" si="297"/>
        <v>imepre-klu-kat</v>
      </c>
      <c r="EH255" s="47" t="s">
        <v>0</v>
      </c>
      <c r="EI255" s="58">
        <f>IF(AL255="","",MAX(EI$12:EI254)+1)</f>
        <v>408</v>
      </c>
      <c r="EJ255" s="73">
        <f t="shared" si="298"/>
        <v>39</v>
      </c>
      <c r="EK255" s="73">
        <f t="shared" si="336"/>
        <v>1465</v>
      </c>
      <c r="EL255" s="73">
        <f t="shared" si="299"/>
        <v>3514</v>
      </c>
      <c r="EM255" s="73">
        <f t="shared" si="300"/>
        <v>1</v>
      </c>
      <c r="EN255" s="73">
        <f t="shared" si="337"/>
        <v>1</v>
      </c>
      <c r="EO255" s="73">
        <f t="shared" si="338"/>
        <v>1</v>
      </c>
      <c r="EP255" s="73" t="str">
        <f t="shared" si="301"/>
        <v>0</v>
      </c>
      <c r="EQ255" s="73" t="str">
        <f t="shared" si="302"/>
        <v/>
      </c>
      <c r="ER255" s="73" t="str">
        <f t="shared" si="303"/>
        <v/>
      </c>
      <c r="ES255" s="53" t="str">
        <f t="shared" si="304"/>
        <v/>
      </c>
      <c r="ET255" s="47" t="s">
        <v>0</v>
      </c>
      <c r="EU255" s="19" t="str">
        <f t="shared" si="339"/>
        <v>INSERT INTO rezultat(id,stazakategorija_id,imeprezime_id,vrijeme_sec,status_id,registracija,uparivanje_id,originalstatus_id,imeprezimealias_id,klubalias_id,kategorijaalias_id) VALUES (408,39,1465,3514,1,1,1,0,Null,Null,Null);</v>
      </c>
      <c r="EV255" s="47" t="s">
        <v>0</v>
      </c>
      <c r="EW255" s="19" t="str">
        <f t="shared" si="340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5" s="47" t="s">
        <v>0</v>
      </c>
      <c r="EY255" s="180" t="str">
        <f t="shared" si="305"/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55" s="47" t="s">
        <v>0</v>
      </c>
    </row>
    <row r="256" spans="1:156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6" t="str">
        <f t="shared" si="306"/>
        <v>ok</v>
      </c>
      <c r="P256" s="47"/>
      <c r="Q256" s="52" t="str">
        <f t="shared" si="307"/>
        <v>Ž21A</v>
      </c>
      <c r="R256" s="73">
        <f>IF(Q256="","",IF(COUNTIF(Q$12:Q255,Q256)=0,R255+1,R255))</f>
        <v>17</v>
      </c>
      <c r="S256" s="73">
        <f t="shared" si="308"/>
        <v>102</v>
      </c>
      <c r="T256" s="73">
        <f t="shared" si="271"/>
        <v>14</v>
      </c>
      <c r="U256" s="66" t="str">
        <f t="shared" si="272"/>
        <v>Ž21A</v>
      </c>
      <c r="V256" s="47" t="s">
        <v>0</v>
      </c>
      <c r="W256" s="222" t="str">
        <f t="shared" si="273"/>
        <v>Ž21A</v>
      </c>
      <c r="X256" s="223">
        <f t="shared" si="274"/>
        <v>39</v>
      </c>
      <c r="Y256" s="47" t="s">
        <v>0</v>
      </c>
      <c r="Z256" s="52" t="str">
        <f t="shared" si="309"/>
        <v>CRO</v>
      </c>
      <c r="AA256" s="73">
        <f t="shared" si="275"/>
        <v>1</v>
      </c>
      <c r="AB256" s="31" t="str">
        <f t="shared" si="310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311"/>
        <v/>
      </c>
      <c r="AH256" s="47" t="s">
        <v>0</v>
      </c>
      <c r="AI256" s="143" t="str">
        <f t="shared" si="312"/>
        <v>CRO</v>
      </c>
      <c r="AJ256" s="47"/>
      <c r="AK256" s="52" t="str">
        <f t="shared" si="313"/>
        <v>Iva</v>
      </c>
      <c r="AL256" s="31" t="str">
        <f t="shared" si="314"/>
        <v>Štambuk</v>
      </c>
      <c r="AM256" s="73">
        <f t="shared" si="315"/>
        <v>1158</v>
      </c>
      <c r="AN256" s="73" t="str">
        <f t="shared" si="316"/>
        <v/>
      </c>
      <c r="AO256" s="31" t="str">
        <f t="shared" si="276"/>
        <v>Iva</v>
      </c>
      <c r="AP256" s="66" t="str">
        <f t="shared" si="277"/>
        <v>Štambuk</v>
      </c>
      <c r="AQ256" s="47" t="s">
        <v>0</v>
      </c>
      <c r="AR256" s="82" t="str">
        <f t="shared" si="317"/>
        <v/>
      </c>
      <c r="AS256" s="47" t="s">
        <v>0</v>
      </c>
      <c r="AT256" s="19" t="str">
        <f t="shared" si="318"/>
        <v/>
      </c>
      <c r="AU256" s="47" t="s">
        <v>0</v>
      </c>
      <c r="AV256" s="103"/>
      <c r="AW256" s="105"/>
      <c r="AX256" s="47" t="s">
        <v>0</v>
      </c>
      <c r="AY256" s="259" t="str">
        <f t="shared" si="341"/>
        <v/>
      </c>
      <c r="AZ256" s="47" t="s">
        <v>0</v>
      </c>
      <c r="BA256" s="52" t="str">
        <f t="shared" si="278"/>
        <v/>
      </c>
      <c r="BB256" s="73" t="str">
        <f>IF(AV256&amp;AW256="","",MAX(BB$12:BB255)+1)</f>
        <v/>
      </c>
      <c r="BC256" s="271" t="str">
        <f t="shared" si="279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>IF(O256="","",IF(BC256="",AO256,IF(BC256="NEMA",AV256,INDEX(regNatjecatelj_ime,MATCH(BC256,regNatjecatelj_id,0)))))</f>
        <v>Iva</v>
      </c>
      <c r="BG256" s="31" t="str">
        <f>IF(O256="","",IF(BC256="",AP256,IF(BC256="NEMA",AW256,INDEX(regNatjecatelj_prezime,MATCH(BC256,regNatjecatelj_id,0)))))</f>
        <v>Štambuk</v>
      </c>
      <c r="BH256" s="73" t="str">
        <f t="shared" si="319"/>
        <v/>
      </c>
      <c r="BI256" s="53">
        <f t="shared" si="320"/>
        <v>1158</v>
      </c>
      <c r="BJ256" s="47" t="s">
        <v>0</v>
      </c>
      <c r="BK256" s="52" t="str">
        <f t="shared" si="280"/>
        <v>Maksimir</v>
      </c>
      <c r="BL256" s="31" t="str">
        <f t="shared" si="281"/>
        <v>OK Maksimir</v>
      </c>
      <c r="BM256" s="73" t="str">
        <f t="shared" si="282"/>
        <v/>
      </c>
      <c r="BN256" s="31" t="str" cm="1">
        <f t="array" ref="BN256">IF(BM256="",""&amp;BL256,IF(BM256="NEMA",BL256,INDEX(regKlub_naziv,MATCH(INDEX(regKlub_alias_klubId,BM256),regKlub_id,0))))</f>
        <v>OK Maksimir</v>
      </c>
      <c r="BO256" s="31" t="str" cm="1">
        <f t="array" ref="BO256">IFERROR(""&amp;INDEX(regNatjecatelj_klub,DX256),"")</f>
        <v>OK Maksimir</v>
      </c>
      <c r="BP256" s="88" t="str">
        <f t="shared" si="321"/>
        <v/>
      </c>
      <c r="BQ256" s="66" t="str">
        <f t="shared" si="322"/>
        <v>OK Maksimir</v>
      </c>
      <c r="BR256" s="47" t="s">
        <v>0</v>
      </c>
      <c r="BS256" s="52" t="str">
        <f>IF(X256&lt;&gt;"NEMA","",IF(IFERROR(MATCH(W256,W$12:W255,0),0)&lt;&gt;0,"",W256))</f>
        <v/>
      </c>
      <c r="BT256" s="73" t="str">
        <f t="shared" si="323"/>
        <v/>
      </c>
      <c r="BU256" s="31" t="str">
        <f>IF(OR(BT256="",BT256&lt;&gt;"NEMA"),"",MAX(BU$12:BU255)+1)</f>
        <v/>
      </c>
      <c r="BV256" s="66" t="str">
        <f t="shared" si="324"/>
        <v/>
      </c>
      <c r="BW256" s="47" t="s">
        <v>0</v>
      </c>
      <c r="BX256" s="19" t="str">
        <f t="shared" si="325"/>
        <v/>
      </c>
      <c r="BY256" s="47" t="s">
        <v>0</v>
      </c>
      <c r="BZ256" s="82" t="str">
        <f>IF(BM256&lt;&gt;"NEMA","",IF(IFERROR(MATCH(BL256,BL$12:BL255,0),0)&lt;&gt;0,"",BL256))</f>
        <v/>
      </c>
      <c r="CA256" s="47" t="s">
        <v>0</v>
      </c>
      <c r="CB256" s="125"/>
      <c r="CC256" s="47" t="s">
        <v>0</v>
      </c>
      <c r="CD256" s="58" t="str">
        <f t="shared" si="326"/>
        <v/>
      </c>
      <c r="CE256" s="31" t="str">
        <f t="shared" si="327"/>
        <v/>
      </c>
      <c r="CF256" s="31" t="str">
        <f>IF(CE256="","",MAX(CF$12:CF255)+1)</f>
        <v/>
      </c>
      <c r="CG256" s="31" t="str">
        <f t="shared" si="283"/>
        <v/>
      </c>
      <c r="CH256" s="31" t="str">
        <f t="shared" si="328"/>
        <v/>
      </c>
      <c r="CI256" s="31" t="str">
        <f>IF(CB256="","",MAX(CI$12:CI255)+1)</f>
        <v/>
      </c>
      <c r="CJ256" s="31" t="str">
        <f t="shared" si="329"/>
        <v/>
      </c>
      <c r="CK256" s="66" t="str">
        <f t="shared" si="330"/>
        <v/>
      </c>
      <c r="CL256" s="47" t="s">
        <v>0</v>
      </c>
      <c r="CM256" s="73" t="str">
        <f t="shared" si="284"/>
        <v/>
      </c>
      <c r="CN256" s="47"/>
      <c r="CO256" s="19" t="str">
        <f t="shared" si="331"/>
        <v/>
      </c>
      <c r="CP256" s="47" t="s">
        <v>0</v>
      </c>
      <c r="CQ256" s="143" t="str">
        <f t="shared" si="332"/>
        <v>OK Maksimir</v>
      </c>
      <c r="CR256" s="47" t="s">
        <v>0</v>
      </c>
      <c r="CS256" s="58" t="str">
        <f t="shared" si="348"/>
        <v>63:28</v>
      </c>
      <c r="CT256" s="73" t="str">
        <f t="shared" si="349"/>
        <v>0</v>
      </c>
      <c r="CU256" s="229" t="str">
        <f t="shared" si="285"/>
        <v/>
      </c>
      <c r="CV256" s="230">
        <f t="shared" si="350"/>
        <v>3808</v>
      </c>
      <c r="CW256" s="163">
        <f t="shared" si="286"/>
        <v>1</v>
      </c>
      <c r="CX256" s="47" t="s">
        <v>0</v>
      </c>
      <c r="CY256" s="222" t="str">
        <f t="shared" si="333"/>
        <v xml:space="preserve">
</v>
      </c>
      <c r="CZ256" s="223">
        <f t="shared" si="334"/>
        <v>6</v>
      </c>
      <c r="DA256" s="47" t="s">
        <v>0</v>
      </c>
      <c r="DB256" s="47"/>
      <c r="DC256" s="47"/>
      <c r="DD256" s="47"/>
      <c r="DE256" s="47" t="s">
        <v>0</v>
      </c>
      <c r="DF256" s="53" t="str">
        <f t="shared" si="342"/>
        <v/>
      </c>
      <c r="DG256" t="s">
        <v>0</v>
      </c>
      <c r="DH256" s="128" t="str">
        <f t="shared" si="343"/>
        <v>Ž</v>
      </c>
      <c r="DI256" t="s">
        <v>0</v>
      </c>
      <c r="DJ256" s="52" t="str">
        <f t="shared" si="344"/>
        <v/>
      </c>
      <c r="DK256" s="66" t="str">
        <f t="shared" si="345"/>
        <v/>
      </c>
      <c r="DL256" t="s">
        <v>0</v>
      </c>
      <c r="DM256" s="19" t="str">
        <f t="shared" si="346"/>
        <v/>
      </c>
      <c r="DN256" s="47" t="s">
        <v>0</v>
      </c>
      <c r="DO256" s="19" t="str">
        <f t="shared" si="347"/>
        <v/>
      </c>
      <c r="DP256" s="47" t="s">
        <v>0</v>
      </c>
      <c r="DQ256" s="52" t="str">
        <f t="shared" si="287"/>
        <v>Iva – Štambuk – OK Maksimir – Ž21A</v>
      </c>
      <c r="DR256" s="53">
        <f t="shared" si="288"/>
        <v>381</v>
      </c>
      <c r="DS256" s="47" t="s">
        <v>0</v>
      </c>
      <c r="DT256" s="52" t="str">
        <f t="shared" si="289"/>
        <v>Iva – Štambuk – OK Maksimir</v>
      </c>
      <c r="DU256" s="53">
        <f t="shared" si="290"/>
        <v>381</v>
      </c>
      <c r="DV256" s="47" t="s">
        <v>0</v>
      </c>
      <c r="DW256" s="52" t="str">
        <f t="shared" si="291"/>
        <v>Iva – Štambuk</v>
      </c>
      <c r="DX256" s="53">
        <f t="shared" si="292"/>
        <v>381</v>
      </c>
      <c r="DY256" s="47" t="s">
        <v>0</v>
      </c>
      <c r="DZ256" s="58">
        <f t="shared" si="335"/>
        <v>381</v>
      </c>
      <c r="EA256" s="53" cm="1">
        <f t="array" ref="EA256">IF(DZ256&lt;&gt;"",INDEX(regNatjecatelj_id,DZ256,0),IF(BD256&lt;&gt;"",BD256,""))</f>
        <v>1158</v>
      </c>
      <c r="EB256" s="47" t="s">
        <v>0</v>
      </c>
      <c r="EC256" s="58" t="str">
        <f t="shared" si="293"/>
        <v>imepre</v>
      </c>
      <c r="ED256" s="73" t="str">
        <f t="shared" si="294"/>
        <v>klu</v>
      </c>
      <c r="EE256" s="73" t="str">
        <f t="shared" si="295"/>
        <v>kat</v>
      </c>
      <c r="EF256" s="73" t="str">
        <f t="shared" si="296"/>
        <v/>
      </c>
      <c r="EG256" s="66" t="str">
        <f t="shared" si="297"/>
        <v>imepre-klu-kat</v>
      </c>
      <c r="EH256" s="47" t="s">
        <v>0</v>
      </c>
      <c r="EI256" s="58">
        <f>IF(AL256="","",MAX(EI$12:EI255)+1)</f>
        <v>409</v>
      </c>
      <c r="EJ256" s="73">
        <f t="shared" si="298"/>
        <v>39</v>
      </c>
      <c r="EK256" s="73">
        <f t="shared" si="336"/>
        <v>1158</v>
      </c>
      <c r="EL256" s="73">
        <f t="shared" si="299"/>
        <v>3808</v>
      </c>
      <c r="EM256" s="73">
        <f t="shared" si="300"/>
        <v>1</v>
      </c>
      <c r="EN256" s="73">
        <f t="shared" si="337"/>
        <v>1</v>
      </c>
      <c r="EO256" s="73">
        <f t="shared" si="338"/>
        <v>1</v>
      </c>
      <c r="EP256" s="73" t="str">
        <f t="shared" si="301"/>
        <v>0</v>
      </c>
      <c r="EQ256" s="73" t="str">
        <f t="shared" si="302"/>
        <v/>
      </c>
      <c r="ER256" s="73" t="str">
        <f t="shared" si="303"/>
        <v/>
      </c>
      <c r="ES256" s="53" t="str">
        <f t="shared" si="304"/>
        <v/>
      </c>
      <c r="ET256" s="47" t="s">
        <v>0</v>
      </c>
      <c r="EU256" s="19" t="str">
        <f t="shared" si="339"/>
        <v>INSERT INTO rezultat(id,stazakategorija_id,imeprezime_id,vrijeme_sec,status_id,registracija,uparivanje_id,originalstatus_id,imeprezimealias_id,klubalias_id,kategorijaalias_id) VALUES (409,39,1158,3808,1,1,1,0,Null,Null,Null);</v>
      </c>
      <c r="EV256" s="47" t="s">
        <v>0</v>
      </c>
      <c r="EW256" s="19" t="str">
        <f t="shared" si="340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6" s="47" t="s">
        <v>0</v>
      </c>
      <c r="EY256" s="180" t="str">
        <f t="shared" si="305"/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56" s="47" t="s">
        <v>0</v>
      </c>
    </row>
    <row r="257" spans="1:156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6" t="str">
        <f t="shared" si="306"/>
        <v>ok</v>
      </c>
      <c r="P257" s="47"/>
      <c r="Q257" s="52" t="str">
        <f t="shared" si="307"/>
        <v>Ž21A</v>
      </c>
      <c r="R257" s="73">
        <f>IF(Q257="","",IF(COUNTIF(Q$12:Q256,Q257)=0,R256+1,R256))</f>
        <v>17</v>
      </c>
      <c r="S257" s="73">
        <f t="shared" si="308"/>
        <v>102</v>
      </c>
      <c r="T257" s="73">
        <f t="shared" si="271"/>
        <v>14</v>
      </c>
      <c r="U257" s="66" t="str">
        <f t="shared" si="272"/>
        <v>Ž21A</v>
      </c>
      <c r="V257" s="47" t="s">
        <v>0</v>
      </c>
      <c r="W257" s="222" t="str">
        <f t="shared" si="273"/>
        <v>Ž21A</v>
      </c>
      <c r="X257" s="223">
        <f t="shared" si="274"/>
        <v>39</v>
      </c>
      <c r="Y257" s="47" t="s">
        <v>0</v>
      </c>
      <c r="Z257" s="52" t="str">
        <f t="shared" si="309"/>
        <v>CRO</v>
      </c>
      <c r="AA257" s="73">
        <f t="shared" si="275"/>
        <v>1</v>
      </c>
      <c r="AB257" s="31" t="str">
        <f t="shared" si="310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311"/>
        <v/>
      </c>
      <c r="AH257" s="47" t="s">
        <v>0</v>
      </c>
      <c r="AI257" s="143" t="str">
        <f t="shared" si="312"/>
        <v>CRO</v>
      </c>
      <c r="AJ257" s="47"/>
      <c r="AK257" s="52" t="str">
        <f t="shared" si="313"/>
        <v>Antonija</v>
      </c>
      <c r="AL257" s="31" t="str">
        <f t="shared" si="314"/>
        <v>Orlić</v>
      </c>
      <c r="AM257" s="73">
        <f t="shared" si="315"/>
        <v>1269</v>
      </c>
      <c r="AN257" s="73" t="str">
        <f t="shared" si="316"/>
        <v/>
      </c>
      <c r="AO257" s="31" t="str">
        <f t="shared" si="276"/>
        <v>Antonija</v>
      </c>
      <c r="AP257" s="66" t="str">
        <f t="shared" si="277"/>
        <v>Orlić</v>
      </c>
      <c r="AQ257" s="47" t="s">
        <v>0</v>
      </c>
      <c r="AR257" s="82" t="str">
        <f t="shared" si="317"/>
        <v/>
      </c>
      <c r="AS257" s="47" t="s">
        <v>0</v>
      </c>
      <c r="AT257" s="19" t="str">
        <f t="shared" si="318"/>
        <v/>
      </c>
      <c r="AU257" s="47" t="s">
        <v>0</v>
      </c>
      <c r="AV257" s="103"/>
      <c r="AW257" s="105"/>
      <c r="AX257" s="47" t="s">
        <v>0</v>
      </c>
      <c r="AY257" s="259" t="str">
        <f t="shared" si="341"/>
        <v/>
      </c>
      <c r="AZ257" s="47" t="s">
        <v>0</v>
      </c>
      <c r="BA257" s="52" t="str">
        <f t="shared" si="278"/>
        <v/>
      </c>
      <c r="BB257" s="73" t="str">
        <f>IF(AV257&amp;AW257="","",MAX(BB$12:BB256)+1)</f>
        <v/>
      </c>
      <c r="BC257" s="271" t="str">
        <f t="shared" si="279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>IF(O257="","",IF(BC257="",AO257,IF(BC257="NEMA",AV257,INDEX(regNatjecatelj_ime,MATCH(BC257,regNatjecatelj_id,0)))))</f>
        <v>Antonija</v>
      </c>
      <c r="BG257" s="31" t="str">
        <f>IF(O257="","",IF(BC257="",AP257,IF(BC257="NEMA",AW257,INDEX(regNatjecatelj_prezime,MATCH(BC257,regNatjecatelj_id,0)))))</f>
        <v>Orlić</v>
      </c>
      <c r="BH257" s="73" t="str">
        <f t="shared" si="319"/>
        <v/>
      </c>
      <c r="BI257" s="53">
        <f t="shared" si="320"/>
        <v>1269</v>
      </c>
      <c r="BJ257" s="47" t="s">
        <v>0</v>
      </c>
      <c r="BK257" s="52" t="str">
        <f t="shared" si="280"/>
        <v>BJE</v>
      </c>
      <c r="BL257" s="31" t="str">
        <f t="shared" si="281"/>
        <v>OK Bjelovar</v>
      </c>
      <c r="BM257" s="73" t="str">
        <f t="shared" si="282"/>
        <v/>
      </c>
      <c r="BN257" s="31" t="str" cm="1">
        <f t="array" ref="BN257">IF(BM257="",""&amp;BL257,IF(BM257="NEMA",BL257,INDEX(regKlub_naziv,MATCH(INDEX(regKlub_alias_klubId,BM257),regKlub_id,0))))</f>
        <v>OK Bjelovar</v>
      </c>
      <c r="BO257" s="31" t="str" cm="1">
        <f t="array" ref="BO257">IFERROR(""&amp;INDEX(regNatjecatelj_klub,DX257),"")</f>
        <v>OK Bjelovar</v>
      </c>
      <c r="BP257" s="88" t="str">
        <f t="shared" si="321"/>
        <v/>
      </c>
      <c r="BQ257" s="66" t="str">
        <f t="shared" si="322"/>
        <v>OK Bjelovar</v>
      </c>
      <c r="BR257" s="47" t="s">
        <v>0</v>
      </c>
      <c r="BS257" s="52" t="str">
        <f>IF(X257&lt;&gt;"NEMA","",IF(IFERROR(MATCH(W257,W$12:W256,0),0)&lt;&gt;0,"",W257))</f>
        <v/>
      </c>
      <c r="BT257" s="73" t="str">
        <f t="shared" si="323"/>
        <v/>
      </c>
      <c r="BU257" s="31" t="str">
        <f>IF(OR(BT257="",BT257&lt;&gt;"NEMA"),"",MAX(BU$12:BU256)+1)</f>
        <v/>
      </c>
      <c r="BV257" s="66" t="str">
        <f t="shared" si="324"/>
        <v/>
      </c>
      <c r="BW257" s="47" t="s">
        <v>0</v>
      </c>
      <c r="BX257" s="19" t="str">
        <f t="shared" si="325"/>
        <v/>
      </c>
      <c r="BY257" s="47" t="s">
        <v>0</v>
      </c>
      <c r="BZ257" s="82" t="str">
        <f>IF(BM257&lt;&gt;"NEMA","",IF(IFERROR(MATCH(BL257,BL$12:BL256,0),0)&lt;&gt;0,"",BL257))</f>
        <v/>
      </c>
      <c r="CA257" s="47" t="s">
        <v>0</v>
      </c>
      <c r="CB257" s="125"/>
      <c r="CC257" s="47" t="s">
        <v>0</v>
      </c>
      <c r="CD257" s="58" t="str">
        <f t="shared" si="326"/>
        <v/>
      </c>
      <c r="CE257" s="31" t="str">
        <f t="shared" si="327"/>
        <v/>
      </c>
      <c r="CF257" s="31" t="str">
        <f>IF(CE257="","",MAX(CF$12:CF256)+1)</f>
        <v/>
      </c>
      <c r="CG257" s="31" t="str">
        <f t="shared" si="283"/>
        <v/>
      </c>
      <c r="CH257" s="31" t="str">
        <f t="shared" si="328"/>
        <v/>
      </c>
      <c r="CI257" s="31" t="str">
        <f>IF(CB257="","",MAX(CI$12:CI256)+1)</f>
        <v/>
      </c>
      <c r="CJ257" s="31" t="str">
        <f t="shared" si="329"/>
        <v/>
      </c>
      <c r="CK257" s="66" t="str">
        <f t="shared" si="330"/>
        <v/>
      </c>
      <c r="CL257" s="47" t="s">
        <v>0</v>
      </c>
      <c r="CM257" s="73" t="str">
        <f t="shared" si="284"/>
        <v/>
      </c>
      <c r="CN257" s="47"/>
      <c r="CO257" s="19" t="str">
        <f t="shared" si="331"/>
        <v/>
      </c>
      <c r="CP257" s="47" t="s">
        <v>0</v>
      </c>
      <c r="CQ257" s="143" t="str">
        <f t="shared" si="332"/>
        <v>OK Bjelovar</v>
      </c>
      <c r="CR257" s="47" t="s">
        <v>0</v>
      </c>
      <c r="CS257" s="58" t="str">
        <f t="shared" si="348"/>
        <v>68:18</v>
      </c>
      <c r="CT257" s="73" t="str">
        <f t="shared" si="349"/>
        <v>0</v>
      </c>
      <c r="CU257" s="229" t="str">
        <f t="shared" si="285"/>
        <v/>
      </c>
      <c r="CV257" s="230">
        <f t="shared" si="350"/>
        <v>4098</v>
      </c>
      <c r="CW257" s="163">
        <f t="shared" si="286"/>
        <v>1</v>
      </c>
      <c r="CX257" s="47" t="s">
        <v>0</v>
      </c>
      <c r="CY257" s="222" t="str">
        <f t="shared" si="333"/>
        <v xml:space="preserve">
</v>
      </c>
      <c r="CZ257" s="223">
        <f t="shared" si="334"/>
        <v>6</v>
      </c>
      <c r="DA257" s="47" t="s">
        <v>0</v>
      </c>
      <c r="DB257" s="47"/>
      <c r="DC257" s="47"/>
      <c r="DD257" s="47"/>
      <c r="DE257" s="47" t="s">
        <v>0</v>
      </c>
      <c r="DF257" s="53" t="str">
        <f t="shared" si="342"/>
        <v/>
      </c>
      <c r="DG257" t="s">
        <v>0</v>
      </c>
      <c r="DH257" s="128" t="str">
        <f t="shared" si="343"/>
        <v>Ž</v>
      </c>
      <c r="DI257" t="s">
        <v>0</v>
      </c>
      <c r="DJ257" s="52" t="str">
        <f t="shared" si="344"/>
        <v/>
      </c>
      <c r="DK257" s="66" t="str">
        <f t="shared" si="345"/>
        <v/>
      </c>
      <c r="DL257" t="s">
        <v>0</v>
      </c>
      <c r="DM257" s="19" t="str">
        <f t="shared" si="346"/>
        <v/>
      </c>
      <c r="DN257" s="47" t="s">
        <v>0</v>
      </c>
      <c r="DO257" s="19" t="str">
        <f t="shared" si="347"/>
        <v/>
      </c>
      <c r="DP257" s="47" t="s">
        <v>0</v>
      </c>
      <c r="DQ257" s="52" t="str">
        <f t="shared" si="287"/>
        <v>Antonija – Orlić – OK Bjelovar – Ž21A</v>
      </c>
      <c r="DR257" s="53">
        <f t="shared" si="288"/>
        <v>16</v>
      </c>
      <c r="DS257" s="47" t="s">
        <v>0</v>
      </c>
      <c r="DT257" s="52" t="str">
        <f t="shared" si="289"/>
        <v>Antonija – Orlić – OK Bjelovar</v>
      </c>
      <c r="DU257" s="53">
        <f t="shared" si="290"/>
        <v>16</v>
      </c>
      <c r="DV257" s="47" t="s">
        <v>0</v>
      </c>
      <c r="DW257" s="52" t="str">
        <f t="shared" si="291"/>
        <v>Antonija – Orlić</v>
      </c>
      <c r="DX257" s="53">
        <f t="shared" si="292"/>
        <v>16</v>
      </c>
      <c r="DY257" s="47" t="s">
        <v>0</v>
      </c>
      <c r="DZ257" s="58">
        <f t="shared" si="335"/>
        <v>16</v>
      </c>
      <c r="EA257" s="53" cm="1">
        <f t="array" ref="EA257">IF(DZ257&lt;&gt;"",INDEX(regNatjecatelj_id,DZ257,0),IF(BD257&lt;&gt;"",BD257,""))</f>
        <v>1269</v>
      </c>
      <c r="EB257" s="47" t="s">
        <v>0</v>
      </c>
      <c r="EC257" s="58" t="str">
        <f t="shared" si="293"/>
        <v>imepre</v>
      </c>
      <c r="ED257" s="73" t="str">
        <f t="shared" si="294"/>
        <v>klu</v>
      </c>
      <c r="EE257" s="73" t="str">
        <f t="shared" si="295"/>
        <v>kat</v>
      </c>
      <c r="EF257" s="73" t="str">
        <f t="shared" si="296"/>
        <v/>
      </c>
      <c r="EG257" s="66" t="str">
        <f t="shared" si="297"/>
        <v>imepre-klu-kat</v>
      </c>
      <c r="EH257" s="47" t="s">
        <v>0</v>
      </c>
      <c r="EI257" s="58">
        <f>IF(AL257="","",MAX(EI$12:EI256)+1)</f>
        <v>410</v>
      </c>
      <c r="EJ257" s="73">
        <f t="shared" si="298"/>
        <v>39</v>
      </c>
      <c r="EK257" s="73">
        <f t="shared" si="336"/>
        <v>1269</v>
      </c>
      <c r="EL257" s="73">
        <f t="shared" si="299"/>
        <v>4098</v>
      </c>
      <c r="EM257" s="73">
        <f t="shared" si="300"/>
        <v>1</v>
      </c>
      <c r="EN257" s="73">
        <f t="shared" si="337"/>
        <v>1</v>
      </c>
      <c r="EO257" s="73">
        <f t="shared" si="338"/>
        <v>1</v>
      </c>
      <c r="EP257" s="73" t="str">
        <f t="shared" si="301"/>
        <v>0</v>
      </c>
      <c r="EQ257" s="73" t="str">
        <f t="shared" si="302"/>
        <v/>
      </c>
      <c r="ER257" s="73" t="str">
        <f t="shared" si="303"/>
        <v/>
      </c>
      <c r="ES257" s="53" t="str">
        <f t="shared" si="304"/>
        <v/>
      </c>
      <c r="ET257" s="47" t="s">
        <v>0</v>
      </c>
      <c r="EU257" s="19" t="str">
        <f t="shared" si="339"/>
        <v>INSERT INTO rezultat(id,stazakategorija_id,imeprezime_id,vrijeme_sec,status_id,registracija,uparivanje_id,originalstatus_id,imeprezimealias_id,klubalias_id,kategorijaalias_id) VALUES (410,39,1269,4098,1,1,1,0,Null,Null,Null);</v>
      </c>
      <c r="EV257" s="47" t="s">
        <v>0</v>
      </c>
      <c r="EW257" s="19" t="str">
        <f t="shared" si="340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7" s="47" t="s">
        <v>0</v>
      </c>
      <c r="EY257" s="180" t="str">
        <f t="shared" si="305"/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57" s="47" t="s">
        <v>0</v>
      </c>
    </row>
    <row r="258" spans="1:156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6" t="str">
        <f t="shared" si="306"/>
        <v>ok</v>
      </c>
      <c r="P258" s="47"/>
      <c r="Q258" s="52" t="str">
        <f t="shared" si="307"/>
        <v>Ž21A</v>
      </c>
      <c r="R258" s="73">
        <f>IF(Q258="","",IF(COUNTIF(Q$12:Q257,Q258)=0,R257+1,R257))</f>
        <v>17</v>
      </c>
      <c r="S258" s="73">
        <f t="shared" si="308"/>
        <v>102</v>
      </c>
      <c r="T258" s="73">
        <f t="shared" si="271"/>
        <v>14</v>
      </c>
      <c r="U258" s="66" t="str">
        <f t="shared" si="272"/>
        <v>Ž21A</v>
      </c>
      <c r="V258" s="47" t="s">
        <v>0</v>
      </c>
      <c r="W258" s="222" t="str">
        <f t="shared" si="273"/>
        <v>Ž21A</v>
      </c>
      <c r="X258" s="223">
        <f t="shared" si="274"/>
        <v>39</v>
      </c>
      <c r="Y258" s="47" t="s">
        <v>0</v>
      </c>
      <c r="Z258" s="52" t="str">
        <f t="shared" si="309"/>
        <v>CRO</v>
      </c>
      <c r="AA258" s="73">
        <f t="shared" si="275"/>
        <v>1</v>
      </c>
      <c r="AB258" s="31" t="str">
        <f t="shared" si="310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311"/>
        <v/>
      </c>
      <c r="AH258" s="47" t="s">
        <v>0</v>
      </c>
      <c r="AI258" s="143" t="str">
        <f t="shared" si="312"/>
        <v>CRO</v>
      </c>
      <c r="AJ258" s="47"/>
      <c r="AK258" s="52" t="str">
        <f t="shared" si="313"/>
        <v>Ines</v>
      </c>
      <c r="AL258" s="31" t="str">
        <f t="shared" si="314"/>
        <v>Kos</v>
      </c>
      <c r="AM258" s="73">
        <f t="shared" si="315"/>
        <v>1483</v>
      </c>
      <c r="AN258" s="73" t="str">
        <f t="shared" si="316"/>
        <v/>
      </c>
      <c r="AO258" s="31" t="str">
        <f t="shared" si="276"/>
        <v>Ines</v>
      </c>
      <c r="AP258" s="66" t="str">
        <f t="shared" si="277"/>
        <v>Kos</v>
      </c>
      <c r="AQ258" s="47" t="s">
        <v>0</v>
      </c>
      <c r="AR258" s="82" t="str">
        <f t="shared" si="317"/>
        <v/>
      </c>
      <c r="AS258" s="47" t="s">
        <v>0</v>
      </c>
      <c r="AT258" s="19" t="str">
        <f t="shared" si="318"/>
        <v/>
      </c>
      <c r="AU258" s="47" t="s">
        <v>0</v>
      </c>
      <c r="AV258" s="103"/>
      <c r="AW258" s="105"/>
      <c r="AX258" s="47" t="s">
        <v>0</v>
      </c>
      <c r="AY258" s="259" t="str">
        <f t="shared" si="341"/>
        <v/>
      </c>
      <c r="AZ258" s="47" t="s">
        <v>0</v>
      </c>
      <c r="BA258" s="52" t="str">
        <f t="shared" si="278"/>
        <v/>
      </c>
      <c r="BB258" s="73" t="str">
        <f>IF(AV258&amp;AW258="","",MAX(BB$12:BB257)+1)</f>
        <v/>
      </c>
      <c r="BC258" s="271" t="str">
        <f t="shared" si="279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>IF(O258="","",IF(BC258="",AO258,IF(BC258="NEMA",AV258,INDEX(regNatjecatelj_ime,MATCH(BC258,regNatjecatelj_id,0)))))</f>
        <v>Ines</v>
      </c>
      <c r="BG258" s="31" t="str">
        <f>IF(O258="","",IF(BC258="",AP258,IF(BC258="NEMA",AW258,INDEX(regNatjecatelj_prezime,MATCH(BC258,regNatjecatelj_id,0)))))</f>
        <v>Kos</v>
      </c>
      <c r="BH258" s="73" t="str">
        <f t="shared" si="319"/>
        <v/>
      </c>
      <c r="BI258" s="53">
        <f t="shared" si="320"/>
        <v>1483</v>
      </c>
      <c r="BJ258" s="47" t="s">
        <v>0</v>
      </c>
      <c r="BK258" s="52" t="str">
        <f t="shared" si="280"/>
        <v>KAP</v>
      </c>
      <c r="BL258" s="31" t="str">
        <f t="shared" si="281"/>
        <v>OK Kapela</v>
      </c>
      <c r="BM258" s="73" t="str">
        <f t="shared" si="282"/>
        <v/>
      </c>
      <c r="BN258" s="31" t="str" cm="1">
        <f t="array" ref="BN258">IF(BM258="",""&amp;BL258,IF(BM258="NEMA",BL258,INDEX(regKlub_naziv,MATCH(INDEX(regKlub_alias_klubId,BM258),regKlub_id,0))))</f>
        <v>OK Kapela</v>
      </c>
      <c r="BO258" s="31" t="str" cm="1">
        <f t="array" ref="BO258">IFERROR(""&amp;INDEX(regNatjecatelj_klub,DX258),"")</f>
        <v>OK Kapela</v>
      </c>
      <c r="BP258" s="88" t="str">
        <f t="shared" si="321"/>
        <v/>
      </c>
      <c r="BQ258" s="66" t="str">
        <f t="shared" si="322"/>
        <v>OK Kapela</v>
      </c>
      <c r="BR258" s="47" t="s">
        <v>0</v>
      </c>
      <c r="BS258" s="52" t="str">
        <f>IF(X258&lt;&gt;"NEMA","",IF(IFERROR(MATCH(W258,W$12:W257,0),0)&lt;&gt;0,"",W258))</f>
        <v/>
      </c>
      <c r="BT258" s="73" t="str">
        <f t="shared" si="323"/>
        <v/>
      </c>
      <c r="BU258" s="31" t="str">
        <f>IF(OR(BT258="",BT258&lt;&gt;"NEMA"),"",MAX(BU$12:BU257)+1)</f>
        <v/>
      </c>
      <c r="BV258" s="66" t="str">
        <f t="shared" si="324"/>
        <v/>
      </c>
      <c r="BW258" s="47" t="s">
        <v>0</v>
      </c>
      <c r="BX258" s="19" t="str">
        <f t="shared" si="325"/>
        <v/>
      </c>
      <c r="BY258" s="47" t="s">
        <v>0</v>
      </c>
      <c r="BZ258" s="82" t="str">
        <f>IF(BM258&lt;&gt;"NEMA","",IF(IFERROR(MATCH(BL258,BL$12:BL257,0),0)&lt;&gt;0,"",BL258))</f>
        <v/>
      </c>
      <c r="CA258" s="47" t="s">
        <v>0</v>
      </c>
      <c r="CB258" s="125"/>
      <c r="CC258" s="47" t="s">
        <v>0</v>
      </c>
      <c r="CD258" s="58" t="str">
        <f t="shared" si="326"/>
        <v/>
      </c>
      <c r="CE258" s="31" t="str">
        <f t="shared" si="327"/>
        <v/>
      </c>
      <c r="CF258" s="31" t="str">
        <f>IF(CE258="","",MAX(CF$12:CF257)+1)</f>
        <v/>
      </c>
      <c r="CG258" s="31" t="str">
        <f t="shared" si="283"/>
        <v/>
      </c>
      <c r="CH258" s="31" t="str">
        <f t="shared" si="328"/>
        <v/>
      </c>
      <c r="CI258" s="31" t="str">
        <f>IF(CB258="","",MAX(CI$12:CI257)+1)</f>
        <v/>
      </c>
      <c r="CJ258" s="31" t="str">
        <f t="shared" si="329"/>
        <v/>
      </c>
      <c r="CK258" s="66" t="str">
        <f t="shared" si="330"/>
        <v/>
      </c>
      <c r="CL258" s="47" t="s">
        <v>0</v>
      </c>
      <c r="CM258" s="73" t="str">
        <f t="shared" si="284"/>
        <v/>
      </c>
      <c r="CN258" s="47"/>
      <c r="CO258" s="19" t="str">
        <f t="shared" si="331"/>
        <v/>
      </c>
      <c r="CP258" s="47" t="s">
        <v>0</v>
      </c>
      <c r="CQ258" s="143" t="str">
        <f t="shared" si="332"/>
        <v>OK Kapela</v>
      </c>
      <c r="CR258" s="47" t="s">
        <v>0</v>
      </c>
      <c r="CS258" s="58" t="str">
        <f t="shared" si="348"/>
        <v>79:04</v>
      </c>
      <c r="CT258" s="73" t="str">
        <f t="shared" si="349"/>
        <v>0</v>
      </c>
      <c r="CU258" s="229" t="str">
        <f t="shared" si="285"/>
        <v/>
      </c>
      <c r="CV258" s="230">
        <f t="shared" si="350"/>
        <v>4744</v>
      </c>
      <c r="CW258" s="163">
        <f t="shared" si="286"/>
        <v>1</v>
      </c>
      <c r="CX258" s="47" t="s">
        <v>0</v>
      </c>
      <c r="CY258" s="222" t="str">
        <f t="shared" si="333"/>
        <v xml:space="preserve">
</v>
      </c>
      <c r="CZ258" s="223">
        <f t="shared" si="334"/>
        <v>6</v>
      </c>
      <c r="DA258" s="47" t="s">
        <v>0</v>
      </c>
      <c r="DB258" s="47"/>
      <c r="DC258" s="47"/>
      <c r="DD258" s="47"/>
      <c r="DE258" s="47" t="s">
        <v>0</v>
      </c>
      <c r="DF258" s="53" t="str">
        <f t="shared" si="342"/>
        <v/>
      </c>
      <c r="DG258" t="s">
        <v>0</v>
      </c>
      <c r="DH258" s="128" t="str">
        <f t="shared" si="343"/>
        <v>Ž</v>
      </c>
      <c r="DI258" t="s">
        <v>0</v>
      </c>
      <c r="DJ258" s="52" t="str">
        <f t="shared" si="344"/>
        <v/>
      </c>
      <c r="DK258" s="66" t="str">
        <f t="shared" si="345"/>
        <v/>
      </c>
      <c r="DL258" t="s">
        <v>0</v>
      </c>
      <c r="DM258" s="19" t="str">
        <f t="shared" si="346"/>
        <v/>
      </c>
      <c r="DN258" s="47" t="s">
        <v>0</v>
      </c>
      <c r="DO258" s="19" t="str">
        <f t="shared" si="347"/>
        <v/>
      </c>
      <c r="DP258" s="47" t="s">
        <v>0</v>
      </c>
      <c r="DQ258" s="52" t="str">
        <f t="shared" si="287"/>
        <v>Ines – Kos – OK Kapela – Ž21A</v>
      </c>
      <c r="DR258" s="53">
        <f t="shared" si="288"/>
        <v>267</v>
      </c>
      <c r="DS258" s="47" t="s">
        <v>0</v>
      </c>
      <c r="DT258" s="52" t="str">
        <f t="shared" si="289"/>
        <v>Ines – Kos – OK Kapela</v>
      </c>
      <c r="DU258" s="53">
        <f t="shared" si="290"/>
        <v>267</v>
      </c>
      <c r="DV258" s="47" t="s">
        <v>0</v>
      </c>
      <c r="DW258" s="52" t="str">
        <f t="shared" si="291"/>
        <v>Ines – Kos</v>
      </c>
      <c r="DX258" s="53">
        <f t="shared" si="292"/>
        <v>267</v>
      </c>
      <c r="DY258" s="47" t="s">
        <v>0</v>
      </c>
      <c r="DZ258" s="58">
        <f t="shared" si="335"/>
        <v>267</v>
      </c>
      <c r="EA258" s="53" cm="1">
        <f t="array" ref="EA258">IF(DZ258&lt;&gt;"",INDEX(regNatjecatelj_id,DZ258,0),IF(BD258&lt;&gt;"",BD258,""))</f>
        <v>1483</v>
      </c>
      <c r="EB258" s="47" t="s">
        <v>0</v>
      </c>
      <c r="EC258" s="58" t="str">
        <f t="shared" si="293"/>
        <v>imepre</v>
      </c>
      <c r="ED258" s="73" t="str">
        <f t="shared" si="294"/>
        <v>klu</v>
      </c>
      <c r="EE258" s="73" t="str">
        <f t="shared" si="295"/>
        <v>kat</v>
      </c>
      <c r="EF258" s="73" t="str">
        <f t="shared" si="296"/>
        <v/>
      </c>
      <c r="EG258" s="66" t="str">
        <f t="shared" si="297"/>
        <v>imepre-klu-kat</v>
      </c>
      <c r="EH258" s="47" t="s">
        <v>0</v>
      </c>
      <c r="EI258" s="58">
        <f>IF(AL258="","",MAX(EI$12:EI257)+1)</f>
        <v>411</v>
      </c>
      <c r="EJ258" s="73">
        <f t="shared" si="298"/>
        <v>39</v>
      </c>
      <c r="EK258" s="73">
        <f t="shared" si="336"/>
        <v>1483</v>
      </c>
      <c r="EL258" s="73">
        <f t="shared" si="299"/>
        <v>4744</v>
      </c>
      <c r="EM258" s="73">
        <f t="shared" si="300"/>
        <v>1</v>
      </c>
      <c r="EN258" s="73">
        <f t="shared" si="337"/>
        <v>1</v>
      </c>
      <c r="EO258" s="73">
        <f t="shared" si="338"/>
        <v>1</v>
      </c>
      <c r="EP258" s="73" t="str">
        <f t="shared" si="301"/>
        <v>0</v>
      </c>
      <c r="EQ258" s="73" t="str">
        <f t="shared" si="302"/>
        <v/>
      </c>
      <c r="ER258" s="73" t="str">
        <f t="shared" si="303"/>
        <v/>
      </c>
      <c r="ES258" s="53" t="str">
        <f t="shared" si="304"/>
        <v/>
      </c>
      <c r="ET258" s="47" t="s">
        <v>0</v>
      </c>
      <c r="EU258" s="19" t="str">
        <f t="shared" si="339"/>
        <v>INSERT INTO rezultat(id,stazakategorija_id,imeprezime_id,vrijeme_sec,status_id,registracija,uparivanje_id,originalstatus_id,imeprezimealias_id,klubalias_id,kategorijaalias_id) VALUES (411,39,1483,4744,1,1,1,0,Null,Null,Null);</v>
      </c>
      <c r="EV258" s="47" t="s">
        <v>0</v>
      </c>
      <c r="EW258" s="19" t="str">
        <f t="shared" si="340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8" s="47" t="s">
        <v>0</v>
      </c>
      <c r="EY258" s="180" t="str">
        <f t="shared" si="305"/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58" s="47" t="s">
        <v>0</v>
      </c>
    </row>
    <row r="259" spans="1:156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6" t="str">
        <f t="shared" si="306"/>
        <v>ok</v>
      </c>
      <c r="P259" s="47"/>
      <c r="Q259" s="52" t="str">
        <f t="shared" si="307"/>
        <v>Ž21A</v>
      </c>
      <c r="R259" s="73">
        <f>IF(Q259="","",IF(COUNTIF(Q$12:Q258,Q259)=0,R258+1,R258))</f>
        <v>17</v>
      </c>
      <c r="S259" s="73">
        <f t="shared" si="308"/>
        <v>102</v>
      </c>
      <c r="T259" s="73">
        <f t="shared" si="271"/>
        <v>14</v>
      </c>
      <c r="U259" s="66" t="str">
        <f t="shared" si="272"/>
        <v>Ž21A</v>
      </c>
      <c r="V259" s="47" t="s">
        <v>0</v>
      </c>
      <c r="W259" s="222" t="str">
        <f t="shared" si="273"/>
        <v>Ž21A</v>
      </c>
      <c r="X259" s="223">
        <f t="shared" si="274"/>
        <v>39</v>
      </c>
      <c r="Y259" s="47" t="s">
        <v>0</v>
      </c>
      <c r="Z259" s="52" t="str">
        <f t="shared" si="309"/>
        <v>CRO</v>
      </c>
      <c r="AA259" s="73">
        <f t="shared" si="275"/>
        <v>1</v>
      </c>
      <c r="AB259" s="31" t="str">
        <f t="shared" si="310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311"/>
        <v/>
      </c>
      <c r="AH259" s="47" t="s">
        <v>0</v>
      </c>
      <c r="AI259" s="143" t="str">
        <f t="shared" si="312"/>
        <v>CRO</v>
      </c>
      <c r="AJ259" s="47"/>
      <c r="AK259" s="52" t="str">
        <f t="shared" si="313"/>
        <v>Lea Katarina</v>
      </c>
      <c r="AL259" s="31" t="str">
        <f t="shared" si="314"/>
        <v>Gobec</v>
      </c>
      <c r="AM259" s="73">
        <f t="shared" si="315"/>
        <v>1203</v>
      </c>
      <c r="AN259" s="73" t="str">
        <f t="shared" si="316"/>
        <v/>
      </c>
      <c r="AO259" s="31" t="str">
        <f t="shared" si="276"/>
        <v>Lea Katarina</v>
      </c>
      <c r="AP259" s="66" t="str">
        <f t="shared" si="277"/>
        <v>Gobec</v>
      </c>
      <c r="AQ259" s="47" t="s">
        <v>0</v>
      </c>
      <c r="AR259" s="82" t="str">
        <f t="shared" si="317"/>
        <v/>
      </c>
      <c r="AS259" s="47" t="s">
        <v>0</v>
      </c>
      <c r="AT259" s="19" t="str">
        <f t="shared" si="318"/>
        <v/>
      </c>
      <c r="AU259" s="47" t="s">
        <v>0</v>
      </c>
      <c r="AV259" s="103"/>
      <c r="AW259" s="105"/>
      <c r="AX259" s="47" t="s">
        <v>0</v>
      </c>
      <c r="AY259" s="259" t="str">
        <f t="shared" si="341"/>
        <v/>
      </c>
      <c r="AZ259" s="47" t="s">
        <v>0</v>
      </c>
      <c r="BA259" s="52" t="str">
        <f t="shared" si="278"/>
        <v/>
      </c>
      <c r="BB259" s="73" t="str">
        <f>IF(AV259&amp;AW259="","",MAX(BB$12:BB258)+1)</f>
        <v/>
      </c>
      <c r="BC259" s="271" t="str">
        <f t="shared" si="279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>IF(O259="","",IF(BC259="",AO259,IF(BC259="NEMA",AV259,INDEX(regNatjecatelj_ime,MATCH(BC259,regNatjecatelj_id,0)))))</f>
        <v>Lea Katarina</v>
      </c>
      <c r="BG259" s="31" t="str">
        <f>IF(O259="","",IF(BC259="",AP259,IF(BC259="NEMA",AW259,INDEX(regNatjecatelj_prezime,MATCH(BC259,regNatjecatelj_id,0)))))</f>
        <v>Gobec</v>
      </c>
      <c r="BH259" s="73" t="str">
        <f t="shared" si="319"/>
        <v/>
      </c>
      <c r="BI259" s="53">
        <f t="shared" si="320"/>
        <v>1203</v>
      </c>
      <c r="BJ259" s="47" t="s">
        <v>0</v>
      </c>
      <c r="BK259" s="52" t="str">
        <f t="shared" si="280"/>
        <v>Vihor</v>
      </c>
      <c r="BL259" s="31" t="str">
        <f t="shared" si="281"/>
        <v>OK Vihor</v>
      </c>
      <c r="BM259" s="73" t="str">
        <f t="shared" si="282"/>
        <v/>
      </c>
      <c r="BN259" s="31" t="str" cm="1">
        <f t="array" ref="BN259">IF(BM259="",""&amp;BL259,IF(BM259="NEMA",BL259,INDEX(regKlub_naziv,MATCH(INDEX(regKlub_alias_klubId,BM259),regKlub_id,0))))</f>
        <v>OK Vihor</v>
      </c>
      <c r="BO259" s="31" t="str" cm="1">
        <f t="array" ref="BO259">IFERROR(""&amp;INDEX(regNatjecatelj_klub,DX259),"")</f>
        <v>OK Vihor</v>
      </c>
      <c r="BP259" s="88" t="str">
        <f t="shared" si="321"/>
        <v/>
      </c>
      <c r="BQ259" s="66" t="str">
        <f t="shared" si="322"/>
        <v>OK Vihor</v>
      </c>
      <c r="BR259" s="47" t="s">
        <v>0</v>
      </c>
      <c r="BS259" s="52" t="str">
        <f>IF(X259&lt;&gt;"NEMA","",IF(IFERROR(MATCH(W259,W$12:W258,0),0)&lt;&gt;0,"",W259))</f>
        <v/>
      </c>
      <c r="BT259" s="73" t="str">
        <f t="shared" si="323"/>
        <v/>
      </c>
      <c r="BU259" s="31" t="str">
        <f>IF(OR(BT259="",BT259&lt;&gt;"NEMA"),"",MAX(BU$12:BU258)+1)</f>
        <v/>
      </c>
      <c r="BV259" s="66" t="str">
        <f t="shared" si="324"/>
        <v/>
      </c>
      <c r="BW259" s="47" t="s">
        <v>0</v>
      </c>
      <c r="BX259" s="19" t="str">
        <f t="shared" si="325"/>
        <v/>
      </c>
      <c r="BY259" s="47" t="s">
        <v>0</v>
      </c>
      <c r="BZ259" s="82" t="str">
        <f>IF(BM259&lt;&gt;"NEMA","",IF(IFERROR(MATCH(BL259,BL$12:BL258,0),0)&lt;&gt;0,"",BL259))</f>
        <v/>
      </c>
      <c r="CA259" s="47" t="s">
        <v>0</v>
      </c>
      <c r="CB259" s="125"/>
      <c r="CC259" s="47" t="s">
        <v>0</v>
      </c>
      <c r="CD259" s="58" t="str">
        <f t="shared" si="326"/>
        <v/>
      </c>
      <c r="CE259" s="31" t="str">
        <f t="shared" si="327"/>
        <v/>
      </c>
      <c r="CF259" s="31" t="str">
        <f>IF(CE259="","",MAX(CF$12:CF258)+1)</f>
        <v/>
      </c>
      <c r="CG259" s="31" t="str">
        <f t="shared" si="283"/>
        <v/>
      </c>
      <c r="CH259" s="31" t="str">
        <f t="shared" si="328"/>
        <v/>
      </c>
      <c r="CI259" s="31" t="str">
        <f>IF(CB259="","",MAX(CI$12:CI258)+1)</f>
        <v/>
      </c>
      <c r="CJ259" s="31" t="str">
        <f t="shared" si="329"/>
        <v/>
      </c>
      <c r="CK259" s="66" t="str">
        <f t="shared" si="330"/>
        <v/>
      </c>
      <c r="CL259" s="47" t="s">
        <v>0</v>
      </c>
      <c r="CM259" s="73" t="str">
        <f t="shared" si="284"/>
        <v/>
      </c>
      <c r="CN259" s="47"/>
      <c r="CO259" s="19" t="str">
        <f t="shared" si="331"/>
        <v/>
      </c>
      <c r="CP259" s="47" t="s">
        <v>0</v>
      </c>
      <c r="CQ259" s="143" t="str">
        <f t="shared" si="332"/>
        <v>OK Vihor</v>
      </c>
      <c r="CR259" s="47" t="s">
        <v>0</v>
      </c>
      <c r="CS259" s="58" t="str">
        <f t="shared" si="348"/>
        <v>98:34</v>
      </c>
      <c r="CT259" s="73" t="str">
        <f t="shared" si="349"/>
        <v>0</v>
      </c>
      <c r="CU259" s="229" t="str">
        <f t="shared" si="285"/>
        <v/>
      </c>
      <c r="CV259" s="230">
        <f t="shared" si="350"/>
        <v>5914</v>
      </c>
      <c r="CW259" s="163">
        <f t="shared" si="286"/>
        <v>1</v>
      </c>
      <c r="CX259" s="47" t="s">
        <v>0</v>
      </c>
      <c r="CY259" s="222" t="str">
        <f t="shared" si="333"/>
        <v xml:space="preserve">
</v>
      </c>
      <c r="CZ259" s="223">
        <f t="shared" si="334"/>
        <v>6</v>
      </c>
      <c r="DA259" s="47" t="s">
        <v>0</v>
      </c>
      <c r="DB259" s="47"/>
      <c r="DC259" s="47"/>
      <c r="DD259" s="47"/>
      <c r="DE259" s="47" t="s">
        <v>0</v>
      </c>
      <c r="DF259" s="53" t="str">
        <f t="shared" si="342"/>
        <v/>
      </c>
      <c r="DG259" t="s">
        <v>0</v>
      </c>
      <c r="DH259" s="128" t="str">
        <f t="shared" si="343"/>
        <v>Ž</v>
      </c>
      <c r="DI259" t="s">
        <v>0</v>
      </c>
      <c r="DJ259" s="52" t="str">
        <f t="shared" si="344"/>
        <v/>
      </c>
      <c r="DK259" s="66" t="str">
        <f t="shared" si="345"/>
        <v/>
      </c>
      <c r="DL259" t="s">
        <v>0</v>
      </c>
      <c r="DM259" s="19" t="str">
        <f t="shared" si="346"/>
        <v/>
      </c>
      <c r="DN259" s="47" t="s">
        <v>0</v>
      </c>
      <c r="DO259" s="19" t="str">
        <f t="shared" si="347"/>
        <v/>
      </c>
      <c r="DP259" s="47" t="s">
        <v>0</v>
      </c>
      <c r="DQ259" s="52" t="str">
        <f t="shared" si="287"/>
        <v>Lea Katarina – Gobec – OK Vihor – Ž21A</v>
      </c>
      <c r="DR259" s="53">
        <f t="shared" si="288"/>
        <v>677</v>
      </c>
      <c r="DS259" s="47" t="s">
        <v>0</v>
      </c>
      <c r="DT259" s="52" t="str">
        <f t="shared" si="289"/>
        <v>Lea Katarina – Gobec – OK Vihor</v>
      </c>
      <c r="DU259" s="53">
        <f t="shared" si="290"/>
        <v>677</v>
      </c>
      <c r="DV259" s="47" t="s">
        <v>0</v>
      </c>
      <c r="DW259" s="52" t="str">
        <f t="shared" si="291"/>
        <v>Lea Katarina – Gobec</v>
      </c>
      <c r="DX259" s="53">
        <f t="shared" si="292"/>
        <v>677</v>
      </c>
      <c r="DY259" s="47" t="s">
        <v>0</v>
      </c>
      <c r="DZ259" s="58">
        <f t="shared" si="335"/>
        <v>677</v>
      </c>
      <c r="EA259" s="53" cm="1">
        <f t="array" ref="EA259">IF(DZ259&lt;&gt;"",INDEX(regNatjecatelj_id,DZ259,0),IF(BD259&lt;&gt;"",BD259,""))</f>
        <v>1203</v>
      </c>
      <c r="EB259" s="47" t="s">
        <v>0</v>
      </c>
      <c r="EC259" s="58" t="str">
        <f t="shared" si="293"/>
        <v>imepre</v>
      </c>
      <c r="ED259" s="73" t="str">
        <f t="shared" si="294"/>
        <v>klu</v>
      </c>
      <c r="EE259" s="73" t="str">
        <f t="shared" si="295"/>
        <v>kat</v>
      </c>
      <c r="EF259" s="73" t="str">
        <f t="shared" si="296"/>
        <v/>
      </c>
      <c r="EG259" s="66" t="str">
        <f t="shared" si="297"/>
        <v>imepre-klu-kat</v>
      </c>
      <c r="EH259" s="47" t="s">
        <v>0</v>
      </c>
      <c r="EI259" s="58">
        <f>IF(AL259="","",MAX(EI$12:EI258)+1)</f>
        <v>412</v>
      </c>
      <c r="EJ259" s="73">
        <f t="shared" si="298"/>
        <v>39</v>
      </c>
      <c r="EK259" s="73">
        <f t="shared" si="336"/>
        <v>1203</v>
      </c>
      <c r="EL259" s="73">
        <f t="shared" si="299"/>
        <v>5914</v>
      </c>
      <c r="EM259" s="73">
        <f t="shared" si="300"/>
        <v>1</v>
      </c>
      <c r="EN259" s="73">
        <f t="shared" si="337"/>
        <v>1</v>
      </c>
      <c r="EO259" s="73">
        <f t="shared" si="338"/>
        <v>1</v>
      </c>
      <c r="EP259" s="73" t="str">
        <f t="shared" si="301"/>
        <v>0</v>
      </c>
      <c r="EQ259" s="73" t="str">
        <f t="shared" si="302"/>
        <v/>
      </c>
      <c r="ER259" s="73" t="str">
        <f t="shared" si="303"/>
        <v/>
      </c>
      <c r="ES259" s="53" t="str">
        <f t="shared" si="304"/>
        <v/>
      </c>
      <c r="ET259" s="47" t="s">
        <v>0</v>
      </c>
      <c r="EU259" s="19" t="str">
        <f t="shared" si="339"/>
        <v>INSERT INTO rezultat(id,stazakategorija_id,imeprezime_id,vrijeme_sec,status_id,registracija,uparivanje_id,originalstatus_id,imeprezimealias_id,klubalias_id,kategorijaalias_id) VALUES (412,39,1203,5914,1,1,1,0,Null,Null,Null);</v>
      </c>
      <c r="EV259" s="47" t="s">
        <v>0</v>
      </c>
      <c r="EW259" s="19" t="str">
        <f t="shared" si="340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9" s="47" t="s">
        <v>0</v>
      </c>
      <c r="EY259" s="180" t="str">
        <f t="shared" si="305"/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59" s="47" t="s">
        <v>0</v>
      </c>
    </row>
    <row r="260" spans="1:156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6" t="str">
        <f t="shared" si="306"/>
        <v>ok</v>
      </c>
      <c r="P260" s="47"/>
      <c r="Q260" s="52" t="str">
        <f t="shared" si="307"/>
        <v>Ž21A</v>
      </c>
      <c r="R260" s="73">
        <f>IF(Q260="","",IF(COUNTIF(Q$12:Q259,Q260)=0,R259+1,R259))</f>
        <v>17</v>
      </c>
      <c r="S260" s="73">
        <f t="shared" si="308"/>
        <v>102</v>
      </c>
      <c r="T260" s="73">
        <f t="shared" si="271"/>
        <v>14</v>
      </c>
      <c r="U260" s="66" t="str">
        <f t="shared" si="272"/>
        <v>Ž21A</v>
      </c>
      <c r="V260" s="47" t="s">
        <v>0</v>
      </c>
      <c r="W260" s="222" t="str">
        <f t="shared" si="273"/>
        <v>Ž21A</v>
      </c>
      <c r="X260" s="223">
        <f t="shared" si="274"/>
        <v>39</v>
      </c>
      <c r="Y260" s="47" t="s">
        <v>0</v>
      </c>
      <c r="Z260" s="52" t="str">
        <f t="shared" si="309"/>
        <v>CRO</v>
      </c>
      <c r="AA260" s="73">
        <f t="shared" si="275"/>
        <v>1</v>
      </c>
      <c r="AB260" s="31" t="str">
        <f t="shared" si="310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311"/>
        <v/>
      </c>
      <c r="AH260" s="47" t="s">
        <v>0</v>
      </c>
      <c r="AI260" s="143" t="str">
        <f t="shared" si="312"/>
        <v>CRO</v>
      </c>
      <c r="AJ260" s="47"/>
      <c r="AK260" s="52" t="str">
        <f t="shared" si="313"/>
        <v>Ana</v>
      </c>
      <c r="AL260" s="31" t="str">
        <f t="shared" si="314"/>
        <v>Beblek</v>
      </c>
      <c r="AM260" s="73">
        <f t="shared" si="315"/>
        <v>1472</v>
      </c>
      <c r="AN260" s="73" t="str">
        <f t="shared" si="316"/>
        <v/>
      </c>
      <c r="AO260" s="31" t="str">
        <f t="shared" si="276"/>
        <v>Ana</v>
      </c>
      <c r="AP260" s="66" t="str">
        <f t="shared" si="277"/>
        <v>Beblek</v>
      </c>
      <c r="AQ260" s="47" t="s">
        <v>0</v>
      </c>
      <c r="AR260" s="82" t="str">
        <f t="shared" si="317"/>
        <v/>
      </c>
      <c r="AS260" s="47" t="s">
        <v>0</v>
      </c>
      <c r="AT260" s="19" t="str">
        <f t="shared" si="318"/>
        <v/>
      </c>
      <c r="AU260" s="47" t="s">
        <v>0</v>
      </c>
      <c r="AV260" s="103"/>
      <c r="AW260" s="105"/>
      <c r="AX260" s="47" t="s">
        <v>0</v>
      </c>
      <c r="AY260" s="259" t="str">
        <f t="shared" si="341"/>
        <v/>
      </c>
      <c r="AZ260" s="47" t="s">
        <v>0</v>
      </c>
      <c r="BA260" s="52" t="str">
        <f t="shared" si="278"/>
        <v/>
      </c>
      <c r="BB260" s="73" t="str">
        <f>IF(AV260&amp;AW260="","",MAX(BB$12:BB259)+1)</f>
        <v/>
      </c>
      <c r="BC260" s="271" t="str">
        <f t="shared" si="279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>IF(O260="","",IF(BC260="",AO260,IF(BC260="NEMA",AV260,INDEX(regNatjecatelj_ime,MATCH(BC260,regNatjecatelj_id,0)))))</f>
        <v>Ana</v>
      </c>
      <c r="BG260" s="31" t="str">
        <f>IF(O260="","",IF(BC260="",AP260,IF(BC260="NEMA",AW260,INDEX(regNatjecatelj_prezime,MATCH(BC260,regNatjecatelj_id,0)))))</f>
        <v>Beblek</v>
      </c>
      <c r="BH260" s="73" t="str">
        <f t="shared" si="319"/>
        <v/>
      </c>
      <c r="BI260" s="53">
        <f t="shared" si="320"/>
        <v>1472</v>
      </c>
      <c r="BJ260" s="47" t="s">
        <v>0</v>
      </c>
      <c r="BK260" s="52" t="str">
        <f t="shared" si="280"/>
        <v>OK Jelen</v>
      </c>
      <c r="BL260" s="31" t="str">
        <f t="shared" si="281"/>
        <v>OK Jelen</v>
      </c>
      <c r="BM260" s="73" t="str">
        <f t="shared" si="282"/>
        <v/>
      </c>
      <c r="BN260" s="31" t="str" cm="1">
        <f t="array" ref="BN260">IF(BM260="",""&amp;BL260,IF(BM260="NEMA",BL260,INDEX(regKlub_naziv,MATCH(INDEX(regKlub_alias_klubId,BM260),regKlub_id,0))))</f>
        <v>OK Jelen</v>
      </c>
      <c r="BO260" s="31" t="str" cm="1">
        <f t="array" ref="BO260">IFERROR(""&amp;INDEX(regNatjecatelj_klub,DX260),"")</f>
        <v>OK Jelen</v>
      </c>
      <c r="BP260" s="88" t="str">
        <f t="shared" si="321"/>
        <v/>
      </c>
      <c r="BQ260" s="66" t="str">
        <f t="shared" si="322"/>
        <v>OK Jelen</v>
      </c>
      <c r="BR260" s="47" t="s">
        <v>0</v>
      </c>
      <c r="BS260" s="52" t="str">
        <f>IF(X260&lt;&gt;"NEMA","",IF(IFERROR(MATCH(W260,W$12:W259,0),0)&lt;&gt;0,"",W260))</f>
        <v/>
      </c>
      <c r="BT260" s="73" t="str">
        <f t="shared" si="323"/>
        <v/>
      </c>
      <c r="BU260" s="31" t="str">
        <f>IF(OR(BT260="",BT260&lt;&gt;"NEMA"),"",MAX(BU$12:BU259)+1)</f>
        <v/>
      </c>
      <c r="BV260" s="66" t="str">
        <f t="shared" si="324"/>
        <v/>
      </c>
      <c r="BW260" s="47" t="s">
        <v>0</v>
      </c>
      <c r="BX260" s="19" t="str">
        <f t="shared" si="325"/>
        <v/>
      </c>
      <c r="BY260" s="47" t="s">
        <v>0</v>
      </c>
      <c r="BZ260" s="82" t="str">
        <f>IF(BM260&lt;&gt;"NEMA","",IF(IFERROR(MATCH(BL260,BL$12:BL259,0),0)&lt;&gt;0,"",BL260))</f>
        <v/>
      </c>
      <c r="CA260" s="47" t="s">
        <v>0</v>
      </c>
      <c r="CB260" s="125"/>
      <c r="CC260" s="47" t="s">
        <v>0</v>
      </c>
      <c r="CD260" s="58" t="str">
        <f t="shared" si="326"/>
        <v/>
      </c>
      <c r="CE260" s="31" t="str">
        <f t="shared" si="327"/>
        <v/>
      </c>
      <c r="CF260" s="31" t="str">
        <f>IF(CE260="","",MAX(CF$12:CF259)+1)</f>
        <v/>
      </c>
      <c r="CG260" s="31" t="str">
        <f t="shared" si="283"/>
        <v/>
      </c>
      <c r="CH260" s="31" t="str">
        <f t="shared" si="328"/>
        <v/>
      </c>
      <c r="CI260" s="31" t="str">
        <f>IF(CB260="","",MAX(CI$12:CI259)+1)</f>
        <v/>
      </c>
      <c r="CJ260" s="31" t="str">
        <f t="shared" si="329"/>
        <v/>
      </c>
      <c r="CK260" s="66" t="str">
        <f t="shared" si="330"/>
        <v/>
      </c>
      <c r="CL260" s="47" t="s">
        <v>0</v>
      </c>
      <c r="CM260" s="73" t="str">
        <f t="shared" si="284"/>
        <v/>
      </c>
      <c r="CN260" s="47"/>
      <c r="CO260" s="19" t="str">
        <f t="shared" si="331"/>
        <v/>
      </c>
      <c r="CP260" s="47" t="s">
        <v>0</v>
      </c>
      <c r="CQ260" s="143" t="str">
        <f t="shared" si="332"/>
        <v>OK Jelen</v>
      </c>
      <c r="CR260" s="47" t="s">
        <v>0</v>
      </c>
      <c r="CS260" s="58" t="str">
        <f t="shared" si="348"/>
        <v/>
      </c>
      <c r="CT260" s="73" t="str">
        <f t="shared" si="349"/>
        <v>1</v>
      </c>
      <c r="CU260" s="229" t="str">
        <f t="shared" si="285"/>
        <v/>
      </c>
      <c r="CV260" s="230" t="str">
        <f t="shared" si="350"/>
        <v/>
      </c>
      <c r="CW260" s="163">
        <f t="shared" si="286"/>
        <v>6</v>
      </c>
      <c r="CX260" s="47" t="s">
        <v>0</v>
      </c>
      <c r="CY260" s="222" t="str">
        <f t="shared" si="333"/>
        <v xml:space="preserve">
</v>
      </c>
      <c r="CZ260" s="223" t="e">
        <f t="shared" si="334"/>
        <v>#N/A</v>
      </c>
      <c r="DA260" s="47" t="s">
        <v>0</v>
      </c>
      <c r="DB260" s="47"/>
      <c r="DC260" s="47"/>
      <c r="DD260" s="47"/>
      <c r="DE260" s="47" t="s">
        <v>0</v>
      </c>
      <c r="DF260" s="53" t="str">
        <f t="shared" si="342"/>
        <v/>
      </c>
      <c r="DG260" t="s">
        <v>0</v>
      </c>
      <c r="DH260" s="128" t="str">
        <f t="shared" si="343"/>
        <v>Ž</v>
      </c>
      <c r="DI260" t="s">
        <v>0</v>
      </c>
      <c r="DJ260" s="52" t="str">
        <f t="shared" si="344"/>
        <v/>
      </c>
      <c r="DK260" s="66" t="str">
        <f t="shared" si="345"/>
        <v/>
      </c>
      <c r="DL260" t="s">
        <v>0</v>
      </c>
      <c r="DM260" s="19" t="str">
        <f t="shared" si="346"/>
        <v/>
      </c>
      <c r="DN260" s="47" t="s">
        <v>0</v>
      </c>
      <c r="DO260" s="19" t="str">
        <f t="shared" si="347"/>
        <v/>
      </c>
      <c r="DP260" s="47" t="s">
        <v>0</v>
      </c>
      <c r="DQ260" s="52" t="str">
        <f t="shared" si="287"/>
        <v>Ana – Beblek – OK Jelen – Ž21A</v>
      </c>
      <c r="DR260" s="53">
        <f t="shared" si="288"/>
        <v>149</v>
      </c>
      <c r="DS260" s="47" t="s">
        <v>0</v>
      </c>
      <c r="DT260" s="52" t="str">
        <f t="shared" si="289"/>
        <v>Ana – Beblek – OK Jelen</v>
      </c>
      <c r="DU260" s="53">
        <f t="shared" si="290"/>
        <v>149</v>
      </c>
      <c r="DV260" s="47" t="s">
        <v>0</v>
      </c>
      <c r="DW260" s="52" t="str">
        <f t="shared" si="291"/>
        <v>Ana – Beblek</v>
      </c>
      <c r="DX260" s="53">
        <f t="shared" si="292"/>
        <v>149</v>
      </c>
      <c r="DY260" s="47" t="s">
        <v>0</v>
      </c>
      <c r="DZ260" s="58">
        <f t="shared" si="335"/>
        <v>149</v>
      </c>
      <c r="EA260" s="53" cm="1">
        <f t="array" ref="EA260">IF(DZ260&lt;&gt;"",INDEX(regNatjecatelj_id,DZ260,0),IF(BD260&lt;&gt;"",BD260,""))</f>
        <v>1472</v>
      </c>
      <c r="EB260" s="47" t="s">
        <v>0</v>
      </c>
      <c r="EC260" s="58" t="str">
        <f t="shared" si="293"/>
        <v>imepre</v>
      </c>
      <c r="ED260" s="73" t="str">
        <f t="shared" si="294"/>
        <v>klu</v>
      </c>
      <c r="EE260" s="73" t="str">
        <f t="shared" si="295"/>
        <v>kat</v>
      </c>
      <c r="EF260" s="73" t="str">
        <f t="shared" si="296"/>
        <v/>
      </c>
      <c r="EG260" s="66" t="str">
        <f t="shared" si="297"/>
        <v>imepre-klu-kat</v>
      </c>
      <c r="EH260" s="47" t="s">
        <v>0</v>
      </c>
      <c r="EI260" s="58">
        <f>IF(AL260="","",MAX(EI$12:EI259)+1)</f>
        <v>413</v>
      </c>
      <c r="EJ260" s="73">
        <f t="shared" si="298"/>
        <v>39</v>
      </c>
      <c r="EK260" s="73">
        <f t="shared" si="336"/>
        <v>1472</v>
      </c>
      <c r="EL260" s="73" t="str">
        <f t="shared" si="299"/>
        <v/>
      </c>
      <c r="EM260" s="73">
        <f t="shared" si="300"/>
        <v>6</v>
      </c>
      <c r="EN260" s="73">
        <f t="shared" si="337"/>
        <v>1</v>
      </c>
      <c r="EO260" s="73">
        <f t="shared" si="338"/>
        <v>1</v>
      </c>
      <c r="EP260" s="73" t="str">
        <f t="shared" si="301"/>
        <v>1</v>
      </c>
      <c r="EQ260" s="73" t="str">
        <f t="shared" si="302"/>
        <v/>
      </c>
      <c r="ER260" s="73" t="str">
        <f t="shared" si="303"/>
        <v/>
      </c>
      <c r="ES260" s="53" t="str">
        <f t="shared" si="304"/>
        <v/>
      </c>
      <c r="ET260" s="47" t="s">
        <v>0</v>
      </c>
      <c r="EU260" s="19" t="str">
        <f t="shared" si="339"/>
        <v>INSERT INTO rezultat(id,stazakategorija_id,imeprezime_id,vrijeme_sec,status_id,registracija,uparivanje_id,originalstatus_id,imeprezimealias_id,klubalias_id,kategorijaalias_id) VALUES (413,39,1472,Null,6,1,1,1,Null,Null,Null);</v>
      </c>
      <c r="EV260" s="47" t="s">
        <v>0</v>
      </c>
      <c r="EW260" s="19" t="str">
        <f t="shared" si="340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0" s="47" t="s">
        <v>0</v>
      </c>
      <c r="EY260" s="180" t="str">
        <f t="shared" si="305"/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60" s="47" t="s">
        <v>0</v>
      </c>
    </row>
    <row r="261" spans="1:156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6" t="str">
        <f t="shared" si="306"/>
        <v/>
      </c>
      <c r="P261" s="47"/>
      <c r="Q261" s="52" t="str">
        <f t="shared" si="307"/>
        <v>Ž21A</v>
      </c>
      <c r="R261" s="73">
        <f>IF(Q261="","",IF(COUNTIF(Q$12:Q260,Q261)=0,R260+1,R260))</f>
        <v>17</v>
      </c>
      <c r="S261" s="73">
        <f t="shared" si="308"/>
        <v>102</v>
      </c>
      <c r="T261" s="73">
        <f t="shared" si="271"/>
        <v>14</v>
      </c>
      <c r="U261" s="66" t="str">
        <f t="shared" si="272"/>
        <v>Ž21A</v>
      </c>
      <c r="V261" s="47" t="s">
        <v>0</v>
      </c>
      <c r="W261" s="222" t="str">
        <f t="shared" si="273"/>
        <v/>
      </c>
      <c r="X261" s="223" t="str">
        <f t="shared" si="274"/>
        <v/>
      </c>
      <c r="Y261" s="47" t="s">
        <v>0</v>
      </c>
      <c r="Z261" s="52" t="str">
        <f t="shared" si="309"/>
        <v/>
      </c>
      <c r="AA261" s="73" t="str">
        <f t="shared" si="275"/>
        <v/>
      </c>
      <c r="AB261" s="31" t="str">
        <f t="shared" si="310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311"/>
        <v/>
      </c>
      <c r="AH261" s="47" t="s">
        <v>0</v>
      </c>
      <c r="AI261" s="143" t="str">
        <f t="shared" si="312"/>
        <v/>
      </c>
      <c r="AJ261" s="47"/>
      <c r="AK261" s="52" t="str">
        <f t="shared" si="313"/>
        <v/>
      </c>
      <c r="AL261" s="31" t="str">
        <f t="shared" si="314"/>
        <v/>
      </c>
      <c r="AM261" s="73" t="str">
        <f t="shared" si="315"/>
        <v/>
      </c>
      <c r="AN261" s="73" t="str">
        <f t="shared" si="316"/>
        <v/>
      </c>
      <c r="AO261" s="31" t="str">
        <f t="shared" si="276"/>
        <v/>
      </c>
      <c r="AP261" s="66" t="str">
        <f t="shared" si="277"/>
        <v/>
      </c>
      <c r="AQ261" s="47" t="s">
        <v>0</v>
      </c>
      <c r="AR261" s="82" t="str">
        <f t="shared" si="317"/>
        <v/>
      </c>
      <c r="AS261" s="47" t="s">
        <v>0</v>
      </c>
      <c r="AT261" s="19" t="str">
        <f t="shared" si="318"/>
        <v/>
      </c>
      <c r="AU261" s="47" t="s">
        <v>0</v>
      </c>
      <c r="AV261" s="103"/>
      <c r="AW261" s="105"/>
      <c r="AX261" s="47" t="s">
        <v>0</v>
      </c>
      <c r="AY261" s="259" t="str">
        <f t="shared" si="341"/>
        <v/>
      </c>
      <c r="AZ261" s="47" t="s">
        <v>0</v>
      </c>
      <c r="BA261" s="52" t="str">
        <f t="shared" si="278"/>
        <v/>
      </c>
      <c r="BB261" s="73" t="str">
        <f>IF(AV261&amp;AW261="","",MAX(BB$12:BB260)+1)</f>
        <v/>
      </c>
      <c r="BC261" s="271" t="str">
        <f t="shared" si="279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>IF(O261="","",IF(BC261="",AO261,IF(BC261="NEMA",AV261,INDEX(regNatjecatelj_ime,MATCH(BC261,regNatjecatelj_id,0)))))</f>
        <v/>
      </c>
      <c r="BG261" s="31" t="str">
        <f>IF(O261="","",IF(BC261="",AP261,IF(BC261="NEMA",AW261,INDEX(regNatjecatelj_prezime,MATCH(BC261,regNatjecatelj_id,0)))))</f>
        <v/>
      </c>
      <c r="BH261" s="73" t="str">
        <f t="shared" si="319"/>
        <v/>
      </c>
      <c r="BI261" s="53" t="str">
        <f t="shared" si="320"/>
        <v/>
      </c>
      <c r="BJ261" s="47" t="s">
        <v>0</v>
      </c>
      <c r="BK261" s="52" t="str">
        <f t="shared" si="280"/>
        <v/>
      </c>
      <c r="BL261" s="31" t="str">
        <f t="shared" si="281"/>
        <v/>
      </c>
      <c r="BM261" s="73" t="str">
        <f t="shared" si="282"/>
        <v/>
      </c>
      <c r="BN261" s="31" t="str" cm="1">
        <f t="array" ref="BN261">IF(BM261="",""&amp;BL261,IF(BM261="NEMA",BL261,INDEX(regKlub_naziv,MATCH(INDEX(regKlub_alias_klubId,BM261),regKlub_id,0))))</f>
        <v/>
      </c>
      <c r="BO261" s="31" t="str" cm="1">
        <f t="array" ref="BO261">IFERROR(""&amp;INDEX(regNatjecatelj_klub,DX261),"")</f>
        <v/>
      </c>
      <c r="BP261" s="88" t="str">
        <f t="shared" si="321"/>
        <v/>
      </c>
      <c r="BQ261" s="66" t="str">
        <f t="shared" si="322"/>
        <v/>
      </c>
      <c r="BR261" s="47" t="s">
        <v>0</v>
      </c>
      <c r="BS261" s="52" t="str">
        <f>IF(X261&lt;&gt;"NEMA","",IF(IFERROR(MATCH(W261,W$12:W260,0),0)&lt;&gt;0,"",W261))</f>
        <v/>
      </c>
      <c r="BT261" s="73" t="str">
        <f t="shared" si="323"/>
        <v/>
      </c>
      <c r="BU261" s="31" t="str">
        <f>IF(OR(BT261="",BT261&lt;&gt;"NEMA"),"",MAX(BU$12:BU260)+1)</f>
        <v/>
      </c>
      <c r="BV261" s="66" t="str">
        <f t="shared" si="324"/>
        <v/>
      </c>
      <c r="BW261" s="47" t="s">
        <v>0</v>
      </c>
      <c r="BX261" s="19" t="str">
        <f t="shared" si="325"/>
        <v/>
      </c>
      <c r="BY261" s="47" t="s">
        <v>0</v>
      </c>
      <c r="BZ261" s="82" t="str">
        <f>IF(BM261&lt;&gt;"NEMA","",IF(IFERROR(MATCH(BL261,BL$12:BL260,0),0)&lt;&gt;0,"",BL261))</f>
        <v/>
      </c>
      <c r="CA261" s="47" t="s">
        <v>0</v>
      </c>
      <c r="CB261" s="125"/>
      <c r="CC261" s="47" t="s">
        <v>0</v>
      </c>
      <c r="CD261" s="58" t="str">
        <f t="shared" si="326"/>
        <v/>
      </c>
      <c r="CE261" s="31" t="str">
        <f t="shared" si="327"/>
        <v/>
      </c>
      <c r="CF261" s="31" t="str">
        <f>IF(CE261="","",MAX(CF$12:CF260)+1)</f>
        <v/>
      </c>
      <c r="CG261" s="31" t="str">
        <f t="shared" si="283"/>
        <v/>
      </c>
      <c r="CH261" s="31" t="str">
        <f t="shared" si="328"/>
        <v/>
      </c>
      <c r="CI261" s="31" t="str">
        <f>IF(CB261="","",MAX(CI$12:CI260)+1)</f>
        <v/>
      </c>
      <c r="CJ261" s="31" t="str">
        <f t="shared" si="329"/>
        <v/>
      </c>
      <c r="CK261" s="66" t="str">
        <f t="shared" si="330"/>
        <v/>
      </c>
      <c r="CL261" s="47" t="s">
        <v>0</v>
      </c>
      <c r="CM261" s="73" t="str">
        <f t="shared" si="284"/>
        <v/>
      </c>
      <c r="CN261" s="47"/>
      <c r="CO261" s="19" t="str">
        <f t="shared" si="331"/>
        <v/>
      </c>
      <c r="CP261" s="47" t="s">
        <v>0</v>
      </c>
      <c r="CQ261" s="143" t="str">
        <f t="shared" si="332"/>
        <v/>
      </c>
      <c r="CR261" s="47" t="s">
        <v>0</v>
      </c>
      <c r="CS261" s="58" t="str">
        <f t="shared" si="348"/>
        <v/>
      </c>
      <c r="CT261" s="73" t="str">
        <f t="shared" si="349"/>
        <v>0</v>
      </c>
      <c r="CU261" s="229" t="str">
        <f t="shared" si="285"/>
        <v/>
      </c>
      <c r="CV261" s="230" t="str">
        <f t="shared" si="350"/>
        <v/>
      </c>
      <c r="CW261" s="163" t="str">
        <f t="shared" si="286"/>
        <v/>
      </c>
      <c r="CX261" s="47" t="s">
        <v>0</v>
      </c>
      <c r="CY261" s="222" t="str">
        <f t="shared" si="333"/>
        <v xml:space="preserve">
</v>
      </c>
      <c r="CZ261" s="223" t="str">
        <f t="shared" si="334"/>
        <v/>
      </c>
      <c r="DA261" s="47" t="s">
        <v>0</v>
      </c>
      <c r="DB261" s="47"/>
      <c r="DC261" s="47"/>
      <c r="DD261" s="47"/>
      <c r="DE261" s="47" t="s">
        <v>0</v>
      </c>
      <c r="DF261" s="53" t="str">
        <f t="shared" si="342"/>
        <v/>
      </c>
      <c r="DG261" t="s">
        <v>0</v>
      </c>
      <c r="DH261" s="128" t="str">
        <f t="shared" si="343"/>
        <v>Ž</v>
      </c>
      <c r="DI261" t="s">
        <v>0</v>
      </c>
      <c r="DJ261" s="52" t="str">
        <f t="shared" si="344"/>
        <v/>
      </c>
      <c r="DK261" s="66" t="str">
        <f t="shared" si="345"/>
        <v/>
      </c>
      <c r="DL261" t="s">
        <v>0</v>
      </c>
      <c r="DM261" s="19" t="str">
        <f t="shared" si="346"/>
        <v/>
      </c>
      <c r="DN261" s="47" t="s">
        <v>0</v>
      </c>
      <c r="DO261" s="19" t="str">
        <f t="shared" si="347"/>
        <v/>
      </c>
      <c r="DP261" s="47" t="s">
        <v>0</v>
      </c>
      <c r="DQ261" s="52" t="str">
        <f t="shared" si="287"/>
        <v/>
      </c>
      <c r="DR261" s="53" t="str">
        <f t="shared" si="288"/>
        <v/>
      </c>
      <c r="DS261" s="47" t="s">
        <v>0</v>
      </c>
      <c r="DT261" s="52" t="str">
        <f t="shared" si="289"/>
        <v/>
      </c>
      <c r="DU261" s="53" t="str">
        <f t="shared" si="290"/>
        <v/>
      </c>
      <c r="DV261" s="47" t="s">
        <v>0</v>
      </c>
      <c r="DW261" s="52" t="str">
        <f t="shared" si="291"/>
        <v/>
      </c>
      <c r="DX261" s="53" t="str">
        <f t="shared" si="292"/>
        <v/>
      </c>
      <c r="DY261" s="47" t="s">
        <v>0</v>
      </c>
      <c r="DZ261" s="58" t="str">
        <f t="shared" si="335"/>
        <v/>
      </c>
      <c r="EA261" s="53" t="str" cm="1">
        <f t="array" ref="EA261">IF(DZ261&lt;&gt;"",INDEX(regNatjecatelj_id,DZ261,0),IF(BD261&lt;&gt;"",BD261,""))</f>
        <v/>
      </c>
      <c r="EB261" s="47" t="s">
        <v>0</v>
      </c>
      <c r="EC261" s="58" t="str">
        <f t="shared" si="293"/>
        <v/>
      </c>
      <c r="ED261" s="73" t="str">
        <f t="shared" si="294"/>
        <v/>
      </c>
      <c r="EE261" s="73" t="str">
        <f t="shared" si="295"/>
        <v/>
      </c>
      <c r="EF261" s="73" t="str">
        <f t="shared" si="296"/>
        <v/>
      </c>
      <c r="EG261" s="66" t="str">
        <f t="shared" si="297"/>
        <v/>
      </c>
      <c r="EH261" s="47" t="s">
        <v>0</v>
      </c>
      <c r="EI261" s="58" t="str">
        <f>IF(AL261="","",MAX(EI$12:EI260)+1)</f>
        <v/>
      </c>
      <c r="EJ261" s="73" t="str">
        <f t="shared" si="298"/>
        <v/>
      </c>
      <c r="EK261" s="73" t="str">
        <f t="shared" si="336"/>
        <v/>
      </c>
      <c r="EL261" s="73" t="str">
        <f t="shared" si="299"/>
        <v/>
      </c>
      <c r="EM261" s="73" t="str">
        <f t="shared" si="300"/>
        <v/>
      </c>
      <c r="EN261" s="73" t="str">
        <f t="shared" si="337"/>
        <v/>
      </c>
      <c r="EO261" s="73" t="str">
        <f t="shared" si="338"/>
        <v/>
      </c>
      <c r="EP261" s="73" t="str">
        <f t="shared" si="301"/>
        <v/>
      </c>
      <c r="EQ261" s="73" t="str">
        <f t="shared" si="302"/>
        <v/>
      </c>
      <c r="ER261" s="73" t="str">
        <f t="shared" si="303"/>
        <v/>
      </c>
      <c r="ES261" s="53" t="str">
        <f t="shared" si="304"/>
        <v/>
      </c>
      <c r="ET261" s="47" t="s">
        <v>0</v>
      </c>
      <c r="EU261" s="19" t="str">
        <f t="shared" si="339"/>
        <v/>
      </c>
      <c r="EV261" s="47" t="s">
        <v>0</v>
      </c>
      <c r="EW261" s="19" t="str">
        <f t="shared" si="340"/>
        <v/>
      </c>
      <c r="EX261" s="47" t="s">
        <v>0</v>
      </c>
      <c r="EY261" s="180" t="str">
        <f t="shared" si="305"/>
        <v/>
      </c>
      <c r="EZ261" s="47" t="s">
        <v>0</v>
      </c>
    </row>
    <row r="262" spans="1:156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6" t="str">
        <f t="shared" si="306"/>
        <v/>
      </c>
      <c r="P262" s="47"/>
      <c r="Q262" s="52" t="str">
        <f t="shared" si="307"/>
        <v>Ž21A</v>
      </c>
      <c r="R262" s="73">
        <f>IF(Q262="","",IF(COUNTIF(Q$12:Q261,Q262)=0,R261+1,R261))</f>
        <v>17</v>
      </c>
      <c r="S262" s="73">
        <f t="shared" si="308"/>
        <v>102</v>
      </c>
      <c r="T262" s="73">
        <f t="shared" si="271"/>
        <v>14</v>
      </c>
      <c r="U262" s="66" t="str">
        <f t="shared" si="272"/>
        <v>Ž21A</v>
      </c>
      <c r="V262" s="47" t="s">
        <v>0</v>
      </c>
      <c r="W262" s="222" t="str">
        <f t="shared" si="273"/>
        <v/>
      </c>
      <c r="X262" s="223" t="str">
        <f t="shared" si="274"/>
        <v/>
      </c>
      <c r="Y262" s="47" t="s">
        <v>0</v>
      </c>
      <c r="Z262" s="52" t="str">
        <f t="shared" si="309"/>
        <v/>
      </c>
      <c r="AA262" s="73" t="str">
        <f t="shared" si="275"/>
        <v/>
      </c>
      <c r="AB262" s="31" t="str">
        <f t="shared" si="310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311"/>
        <v/>
      </c>
      <c r="AH262" s="47" t="s">
        <v>0</v>
      </c>
      <c r="AI262" s="143" t="str">
        <f t="shared" si="312"/>
        <v/>
      </c>
      <c r="AJ262" s="47"/>
      <c r="AK262" s="52" t="str">
        <f t="shared" si="313"/>
        <v/>
      </c>
      <c r="AL262" s="31" t="str">
        <f t="shared" si="314"/>
        <v/>
      </c>
      <c r="AM262" s="73" t="str">
        <f t="shared" si="315"/>
        <v/>
      </c>
      <c r="AN262" s="73" t="str">
        <f t="shared" si="316"/>
        <v/>
      </c>
      <c r="AO262" s="31" t="str">
        <f t="shared" si="276"/>
        <v/>
      </c>
      <c r="AP262" s="66" t="str">
        <f t="shared" si="277"/>
        <v/>
      </c>
      <c r="AQ262" s="47" t="s">
        <v>0</v>
      </c>
      <c r="AR262" s="82" t="str">
        <f t="shared" si="317"/>
        <v/>
      </c>
      <c r="AS262" s="47" t="s">
        <v>0</v>
      </c>
      <c r="AT262" s="19" t="str">
        <f t="shared" si="318"/>
        <v/>
      </c>
      <c r="AU262" s="47" t="s">
        <v>0</v>
      </c>
      <c r="AV262" s="103"/>
      <c r="AW262" s="105"/>
      <c r="AX262" s="47" t="s">
        <v>0</v>
      </c>
      <c r="AY262" s="259" t="str">
        <f t="shared" si="341"/>
        <v/>
      </c>
      <c r="AZ262" s="47" t="s">
        <v>0</v>
      </c>
      <c r="BA262" s="52" t="str">
        <f t="shared" si="278"/>
        <v/>
      </c>
      <c r="BB262" s="73" t="str">
        <f>IF(AV262&amp;AW262="","",MAX(BB$12:BB261)+1)</f>
        <v/>
      </c>
      <c r="BC262" s="271" t="str">
        <f t="shared" si="279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>IF(O262="","",IF(BC262="",AO262,IF(BC262="NEMA",AV262,INDEX(regNatjecatelj_ime,MATCH(BC262,regNatjecatelj_id,0)))))</f>
        <v/>
      </c>
      <c r="BG262" s="31" t="str">
        <f>IF(O262="","",IF(BC262="",AP262,IF(BC262="NEMA",AW262,INDEX(regNatjecatelj_prezime,MATCH(BC262,regNatjecatelj_id,0)))))</f>
        <v/>
      </c>
      <c r="BH262" s="73" t="str">
        <f t="shared" si="319"/>
        <v/>
      </c>
      <c r="BI262" s="53" t="str">
        <f t="shared" si="320"/>
        <v/>
      </c>
      <c r="BJ262" s="47" t="s">
        <v>0</v>
      </c>
      <c r="BK262" s="52" t="str">
        <f t="shared" si="280"/>
        <v/>
      </c>
      <c r="BL262" s="31" t="str">
        <f t="shared" si="281"/>
        <v/>
      </c>
      <c r="BM262" s="73" t="str">
        <f t="shared" si="282"/>
        <v/>
      </c>
      <c r="BN262" s="31" t="str" cm="1">
        <f t="array" ref="BN262">IF(BM262="",""&amp;BL262,IF(BM262="NEMA",BL262,INDEX(regKlub_naziv,MATCH(INDEX(regKlub_alias_klubId,BM262),regKlub_id,0))))</f>
        <v/>
      </c>
      <c r="BO262" s="31" t="str" cm="1">
        <f t="array" ref="BO262">IFERROR(""&amp;INDEX(regNatjecatelj_klub,DX262),"")</f>
        <v/>
      </c>
      <c r="BP262" s="88" t="str">
        <f t="shared" si="321"/>
        <v/>
      </c>
      <c r="BQ262" s="66" t="str">
        <f t="shared" si="322"/>
        <v/>
      </c>
      <c r="BR262" s="47" t="s">
        <v>0</v>
      </c>
      <c r="BS262" s="52" t="str">
        <f>IF(X262&lt;&gt;"NEMA","",IF(IFERROR(MATCH(W262,W$12:W261,0),0)&lt;&gt;0,"",W262))</f>
        <v/>
      </c>
      <c r="BT262" s="73" t="str">
        <f t="shared" si="323"/>
        <v/>
      </c>
      <c r="BU262" s="31" t="str">
        <f>IF(OR(BT262="",BT262&lt;&gt;"NEMA"),"",MAX(BU$12:BU261)+1)</f>
        <v/>
      </c>
      <c r="BV262" s="66" t="str">
        <f t="shared" si="324"/>
        <v/>
      </c>
      <c r="BW262" s="47" t="s">
        <v>0</v>
      </c>
      <c r="BX262" s="19" t="str">
        <f t="shared" si="325"/>
        <v/>
      </c>
      <c r="BY262" s="47" t="s">
        <v>0</v>
      </c>
      <c r="BZ262" s="82" t="str">
        <f>IF(BM262&lt;&gt;"NEMA","",IF(IFERROR(MATCH(BL262,BL$12:BL261,0),0)&lt;&gt;0,"",BL262))</f>
        <v/>
      </c>
      <c r="CA262" s="47" t="s">
        <v>0</v>
      </c>
      <c r="CB262" s="125"/>
      <c r="CC262" s="47" t="s">
        <v>0</v>
      </c>
      <c r="CD262" s="58" t="str">
        <f t="shared" si="326"/>
        <v/>
      </c>
      <c r="CE262" s="31" t="str">
        <f t="shared" si="327"/>
        <v/>
      </c>
      <c r="CF262" s="31" t="str">
        <f>IF(CE262="","",MAX(CF$12:CF261)+1)</f>
        <v/>
      </c>
      <c r="CG262" s="31" t="str">
        <f t="shared" si="283"/>
        <v/>
      </c>
      <c r="CH262" s="31" t="str">
        <f t="shared" si="328"/>
        <v/>
      </c>
      <c r="CI262" s="31" t="str">
        <f>IF(CB262="","",MAX(CI$12:CI261)+1)</f>
        <v/>
      </c>
      <c r="CJ262" s="31" t="str">
        <f t="shared" si="329"/>
        <v/>
      </c>
      <c r="CK262" s="66" t="str">
        <f t="shared" si="330"/>
        <v/>
      </c>
      <c r="CL262" s="47" t="s">
        <v>0</v>
      </c>
      <c r="CM262" s="73" t="str">
        <f t="shared" si="284"/>
        <v/>
      </c>
      <c r="CN262" s="47"/>
      <c r="CO262" s="19" t="str">
        <f t="shared" si="331"/>
        <v/>
      </c>
      <c r="CP262" s="47" t="s">
        <v>0</v>
      </c>
      <c r="CQ262" s="143" t="str">
        <f t="shared" si="332"/>
        <v/>
      </c>
      <c r="CR262" s="47" t="s">
        <v>0</v>
      </c>
      <c r="CS262" s="58" t="str">
        <f t="shared" si="348"/>
        <v/>
      </c>
      <c r="CT262" s="73" t="str">
        <f t="shared" si="349"/>
        <v>0</v>
      </c>
      <c r="CU262" s="229" t="str">
        <f t="shared" si="285"/>
        <v/>
      </c>
      <c r="CV262" s="230" t="str">
        <f t="shared" si="350"/>
        <v/>
      </c>
      <c r="CW262" s="163" t="str">
        <f t="shared" si="286"/>
        <v/>
      </c>
      <c r="CX262" s="47" t="s">
        <v>0</v>
      </c>
      <c r="CY262" s="222" t="str">
        <f t="shared" si="333"/>
        <v xml:space="preserve">
</v>
      </c>
      <c r="CZ262" s="223" t="str">
        <f t="shared" si="334"/>
        <v/>
      </c>
      <c r="DA262" s="47" t="s">
        <v>0</v>
      </c>
      <c r="DB262" s="47"/>
      <c r="DC262" s="47"/>
      <c r="DD262" s="47"/>
      <c r="DE262" s="47" t="s">
        <v>0</v>
      </c>
      <c r="DF262" s="53" t="str">
        <f t="shared" si="342"/>
        <v/>
      </c>
      <c r="DG262" t="s">
        <v>0</v>
      </c>
      <c r="DH262" s="128" t="str">
        <f t="shared" si="343"/>
        <v>Ž</v>
      </c>
      <c r="DI262" t="s">
        <v>0</v>
      </c>
      <c r="DJ262" s="52" t="str">
        <f t="shared" si="344"/>
        <v/>
      </c>
      <c r="DK262" s="66" t="str">
        <f t="shared" si="345"/>
        <v/>
      </c>
      <c r="DL262" t="s">
        <v>0</v>
      </c>
      <c r="DM262" s="19" t="str">
        <f t="shared" si="346"/>
        <v/>
      </c>
      <c r="DN262" s="47" t="s">
        <v>0</v>
      </c>
      <c r="DO262" s="19" t="str">
        <f t="shared" si="347"/>
        <v/>
      </c>
      <c r="DP262" s="47" t="s">
        <v>0</v>
      </c>
      <c r="DQ262" s="52" t="str">
        <f t="shared" si="287"/>
        <v/>
      </c>
      <c r="DR262" s="53" t="str">
        <f t="shared" si="288"/>
        <v/>
      </c>
      <c r="DS262" s="47" t="s">
        <v>0</v>
      </c>
      <c r="DT262" s="52" t="str">
        <f t="shared" si="289"/>
        <v/>
      </c>
      <c r="DU262" s="53" t="str">
        <f t="shared" si="290"/>
        <v/>
      </c>
      <c r="DV262" s="47" t="s">
        <v>0</v>
      </c>
      <c r="DW262" s="52" t="str">
        <f t="shared" si="291"/>
        <v/>
      </c>
      <c r="DX262" s="53" t="str">
        <f t="shared" si="292"/>
        <v/>
      </c>
      <c r="DY262" s="47" t="s">
        <v>0</v>
      </c>
      <c r="DZ262" s="58" t="str">
        <f t="shared" si="335"/>
        <v/>
      </c>
      <c r="EA262" s="53" t="str" cm="1">
        <f t="array" ref="EA262">IF(DZ262&lt;&gt;"",INDEX(regNatjecatelj_id,DZ262,0),IF(BD262&lt;&gt;"",BD262,""))</f>
        <v/>
      </c>
      <c r="EB262" s="47" t="s">
        <v>0</v>
      </c>
      <c r="EC262" s="58" t="str">
        <f t="shared" si="293"/>
        <v/>
      </c>
      <c r="ED262" s="73" t="str">
        <f t="shared" si="294"/>
        <v/>
      </c>
      <c r="EE262" s="73" t="str">
        <f t="shared" si="295"/>
        <v/>
      </c>
      <c r="EF262" s="73" t="str">
        <f t="shared" si="296"/>
        <v/>
      </c>
      <c r="EG262" s="66" t="str">
        <f t="shared" si="297"/>
        <v/>
      </c>
      <c r="EH262" s="47" t="s">
        <v>0</v>
      </c>
      <c r="EI262" s="58" t="str">
        <f>IF(AL262="","",MAX(EI$12:EI261)+1)</f>
        <v/>
      </c>
      <c r="EJ262" s="73" t="str">
        <f t="shared" si="298"/>
        <v/>
      </c>
      <c r="EK262" s="73" t="str">
        <f t="shared" si="336"/>
        <v/>
      </c>
      <c r="EL262" s="73" t="str">
        <f t="shared" si="299"/>
        <v/>
      </c>
      <c r="EM262" s="73" t="str">
        <f t="shared" si="300"/>
        <v/>
      </c>
      <c r="EN262" s="73" t="str">
        <f t="shared" si="337"/>
        <v/>
      </c>
      <c r="EO262" s="73" t="str">
        <f t="shared" si="338"/>
        <v/>
      </c>
      <c r="EP262" s="73" t="str">
        <f t="shared" si="301"/>
        <v/>
      </c>
      <c r="EQ262" s="73" t="str">
        <f t="shared" si="302"/>
        <v/>
      </c>
      <c r="ER262" s="73" t="str">
        <f t="shared" si="303"/>
        <v/>
      </c>
      <c r="ES262" s="53" t="str">
        <f t="shared" si="304"/>
        <v/>
      </c>
      <c r="ET262" s="47" t="s">
        <v>0</v>
      </c>
      <c r="EU262" s="19" t="str">
        <f t="shared" si="339"/>
        <v/>
      </c>
      <c r="EV262" s="47" t="s">
        <v>0</v>
      </c>
      <c r="EW262" s="19" t="str">
        <f t="shared" si="340"/>
        <v/>
      </c>
      <c r="EX262" s="47" t="s">
        <v>0</v>
      </c>
      <c r="EY262" s="180" t="str">
        <f t="shared" si="305"/>
        <v/>
      </c>
      <c r="EZ262" s="47" t="s">
        <v>0</v>
      </c>
    </row>
    <row r="263" spans="1:156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6" t="str">
        <f t="shared" si="306"/>
        <v>ok</v>
      </c>
      <c r="P263" s="47"/>
      <c r="Q263" s="52" t="str">
        <f t="shared" si="307"/>
        <v>Ž21A</v>
      </c>
      <c r="R263" s="73">
        <f>IF(Q263="","",IF(COUNTIF(Q$12:Q262,Q263)=0,R262+1,R262))</f>
        <v>17</v>
      </c>
      <c r="S263" s="73">
        <f t="shared" si="308"/>
        <v>102</v>
      </c>
      <c r="T263" s="73">
        <f t="shared" si="271"/>
        <v>14</v>
      </c>
      <c r="U263" s="66" t="str">
        <f t="shared" si="272"/>
        <v>Ž21A</v>
      </c>
      <c r="V263" s="47" t="s">
        <v>0</v>
      </c>
      <c r="W263" s="222" t="str">
        <f t="shared" si="273"/>
        <v>Ž21A</v>
      </c>
      <c r="X263" s="223">
        <f t="shared" si="274"/>
        <v>39</v>
      </c>
      <c r="Y263" s="47" t="s">
        <v>0</v>
      </c>
      <c r="Z263" s="52" t="str">
        <f t="shared" si="309"/>
        <v>CRO</v>
      </c>
      <c r="AA263" s="73">
        <f t="shared" si="275"/>
        <v>1</v>
      </c>
      <c r="AB263" s="31" t="str">
        <f t="shared" si="310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311"/>
        <v/>
      </c>
      <c r="AH263" s="47" t="s">
        <v>0</v>
      </c>
      <c r="AI263" s="143" t="str">
        <f t="shared" si="312"/>
        <v>CRO</v>
      </c>
      <c r="AJ263" s="47"/>
      <c r="AK263" s="52" t="str">
        <f t="shared" si="313"/>
        <v>Nevija</v>
      </c>
      <c r="AL263" s="31" t="str">
        <f t="shared" si="314"/>
        <v>Frajzman</v>
      </c>
      <c r="AM263" s="73">
        <f t="shared" si="315"/>
        <v>1181</v>
      </c>
      <c r="AN263" s="73" t="str">
        <f t="shared" si="316"/>
        <v/>
      </c>
      <c r="AO263" s="31" t="str">
        <f t="shared" si="276"/>
        <v>Nevija</v>
      </c>
      <c r="AP263" s="66" t="str">
        <f t="shared" si="277"/>
        <v>Frajzman</v>
      </c>
      <c r="AQ263" s="47" t="s">
        <v>0</v>
      </c>
      <c r="AR263" s="82" t="str">
        <f t="shared" si="317"/>
        <v/>
      </c>
      <c r="AS263" s="47" t="s">
        <v>0</v>
      </c>
      <c r="AT263" s="19" t="str">
        <f t="shared" si="318"/>
        <v/>
      </c>
      <c r="AU263" s="47" t="s">
        <v>0</v>
      </c>
      <c r="AV263" s="103"/>
      <c r="AW263" s="105"/>
      <c r="AX263" s="47" t="s">
        <v>0</v>
      </c>
      <c r="AY263" s="259" t="str">
        <f t="shared" si="341"/>
        <v/>
      </c>
      <c r="AZ263" s="47" t="s">
        <v>0</v>
      </c>
      <c r="BA263" s="52" t="str">
        <f t="shared" si="278"/>
        <v/>
      </c>
      <c r="BB263" s="73" t="str">
        <f>IF(AV263&amp;AW263="","",MAX(BB$12:BB262)+1)</f>
        <v/>
      </c>
      <c r="BC263" s="271" t="str">
        <f t="shared" si="279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>IF(O263="","",IF(BC263="",AO263,IF(BC263="NEMA",AV263,INDEX(regNatjecatelj_ime,MATCH(BC263,regNatjecatelj_id,0)))))</f>
        <v>Nevija</v>
      </c>
      <c r="BG263" s="31" t="str">
        <f>IF(O263="","",IF(BC263="",AP263,IF(BC263="NEMA",AW263,INDEX(regNatjecatelj_prezime,MATCH(BC263,regNatjecatelj_id,0)))))</f>
        <v>Frajzman</v>
      </c>
      <c r="BH263" s="73" t="str">
        <f t="shared" si="319"/>
        <v/>
      </c>
      <c r="BI263" s="53">
        <f t="shared" si="320"/>
        <v>1181</v>
      </c>
      <c r="BJ263" s="47" t="s">
        <v>0</v>
      </c>
      <c r="BK263" s="52" t="str">
        <f t="shared" si="280"/>
        <v>OK Jelen</v>
      </c>
      <c r="BL263" s="31" t="str">
        <f t="shared" si="281"/>
        <v>OK Jelen</v>
      </c>
      <c r="BM263" s="73" t="str">
        <f t="shared" si="282"/>
        <v/>
      </c>
      <c r="BN263" s="31" t="str" cm="1">
        <f t="array" ref="BN263">IF(BM263="",""&amp;BL263,IF(BM263="NEMA",BL263,INDEX(regKlub_naziv,MATCH(INDEX(regKlub_alias_klubId,BM263),regKlub_id,0))))</f>
        <v>OK Jelen</v>
      </c>
      <c r="BO263" s="31" t="str" cm="1">
        <f t="array" ref="BO263">IFERROR(""&amp;INDEX(regNatjecatelj_klub,DX263),"")</f>
        <v>OK Jelen</v>
      </c>
      <c r="BP263" s="88" t="str">
        <f t="shared" si="321"/>
        <v/>
      </c>
      <c r="BQ263" s="66" t="str">
        <f t="shared" si="322"/>
        <v>OK Jelen</v>
      </c>
      <c r="BR263" s="47" t="s">
        <v>0</v>
      </c>
      <c r="BS263" s="52" t="str">
        <f>IF(X263&lt;&gt;"NEMA","",IF(IFERROR(MATCH(W263,W$12:W262,0),0)&lt;&gt;0,"",W263))</f>
        <v/>
      </c>
      <c r="BT263" s="73" t="str">
        <f t="shared" si="323"/>
        <v/>
      </c>
      <c r="BU263" s="31" t="str">
        <f>IF(OR(BT263="",BT263&lt;&gt;"NEMA"),"",MAX(BU$12:BU262)+1)</f>
        <v/>
      </c>
      <c r="BV263" s="66" t="str">
        <f t="shared" si="324"/>
        <v/>
      </c>
      <c r="BW263" s="47" t="s">
        <v>0</v>
      </c>
      <c r="BX263" s="19" t="str">
        <f t="shared" si="325"/>
        <v/>
      </c>
      <c r="BY263" s="47" t="s">
        <v>0</v>
      </c>
      <c r="BZ263" s="82" t="str">
        <f>IF(BM263&lt;&gt;"NEMA","",IF(IFERROR(MATCH(BL263,BL$12:BL262,0),0)&lt;&gt;0,"",BL263))</f>
        <v/>
      </c>
      <c r="CA263" s="47" t="s">
        <v>0</v>
      </c>
      <c r="CB263" s="125"/>
      <c r="CC263" s="47" t="s">
        <v>0</v>
      </c>
      <c r="CD263" s="58" t="str">
        <f t="shared" si="326"/>
        <v/>
      </c>
      <c r="CE263" s="31" t="str">
        <f t="shared" si="327"/>
        <v/>
      </c>
      <c r="CF263" s="31" t="str">
        <f>IF(CE263="","",MAX(CF$12:CF262)+1)</f>
        <v/>
      </c>
      <c r="CG263" s="31" t="str">
        <f t="shared" si="283"/>
        <v/>
      </c>
      <c r="CH263" s="31" t="str">
        <f t="shared" si="328"/>
        <v/>
      </c>
      <c r="CI263" s="31" t="str">
        <f>IF(CB263="","",MAX(CI$12:CI262)+1)</f>
        <v/>
      </c>
      <c r="CJ263" s="31" t="str">
        <f t="shared" si="329"/>
        <v/>
      </c>
      <c r="CK263" s="66" t="str">
        <f t="shared" si="330"/>
        <v/>
      </c>
      <c r="CL263" s="47" t="s">
        <v>0</v>
      </c>
      <c r="CM263" s="73" t="str">
        <f t="shared" si="284"/>
        <v/>
      </c>
      <c r="CN263" s="47"/>
      <c r="CO263" s="19" t="str">
        <f t="shared" si="331"/>
        <v/>
      </c>
      <c r="CP263" s="47" t="s">
        <v>0</v>
      </c>
      <c r="CQ263" s="143" t="str">
        <f t="shared" si="332"/>
        <v>OK Jelen</v>
      </c>
      <c r="CR263" s="47" t="s">
        <v>0</v>
      </c>
      <c r="CS263" s="58" t="str">
        <f t="shared" si="348"/>
        <v/>
      </c>
      <c r="CT263" s="73" t="str">
        <f t="shared" si="349"/>
        <v>1</v>
      </c>
      <c r="CU263" s="229" t="str">
        <f t="shared" si="285"/>
        <v/>
      </c>
      <c r="CV263" s="230" t="str">
        <f t="shared" si="350"/>
        <v/>
      </c>
      <c r="CW263" s="163">
        <f t="shared" si="286"/>
        <v>6</v>
      </c>
      <c r="CX263" s="47" t="s">
        <v>0</v>
      </c>
      <c r="CY263" s="222" t="str">
        <f t="shared" si="333"/>
        <v xml:space="preserve">
</v>
      </c>
      <c r="CZ263" s="223" t="e">
        <f t="shared" si="334"/>
        <v>#N/A</v>
      </c>
      <c r="DA263" s="47" t="s">
        <v>0</v>
      </c>
      <c r="DB263" s="47"/>
      <c r="DC263" s="47"/>
      <c r="DD263" s="47"/>
      <c r="DE263" s="47" t="s">
        <v>0</v>
      </c>
      <c r="DF263" s="53" t="str">
        <f t="shared" si="342"/>
        <v/>
      </c>
      <c r="DG263" t="s">
        <v>0</v>
      </c>
      <c r="DH263" s="128" t="str">
        <f t="shared" si="343"/>
        <v>Ž</v>
      </c>
      <c r="DI263" t="s">
        <v>0</v>
      </c>
      <c r="DJ263" s="52" t="str">
        <f t="shared" si="344"/>
        <v/>
      </c>
      <c r="DK263" s="66" t="str">
        <f t="shared" si="345"/>
        <v/>
      </c>
      <c r="DL263" t="s">
        <v>0</v>
      </c>
      <c r="DM263" s="19" t="str">
        <f t="shared" si="346"/>
        <v/>
      </c>
      <c r="DN263" s="47" t="s">
        <v>0</v>
      </c>
      <c r="DO263" s="19" t="str">
        <f t="shared" si="347"/>
        <v/>
      </c>
      <c r="DP263" s="47" t="s">
        <v>0</v>
      </c>
      <c r="DQ263" s="52" t="str">
        <f t="shared" si="287"/>
        <v>Nevija – Frajzman – OK Jelen – Ž21A</v>
      </c>
      <c r="DR263" s="53">
        <f t="shared" si="288"/>
        <v>162</v>
      </c>
      <c r="DS263" s="47" t="s">
        <v>0</v>
      </c>
      <c r="DT263" s="52" t="str">
        <f t="shared" si="289"/>
        <v>Nevija – Frajzman – OK Jelen</v>
      </c>
      <c r="DU263" s="53">
        <f t="shared" si="290"/>
        <v>162</v>
      </c>
      <c r="DV263" s="47" t="s">
        <v>0</v>
      </c>
      <c r="DW263" s="52" t="str">
        <f t="shared" si="291"/>
        <v>Nevija – Frajzman</v>
      </c>
      <c r="DX263" s="53">
        <f t="shared" si="292"/>
        <v>162</v>
      </c>
      <c r="DY263" s="47" t="s">
        <v>0</v>
      </c>
      <c r="DZ263" s="58">
        <f t="shared" si="335"/>
        <v>162</v>
      </c>
      <c r="EA263" s="53" cm="1">
        <f t="array" ref="EA263">IF(DZ263&lt;&gt;"",INDEX(regNatjecatelj_id,DZ263,0),IF(BD263&lt;&gt;"",BD263,""))</f>
        <v>1181</v>
      </c>
      <c r="EB263" s="47" t="s">
        <v>0</v>
      </c>
      <c r="EC263" s="58" t="str">
        <f t="shared" si="293"/>
        <v>imepre</v>
      </c>
      <c r="ED263" s="73" t="str">
        <f t="shared" si="294"/>
        <v>klu</v>
      </c>
      <c r="EE263" s="73" t="str">
        <f t="shared" si="295"/>
        <v>kat</v>
      </c>
      <c r="EF263" s="73" t="str">
        <f t="shared" si="296"/>
        <v/>
      </c>
      <c r="EG263" s="66" t="str">
        <f t="shared" si="297"/>
        <v>imepre-klu-kat</v>
      </c>
      <c r="EH263" s="47" t="s">
        <v>0</v>
      </c>
      <c r="EI263" s="58">
        <f>IF(AL263="","",MAX(EI$12:EI262)+1)</f>
        <v>414</v>
      </c>
      <c r="EJ263" s="73">
        <f t="shared" si="298"/>
        <v>39</v>
      </c>
      <c r="EK263" s="73">
        <f t="shared" si="336"/>
        <v>1181</v>
      </c>
      <c r="EL263" s="73" t="str">
        <f t="shared" si="299"/>
        <v/>
      </c>
      <c r="EM263" s="73">
        <f t="shared" si="300"/>
        <v>6</v>
      </c>
      <c r="EN263" s="73">
        <f t="shared" si="337"/>
        <v>1</v>
      </c>
      <c r="EO263" s="73">
        <f t="shared" si="338"/>
        <v>1</v>
      </c>
      <c r="EP263" s="73" t="str">
        <f t="shared" si="301"/>
        <v>1</v>
      </c>
      <c r="EQ263" s="73" t="str">
        <f t="shared" si="302"/>
        <v/>
      </c>
      <c r="ER263" s="73" t="str">
        <f t="shared" si="303"/>
        <v/>
      </c>
      <c r="ES263" s="53" t="str">
        <f t="shared" si="304"/>
        <v/>
      </c>
      <c r="ET263" s="47" t="s">
        <v>0</v>
      </c>
      <c r="EU263" s="19" t="str">
        <f t="shared" si="339"/>
        <v>INSERT INTO rezultat(id,stazakategorija_id,imeprezime_id,vrijeme_sec,status_id,registracija,uparivanje_id,originalstatus_id,imeprezimealias_id,klubalias_id,kategorijaalias_id) VALUES (414,39,1181,Null,6,1,1,1,Null,Null,Null);</v>
      </c>
      <c r="EV263" s="47" t="s">
        <v>0</v>
      </c>
      <c r="EW263" s="19" t="str">
        <f t="shared" si="340"/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3" s="47" t="s">
        <v>0</v>
      </c>
      <c r="EY263" s="180" t="str">
        <f t="shared" si="305"/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Z263" s="47" t="s">
        <v>0</v>
      </c>
    </row>
    <row r="264" spans="1:156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6" t="str">
        <f t="shared" si="306"/>
        <v>ok</v>
      </c>
      <c r="P264" s="47"/>
      <c r="Q264" s="52" t="str">
        <f t="shared" si="307"/>
        <v>Ž21B</v>
      </c>
      <c r="R264" s="73">
        <f>IF(Q264="","",IF(COUNTIF(Q$12:Q263,Q264)=0,R263+1,R263))</f>
        <v>18</v>
      </c>
      <c r="S264" s="73">
        <f t="shared" si="308"/>
        <v>118</v>
      </c>
      <c r="T264" s="73">
        <f t="shared" si="271"/>
        <v>27</v>
      </c>
      <c r="U264" s="66" t="str">
        <f t="shared" si="272"/>
        <v>Ž21B – Ž16</v>
      </c>
      <c r="V264" s="47" t="s">
        <v>0</v>
      </c>
      <c r="W264" s="222" t="str">
        <f t="shared" si="273"/>
        <v>Ž21B</v>
      </c>
      <c r="X264" s="223">
        <f t="shared" si="274"/>
        <v>40</v>
      </c>
      <c r="Y264" s="47" t="s">
        <v>0</v>
      </c>
      <c r="Z264" s="52" t="str">
        <f t="shared" si="309"/>
        <v>CRO</v>
      </c>
      <c r="AA264" s="73">
        <f t="shared" si="275"/>
        <v>1</v>
      </c>
      <c r="AB264" s="31" t="str">
        <f t="shared" si="310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311"/>
        <v/>
      </c>
      <c r="AH264" s="47" t="s">
        <v>0</v>
      </c>
      <c r="AI264" s="143" t="str">
        <f t="shared" si="312"/>
        <v>CRO</v>
      </c>
      <c r="AJ264" s="47"/>
      <c r="AK264" s="52" t="str">
        <f t="shared" si="313"/>
        <v>Petra</v>
      </c>
      <c r="AL264" s="31" t="str">
        <f t="shared" si="314"/>
        <v>Plevnik</v>
      </c>
      <c r="AM264" s="73">
        <f t="shared" si="315"/>
        <v>1140</v>
      </c>
      <c r="AN264" s="73" t="str">
        <f t="shared" si="316"/>
        <v/>
      </c>
      <c r="AO264" s="31" t="str">
        <f t="shared" si="276"/>
        <v>Petra</v>
      </c>
      <c r="AP264" s="66" t="str">
        <f t="shared" si="277"/>
        <v>Plevnik</v>
      </c>
      <c r="AQ264" s="47" t="s">
        <v>0</v>
      </c>
      <c r="AR264" s="82" t="str">
        <f t="shared" si="317"/>
        <v/>
      </c>
      <c r="AS264" s="47" t="s">
        <v>0</v>
      </c>
      <c r="AT264" s="19" t="str">
        <f t="shared" si="318"/>
        <v/>
      </c>
      <c r="AU264" s="47" t="s">
        <v>0</v>
      </c>
      <c r="AV264" s="103"/>
      <c r="AW264" s="105"/>
      <c r="AX264" s="47" t="s">
        <v>0</v>
      </c>
      <c r="AY264" s="259" t="str">
        <f t="shared" si="341"/>
        <v/>
      </c>
      <c r="AZ264" s="47" t="s">
        <v>0</v>
      </c>
      <c r="BA264" s="52" t="str">
        <f t="shared" si="278"/>
        <v/>
      </c>
      <c r="BB264" s="73" t="str">
        <f>IF(AV264&amp;AW264="","",MAX(BB$12:BB263)+1)</f>
        <v/>
      </c>
      <c r="BC264" s="271" t="str">
        <f t="shared" si="279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>IF(O264="","",IF(BC264="",AO264,IF(BC264="NEMA",AV264,INDEX(regNatjecatelj_ime,MATCH(BC264,regNatjecatelj_id,0)))))</f>
        <v>Petra</v>
      </c>
      <c r="BG264" s="31" t="str">
        <f>IF(O264="","",IF(BC264="",AP264,IF(BC264="NEMA",AW264,INDEX(regNatjecatelj_prezime,MATCH(BC264,regNatjecatelj_id,0)))))</f>
        <v>Plevnik</v>
      </c>
      <c r="BH264" s="73" t="str">
        <f t="shared" si="319"/>
        <v/>
      </c>
      <c r="BI264" s="53">
        <f t="shared" si="320"/>
        <v>1140</v>
      </c>
      <c r="BJ264" s="47" t="s">
        <v>0</v>
      </c>
      <c r="BK264" s="52" t="str">
        <f t="shared" si="280"/>
        <v>BJE</v>
      </c>
      <c r="BL264" s="31" t="str">
        <f t="shared" si="281"/>
        <v>OK Bjelovar</v>
      </c>
      <c r="BM264" s="73" t="str">
        <f t="shared" si="282"/>
        <v/>
      </c>
      <c r="BN264" s="31" t="str" cm="1">
        <f t="array" ref="BN264">IF(BM264="",""&amp;BL264,IF(BM264="NEMA",BL264,INDEX(regKlub_naziv,MATCH(INDEX(regKlub_alias_klubId,BM264),regKlub_id,0))))</f>
        <v>OK Bjelovar</v>
      </c>
      <c r="BO264" s="31" t="str" cm="1">
        <f t="array" ref="BO264">IFERROR(""&amp;INDEX(regNatjecatelj_klub,DX264),"")</f>
        <v>OK Bjelovar</v>
      </c>
      <c r="BP264" s="88" t="str">
        <f t="shared" si="321"/>
        <v/>
      </c>
      <c r="BQ264" s="66" t="str">
        <f t="shared" si="322"/>
        <v>OK Bjelovar</v>
      </c>
      <c r="BR264" s="47" t="s">
        <v>0</v>
      </c>
      <c r="BS264" s="52" t="str">
        <f>IF(X264&lt;&gt;"NEMA","",IF(IFERROR(MATCH(W264,W$12:W263,0),0)&lt;&gt;0,"",W264))</f>
        <v/>
      </c>
      <c r="BT264" s="73" t="str">
        <f t="shared" si="323"/>
        <v/>
      </c>
      <c r="BU264" s="31" t="str">
        <f>IF(OR(BT264="",BT264&lt;&gt;"NEMA"),"",MAX(BU$12:BU263)+1)</f>
        <v/>
      </c>
      <c r="BV264" s="66" t="str">
        <f t="shared" si="324"/>
        <v/>
      </c>
      <c r="BW264" s="47" t="s">
        <v>0</v>
      </c>
      <c r="BX264" s="19" t="str">
        <f t="shared" si="325"/>
        <v/>
      </c>
      <c r="BY264" s="47" t="s">
        <v>0</v>
      </c>
      <c r="BZ264" s="82" t="str">
        <f>IF(BM264&lt;&gt;"NEMA","",IF(IFERROR(MATCH(BL264,BL$12:BL263,0),0)&lt;&gt;0,"",BL264))</f>
        <v/>
      </c>
      <c r="CA264" s="47" t="s">
        <v>0</v>
      </c>
      <c r="CB264" s="125"/>
      <c r="CC264" s="47" t="s">
        <v>0</v>
      </c>
      <c r="CD264" s="58" t="str">
        <f t="shared" si="326"/>
        <v/>
      </c>
      <c r="CE264" s="31" t="str">
        <f t="shared" si="327"/>
        <v/>
      </c>
      <c r="CF264" s="31" t="str">
        <f>IF(CE264="","",MAX(CF$12:CF263)+1)</f>
        <v/>
      </c>
      <c r="CG264" s="31" t="str">
        <f t="shared" si="283"/>
        <v/>
      </c>
      <c r="CH264" s="31" t="str">
        <f t="shared" si="328"/>
        <v/>
      </c>
      <c r="CI264" s="31" t="str">
        <f>IF(CB264="","",MAX(CI$12:CI263)+1)</f>
        <v/>
      </c>
      <c r="CJ264" s="31" t="str">
        <f t="shared" si="329"/>
        <v/>
      </c>
      <c r="CK264" s="66" t="str">
        <f t="shared" si="330"/>
        <v/>
      </c>
      <c r="CL264" s="47" t="s">
        <v>0</v>
      </c>
      <c r="CM264" s="73" t="str">
        <f t="shared" si="284"/>
        <v/>
      </c>
      <c r="CN264" s="47"/>
      <c r="CO264" s="19" t="str">
        <f t="shared" si="331"/>
        <v/>
      </c>
      <c r="CP264" s="47" t="s">
        <v>0</v>
      </c>
      <c r="CQ264" s="143" t="str">
        <f t="shared" si="332"/>
        <v>OK Bjelovar</v>
      </c>
      <c r="CR264" s="47" t="s">
        <v>0</v>
      </c>
      <c r="CS264" s="58" t="str">
        <f t="shared" si="348"/>
        <v>48:40</v>
      </c>
      <c r="CT264" s="73" t="str">
        <f t="shared" si="349"/>
        <v>0</v>
      </c>
      <c r="CU264" s="229" t="str">
        <f t="shared" si="285"/>
        <v/>
      </c>
      <c r="CV264" s="230">
        <f t="shared" si="350"/>
        <v>2920</v>
      </c>
      <c r="CW264" s="163">
        <f t="shared" si="286"/>
        <v>1</v>
      </c>
      <c r="CX264" s="47" t="s">
        <v>0</v>
      </c>
      <c r="CY264" s="222" t="str">
        <f t="shared" si="333"/>
        <v xml:space="preserve">
</v>
      </c>
      <c r="CZ264" s="223">
        <f t="shared" si="334"/>
        <v>6</v>
      </c>
      <c r="DA264" s="47" t="s">
        <v>0</v>
      </c>
      <c r="DB264" s="47"/>
      <c r="DC264" s="47"/>
      <c r="DD264" s="47"/>
      <c r="DE264" s="47" t="s">
        <v>0</v>
      </c>
      <c r="DF264" s="53" t="str">
        <f t="shared" si="342"/>
        <v/>
      </c>
      <c r="DG264" t="s">
        <v>0</v>
      </c>
      <c r="DH264" s="128" t="str">
        <f t="shared" si="343"/>
        <v>Ž</v>
      </c>
      <c r="DI264" t="s">
        <v>0</v>
      </c>
      <c r="DJ264" s="52" t="str">
        <f t="shared" si="344"/>
        <v/>
      </c>
      <c r="DK264" s="66" t="str">
        <f t="shared" si="345"/>
        <v/>
      </c>
      <c r="DL264" t="s">
        <v>0</v>
      </c>
      <c r="DM264" s="19" t="str">
        <f t="shared" si="346"/>
        <v/>
      </c>
      <c r="DN264" s="47" t="s">
        <v>0</v>
      </c>
      <c r="DO264" s="19" t="str">
        <f t="shared" si="347"/>
        <v/>
      </c>
      <c r="DP264" s="47" t="s">
        <v>0</v>
      </c>
      <c r="DQ264" s="52" t="str">
        <f t="shared" si="287"/>
        <v>Petra – Plevnik – OK Bjelovar – Ž21B</v>
      </c>
      <c r="DR264" s="53">
        <f t="shared" si="288"/>
        <v>20</v>
      </c>
      <c r="DS264" s="47" t="s">
        <v>0</v>
      </c>
      <c r="DT264" s="52" t="str">
        <f t="shared" si="289"/>
        <v>Petra – Plevnik – OK Bjelovar</v>
      </c>
      <c r="DU264" s="53">
        <f t="shared" si="290"/>
        <v>20</v>
      </c>
      <c r="DV264" s="47" t="s">
        <v>0</v>
      </c>
      <c r="DW264" s="52" t="str">
        <f t="shared" si="291"/>
        <v>Petra – Plevnik</v>
      </c>
      <c r="DX264" s="53">
        <f t="shared" si="292"/>
        <v>20</v>
      </c>
      <c r="DY264" s="47" t="s">
        <v>0</v>
      </c>
      <c r="DZ264" s="58">
        <f t="shared" si="335"/>
        <v>20</v>
      </c>
      <c r="EA264" s="53" cm="1">
        <f t="array" ref="EA264">IF(DZ264&lt;&gt;"",INDEX(regNatjecatelj_id,DZ264,0),IF(BD264&lt;&gt;"",BD264,""))</f>
        <v>1140</v>
      </c>
      <c r="EB264" s="47" t="s">
        <v>0</v>
      </c>
      <c r="EC264" s="58" t="str">
        <f t="shared" si="293"/>
        <v>imepre</v>
      </c>
      <c r="ED264" s="73" t="str">
        <f t="shared" si="294"/>
        <v>klu</v>
      </c>
      <c r="EE264" s="73" t="str">
        <f t="shared" si="295"/>
        <v>kat</v>
      </c>
      <c r="EF264" s="73" t="str">
        <f t="shared" si="296"/>
        <v/>
      </c>
      <c r="EG264" s="66" t="str">
        <f t="shared" si="297"/>
        <v>imepre-klu-kat</v>
      </c>
      <c r="EH264" s="47" t="s">
        <v>0</v>
      </c>
      <c r="EI264" s="58">
        <f>IF(AL264="","",MAX(EI$12:EI263)+1)</f>
        <v>415</v>
      </c>
      <c r="EJ264" s="73">
        <f t="shared" si="298"/>
        <v>40</v>
      </c>
      <c r="EK264" s="73">
        <f t="shared" si="336"/>
        <v>1140</v>
      </c>
      <c r="EL264" s="73">
        <f t="shared" si="299"/>
        <v>2920</v>
      </c>
      <c r="EM264" s="73">
        <f t="shared" si="300"/>
        <v>1</v>
      </c>
      <c r="EN264" s="73">
        <f t="shared" si="337"/>
        <v>1</v>
      </c>
      <c r="EO264" s="73">
        <f t="shared" si="338"/>
        <v>1</v>
      </c>
      <c r="EP264" s="73" t="str">
        <f t="shared" si="301"/>
        <v>0</v>
      </c>
      <c r="EQ264" s="73" t="str">
        <f t="shared" si="302"/>
        <v/>
      </c>
      <c r="ER264" s="73" t="str">
        <f t="shared" si="303"/>
        <v/>
      </c>
      <c r="ES264" s="53" t="str">
        <f t="shared" si="304"/>
        <v/>
      </c>
      <c r="ET264" s="47" t="s">
        <v>0</v>
      </c>
      <c r="EU264" s="19" t="str">
        <f t="shared" si="339"/>
        <v>INSERT INTO rezultat(id,stazakategorija_id,imeprezime_id,vrijeme_sec,status_id,registracija,uparivanje_id,originalstatus_id,imeprezimealias_id,klubalias_id,kategorijaalias_id) VALUES (415,40,1140,2920,1,1,1,0,Null,Null,Null);</v>
      </c>
      <c r="EV264" s="47" t="s">
        <v>0</v>
      </c>
      <c r="EW264" s="19" t="str">
        <f t="shared" si="340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4" s="47" t="s">
        <v>0</v>
      </c>
      <c r="EY264" s="180" t="str">
        <f t="shared" si="305"/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64" s="47" t="s">
        <v>0</v>
      </c>
    </row>
    <row r="265" spans="1:156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6" t="str">
        <f t="shared" si="306"/>
        <v>ok</v>
      </c>
      <c r="P265" s="47"/>
      <c r="Q265" s="52" t="str">
        <f t="shared" si="307"/>
        <v>Ž21B</v>
      </c>
      <c r="R265" s="73">
        <f>IF(Q265="","",IF(COUNTIF(Q$12:Q264,Q265)=0,R264+1,R264))</f>
        <v>18</v>
      </c>
      <c r="S265" s="73">
        <f t="shared" si="308"/>
        <v>118</v>
      </c>
      <c r="T265" s="73">
        <f t="shared" si="271"/>
        <v>27</v>
      </c>
      <c r="U265" s="66" t="str">
        <f t="shared" si="272"/>
        <v>Ž21B – Ž16</v>
      </c>
      <c r="V265" s="47" t="s">
        <v>0</v>
      </c>
      <c r="W265" s="222" t="str">
        <f t="shared" si="273"/>
        <v>Ž21B</v>
      </c>
      <c r="X265" s="223">
        <f t="shared" si="274"/>
        <v>40</v>
      </c>
      <c r="Y265" s="47" t="s">
        <v>0</v>
      </c>
      <c r="Z265" s="52" t="str">
        <f t="shared" si="309"/>
        <v>CRO</v>
      </c>
      <c r="AA265" s="73">
        <f t="shared" si="275"/>
        <v>1</v>
      </c>
      <c r="AB265" s="31" t="str">
        <f t="shared" si="310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311"/>
        <v/>
      </c>
      <c r="AH265" s="47" t="s">
        <v>0</v>
      </c>
      <c r="AI265" s="143" t="str">
        <f t="shared" si="312"/>
        <v>CRO</v>
      </c>
      <c r="AJ265" s="47"/>
      <c r="AK265" s="52" t="str">
        <f t="shared" si="313"/>
        <v>Olga</v>
      </c>
      <c r="AL265" s="31" t="str">
        <f t="shared" si="314"/>
        <v>Pajnić</v>
      </c>
      <c r="AM265" s="73">
        <f t="shared" si="315"/>
        <v>1212</v>
      </c>
      <c r="AN265" s="73" t="str">
        <f t="shared" si="316"/>
        <v/>
      </c>
      <c r="AO265" s="31" t="str">
        <f t="shared" si="276"/>
        <v>Olga</v>
      </c>
      <c r="AP265" s="66" t="str">
        <f t="shared" si="277"/>
        <v>Pajnić</v>
      </c>
      <c r="AQ265" s="47" t="s">
        <v>0</v>
      </c>
      <c r="AR265" s="82" t="str">
        <f t="shared" si="317"/>
        <v/>
      </c>
      <c r="AS265" s="47" t="s">
        <v>0</v>
      </c>
      <c r="AT265" s="19" t="str">
        <f t="shared" si="318"/>
        <v/>
      </c>
      <c r="AU265" s="47" t="s">
        <v>0</v>
      </c>
      <c r="AV265" s="103"/>
      <c r="AW265" s="105"/>
      <c r="AX265" s="47" t="s">
        <v>0</v>
      </c>
      <c r="AY265" s="259" t="str">
        <f t="shared" si="341"/>
        <v/>
      </c>
      <c r="AZ265" s="47" t="s">
        <v>0</v>
      </c>
      <c r="BA265" s="52" t="str">
        <f t="shared" si="278"/>
        <v/>
      </c>
      <c r="BB265" s="73" t="str">
        <f>IF(AV265&amp;AW265="","",MAX(BB$12:BB264)+1)</f>
        <v/>
      </c>
      <c r="BC265" s="271" t="str">
        <f t="shared" si="279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>IF(O265="","",IF(BC265="",AO265,IF(BC265="NEMA",AV265,INDEX(regNatjecatelj_ime,MATCH(BC265,regNatjecatelj_id,0)))))</f>
        <v>Olga</v>
      </c>
      <c r="BG265" s="31" t="str">
        <f>IF(O265="","",IF(BC265="",AP265,IF(BC265="NEMA",AW265,INDEX(regNatjecatelj_prezime,MATCH(BC265,regNatjecatelj_id,0)))))</f>
        <v>Pajnić</v>
      </c>
      <c r="BH265" s="73" t="str">
        <f t="shared" si="319"/>
        <v/>
      </c>
      <c r="BI265" s="53">
        <f t="shared" si="320"/>
        <v>1212</v>
      </c>
      <c r="BJ265" s="47" t="s">
        <v>0</v>
      </c>
      <c r="BK265" s="52" t="str">
        <f t="shared" si="280"/>
        <v>KAP</v>
      </c>
      <c r="BL265" s="31" t="str">
        <f t="shared" si="281"/>
        <v>OK Kapela</v>
      </c>
      <c r="BM265" s="73" t="str">
        <f t="shared" si="282"/>
        <v/>
      </c>
      <c r="BN265" s="31" t="str" cm="1">
        <f t="array" ref="BN265">IF(BM265="",""&amp;BL265,IF(BM265="NEMA",BL265,INDEX(regKlub_naziv,MATCH(INDEX(regKlub_alias_klubId,BM265),regKlub_id,0))))</f>
        <v>OK Kapela</v>
      </c>
      <c r="BO265" s="31" t="str" cm="1">
        <f t="array" ref="BO265">IFERROR(""&amp;INDEX(regNatjecatelj_klub,DX265),"")</f>
        <v>OK Kapela</v>
      </c>
      <c r="BP265" s="88" t="str">
        <f t="shared" si="321"/>
        <v/>
      </c>
      <c r="BQ265" s="66" t="str">
        <f t="shared" si="322"/>
        <v>OK Kapela</v>
      </c>
      <c r="BR265" s="47" t="s">
        <v>0</v>
      </c>
      <c r="BS265" s="52" t="str">
        <f>IF(X265&lt;&gt;"NEMA","",IF(IFERROR(MATCH(W265,W$12:W264,0),0)&lt;&gt;0,"",W265))</f>
        <v/>
      </c>
      <c r="BT265" s="73" t="str">
        <f t="shared" si="323"/>
        <v/>
      </c>
      <c r="BU265" s="31" t="str">
        <f>IF(OR(BT265="",BT265&lt;&gt;"NEMA"),"",MAX(BU$12:BU264)+1)</f>
        <v/>
      </c>
      <c r="BV265" s="66" t="str">
        <f t="shared" si="324"/>
        <v/>
      </c>
      <c r="BW265" s="47" t="s">
        <v>0</v>
      </c>
      <c r="BX265" s="19" t="str">
        <f t="shared" si="325"/>
        <v/>
      </c>
      <c r="BY265" s="47" t="s">
        <v>0</v>
      </c>
      <c r="BZ265" s="82" t="str">
        <f>IF(BM265&lt;&gt;"NEMA","",IF(IFERROR(MATCH(BL265,BL$12:BL264,0),0)&lt;&gt;0,"",BL265))</f>
        <v/>
      </c>
      <c r="CA265" s="47" t="s">
        <v>0</v>
      </c>
      <c r="CB265" s="125"/>
      <c r="CC265" s="47" t="s">
        <v>0</v>
      </c>
      <c r="CD265" s="58" t="str">
        <f t="shared" si="326"/>
        <v/>
      </c>
      <c r="CE265" s="31" t="str">
        <f t="shared" si="327"/>
        <v/>
      </c>
      <c r="CF265" s="31" t="str">
        <f>IF(CE265="","",MAX(CF$12:CF264)+1)</f>
        <v/>
      </c>
      <c r="CG265" s="31" t="str">
        <f t="shared" si="283"/>
        <v/>
      </c>
      <c r="CH265" s="31" t="str">
        <f t="shared" si="328"/>
        <v/>
      </c>
      <c r="CI265" s="31" t="str">
        <f>IF(CB265="","",MAX(CI$12:CI264)+1)</f>
        <v/>
      </c>
      <c r="CJ265" s="31" t="str">
        <f t="shared" si="329"/>
        <v/>
      </c>
      <c r="CK265" s="66" t="str">
        <f t="shared" si="330"/>
        <v/>
      </c>
      <c r="CL265" s="47" t="s">
        <v>0</v>
      </c>
      <c r="CM265" s="73" t="str">
        <f t="shared" si="284"/>
        <v/>
      </c>
      <c r="CN265" s="47"/>
      <c r="CO265" s="19" t="str">
        <f t="shared" si="331"/>
        <v/>
      </c>
      <c r="CP265" s="47" t="s">
        <v>0</v>
      </c>
      <c r="CQ265" s="143" t="str">
        <f t="shared" si="332"/>
        <v>OK Kapela</v>
      </c>
      <c r="CR265" s="47" t="s">
        <v>0</v>
      </c>
      <c r="CS265" s="58" t="str">
        <f t="shared" si="348"/>
        <v>61:07</v>
      </c>
      <c r="CT265" s="73" t="str">
        <f t="shared" si="349"/>
        <v>0</v>
      </c>
      <c r="CU265" s="229" t="str">
        <f t="shared" si="285"/>
        <v/>
      </c>
      <c r="CV265" s="230">
        <f t="shared" si="350"/>
        <v>3667</v>
      </c>
      <c r="CW265" s="163">
        <f t="shared" si="286"/>
        <v>1</v>
      </c>
      <c r="CX265" s="47" t="s">
        <v>0</v>
      </c>
      <c r="CY265" s="222" t="str">
        <f t="shared" si="333"/>
        <v xml:space="preserve">
</v>
      </c>
      <c r="CZ265" s="223">
        <f t="shared" si="334"/>
        <v>6</v>
      </c>
      <c r="DA265" s="47" t="s">
        <v>0</v>
      </c>
      <c r="DB265" s="47"/>
      <c r="DC265" s="47"/>
      <c r="DD265" s="47"/>
      <c r="DE265" s="47" t="s">
        <v>0</v>
      </c>
      <c r="DF265" s="53" t="str">
        <f t="shared" si="342"/>
        <v/>
      </c>
      <c r="DG265" t="s">
        <v>0</v>
      </c>
      <c r="DH265" s="128" t="str">
        <f t="shared" si="343"/>
        <v>Ž</v>
      </c>
      <c r="DI265" t="s">
        <v>0</v>
      </c>
      <c r="DJ265" s="52" t="str">
        <f t="shared" si="344"/>
        <v/>
      </c>
      <c r="DK265" s="66" t="str">
        <f t="shared" si="345"/>
        <v/>
      </c>
      <c r="DL265" t="s">
        <v>0</v>
      </c>
      <c r="DM265" s="19" t="str">
        <f t="shared" si="346"/>
        <v/>
      </c>
      <c r="DN265" s="47" t="s">
        <v>0</v>
      </c>
      <c r="DO265" s="19" t="str">
        <f t="shared" si="347"/>
        <v/>
      </c>
      <c r="DP265" s="47" t="s">
        <v>0</v>
      </c>
      <c r="DQ265" s="52" t="str">
        <f t="shared" si="287"/>
        <v>Olga – Pajnić – OK Kapela – Ž21B</v>
      </c>
      <c r="DR265" s="53">
        <f t="shared" si="288"/>
        <v>291</v>
      </c>
      <c r="DS265" s="47" t="s">
        <v>0</v>
      </c>
      <c r="DT265" s="52" t="str">
        <f t="shared" si="289"/>
        <v>Olga – Pajnić – OK Kapela</v>
      </c>
      <c r="DU265" s="53">
        <f t="shared" si="290"/>
        <v>291</v>
      </c>
      <c r="DV265" s="47" t="s">
        <v>0</v>
      </c>
      <c r="DW265" s="52" t="str">
        <f t="shared" si="291"/>
        <v>Olga – Pajnić</v>
      </c>
      <c r="DX265" s="53">
        <f t="shared" si="292"/>
        <v>291</v>
      </c>
      <c r="DY265" s="47" t="s">
        <v>0</v>
      </c>
      <c r="DZ265" s="58">
        <f t="shared" si="335"/>
        <v>291</v>
      </c>
      <c r="EA265" s="53" cm="1">
        <f t="array" ref="EA265">IF(DZ265&lt;&gt;"",INDEX(regNatjecatelj_id,DZ265,0),IF(BD265&lt;&gt;"",BD265,""))</f>
        <v>1212</v>
      </c>
      <c r="EB265" s="47" t="s">
        <v>0</v>
      </c>
      <c r="EC265" s="58" t="str">
        <f t="shared" si="293"/>
        <v>imepre</v>
      </c>
      <c r="ED265" s="73" t="str">
        <f t="shared" si="294"/>
        <v>klu</v>
      </c>
      <c r="EE265" s="73" t="str">
        <f t="shared" si="295"/>
        <v>kat</v>
      </c>
      <c r="EF265" s="73" t="str">
        <f t="shared" si="296"/>
        <v/>
      </c>
      <c r="EG265" s="66" t="str">
        <f t="shared" si="297"/>
        <v>imepre-klu-kat</v>
      </c>
      <c r="EH265" s="47" t="s">
        <v>0</v>
      </c>
      <c r="EI265" s="58">
        <f>IF(AL265="","",MAX(EI$12:EI264)+1)</f>
        <v>416</v>
      </c>
      <c r="EJ265" s="73">
        <f t="shared" si="298"/>
        <v>40</v>
      </c>
      <c r="EK265" s="73">
        <f t="shared" si="336"/>
        <v>1212</v>
      </c>
      <c r="EL265" s="73">
        <f t="shared" si="299"/>
        <v>3667</v>
      </c>
      <c r="EM265" s="73">
        <f t="shared" si="300"/>
        <v>1</v>
      </c>
      <c r="EN265" s="73">
        <f t="shared" si="337"/>
        <v>1</v>
      </c>
      <c r="EO265" s="73">
        <f t="shared" si="338"/>
        <v>1</v>
      </c>
      <c r="EP265" s="73" t="str">
        <f t="shared" si="301"/>
        <v>0</v>
      </c>
      <c r="EQ265" s="73" t="str">
        <f t="shared" si="302"/>
        <v/>
      </c>
      <c r="ER265" s="73" t="str">
        <f t="shared" si="303"/>
        <v/>
      </c>
      <c r="ES265" s="53" t="str">
        <f t="shared" si="304"/>
        <v/>
      </c>
      <c r="ET265" s="47" t="s">
        <v>0</v>
      </c>
      <c r="EU265" s="19" t="str">
        <f t="shared" si="339"/>
        <v>INSERT INTO rezultat(id,stazakategorija_id,imeprezime_id,vrijeme_sec,status_id,registracija,uparivanje_id,originalstatus_id,imeprezimealias_id,klubalias_id,kategorijaalias_id) VALUES (416,40,1212,3667,1,1,1,0,Null,Null,Null);</v>
      </c>
      <c r="EV265" s="47" t="s">
        <v>0</v>
      </c>
      <c r="EW265" s="19" t="str">
        <f t="shared" si="340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5" s="47" t="s">
        <v>0</v>
      </c>
      <c r="EY265" s="180" t="str">
        <f t="shared" si="305"/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65" s="47" t="s">
        <v>0</v>
      </c>
    </row>
    <row r="266" spans="1:156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6" t="str">
        <f t="shared" si="306"/>
        <v>ok</v>
      </c>
      <c r="P266" s="47"/>
      <c r="Q266" s="52" t="str">
        <f t="shared" si="307"/>
        <v>Ž21B</v>
      </c>
      <c r="R266" s="73">
        <f>IF(Q266="","",IF(COUNTIF(Q$12:Q265,Q266)=0,R265+1,R265))</f>
        <v>18</v>
      </c>
      <c r="S266" s="73">
        <f t="shared" si="308"/>
        <v>118</v>
      </c>
      <c r="T266" s="73">
        <f t="shared" si="271"/>
        <v>27</v>
      </c>
      <c r="U266" s="66" t="str">
        <f t="shared" si="272"/>
        <v>Ž21B – Ž16</v>
      </c>
      <c r="V266" s="47" t="s">
        <v>0</v>
      </c>
      <c r="W266" s="222" t="str">
        <f t="shared" si="273"/>
        <v>Ž21B</v>
      </c>
      <c r="X266" s="223">
        <f t="shared" si="274"/>
        <v>40</v>
      </c>
      <c r="Y266" s="47" t="s">
        <v>0</v>
      </c>
      <c r="Z266" s="52" t="str">
        <f t="shared" si="309"/>
        <v>CRO</v>
      </c>
      <c r="AA266" s="73">
        <f t="shared" si="275"/>
        <v>1</v>
      </c>
      <c r="AB266" s="31" t="str">
        <f t="shared" si="310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311"/>
        <v/>
      </c>
      <c r="AH266" s="47" t="s">
        <v>0</v>
      </c>
      <c r="AI266" s="143" t="str">
        <f t="shared" si="312"/>
        <v>CRO</v>
      </c>
      <c r="AJ266" s="47"/>
      <c r="AK266" s="52" t="str">
        <f t="shared" si="313"/>
        <v>Ines</v>
      </c>
      <c r="AL266" s="31" t="str">
        <f t="shared" si="314"/>
        <v>Mance</v>
      </c>
      <c r="AM266" s="73">
        <f t="shared" si="315"/>
        <v>1353</v>
      </c>
      <c r="AN266" s="73" t="str">
        <f t="shared" si="316"/>
        <v/>
      </c>
      <c r="AO266" s="31" t="str">
        <f t="shared" si="276"/>
        <v>Ines</v>
      </c>
      <c r="AP266" s="66" t="str">
        <f t="shared" si="277"/>
        <v>Mance</v>
      </c>
      <c r="AQ266" s="47" t="s">
        <v>0</v>
      </c>
      <c r="AR266" s="82" t="str">
        <f t="shared" si="317"/>
        <v/>
      </c>
      <c r="AS266" s="47" t="s">
        <v>0</v>
      </c>
      <c r="AT266" s="19" t="str">
        <f t="shared" si="318"/>
        <v/>
      </c>
      <c r="AU266" s="47" t="s">
        <v>0</v>
      </c>
      <c r="AV266" s="103"/>
      <c r="AW266" s="105"/>
      <c r="AX266" s="47" t="s">
        <v>0</v>
      </c>
      <c r="AY266" s="259" t="str">
        <f t="shared" si="341"/>
        <v/>
      </c>
      <c r="AZ266" s="47" t="s">
        <v>0</v>
      </c>
      <c r="BA266" s="52" t="str">
        <f t="shared" si="278"/>
        <v/>
      </c>
      <c r="BB266" s="73" t="str">
        <f>IF(AV266&amp;AW266="","",MAX(BB$12:BB265)+1)</f>
        <v/>
      </c>
      <c r="BC266" s="271" t="str">
        <f t="shared" si="279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>IF(O266="","",IF(BC266="",AO266,IF(BC266="NEMA",AV266,INDEX(regNatjecatelj_ime,MATCH(BC266,regNatjecatelj_id,0)))))</f>
        <v>Ines</v>
      </c>
      <c r="BG266" s="31" t="str">
        <f>IF(O266="","",IF(BC266="",AP266,IF(BC266="NEMA",AW266,INDEX(regNatjecatelj_prezime,MATCH(BC266,regNatjecatelj_id,0)))))</f>
        <v>Mance</v>
      </c>
      <c r="BH266" s="73" t="str">
        <f t="shared" si="319"/>
        <v/>
      </c>
      <c r="BI266" s="53">
        <f t="shared" si="320"/>
        <v>1353</v>
      </c>
      <c r="BJ266" s="47" t="s">
        <v>0</v>
      </c>
      <c r="BK266" s="52" t="str">
        <f t="shared" si="280"/>
        <v>Vihor</v>
      </c>
      <c r="BL266" s="31" t="str">
        <f t="shared" si="281"/>
        <v>OK Vihor</v>
      </c>
      <c r="BM266" s="73" t="str">
        <f t="shared" si="282"/>
        <v/>
      </c>
      <c r="BN266" s="31" t="str" cm="1">
        <f t="array" ref="BN266">IF(BM266="",""&amp;BL266,IF(BM266="NEMA",BL266,INDEX(regKlub_naziv,MATCH(INDEX(regKlub_alias_klubId,BM266),regKlub_id,0))))</f>
        <v>OK Vihor</v>
      </c>
      <c r="BO266" s="31" t="str" cm="1">
        <f t="array" ref="BO266">IFERROR(""&amp;INDEX(regNatjecatelj_klub,DX266),"")</f>
        <v>OK Vihor</v>
      </c>
      <c r="BP266" s="88" t="str">
        <f t="shared" si="321"/>
        <v/>
      </c>
      <c r="BQ266" s="66" t="str">
        <f t="shared" si="322"/>
        <v>OK Vihor</v>
      </c>
      <c r="BR266" s="47" t="s">
        <v>0</v>
      </c>
      <c r="BS266" s="52" t="str">
        <f>IF(X266&lt;&gt;"NEMA","",IF(IFERROR(MATCH(W266,W$12:W265,0),0)&lt;&gt;0,"",W266))</f>
        <v/>
      </c>
      <c r="BT266" s="73" t="str">
        <f t="shared" si="323"/>
        <v/>
      </c>
      <c r="BU266" s="31" t="str">
        <f>IF(OR(BT266="",BT266&lt;&gt;"NEMA"),"",MAX(BU$12:BU265)+1)</f>
        <v/>
      </c>
      <c r="BV266" s="66" t="str">
        <f t="shared" si="324"/>
        <v/>
      </c>
      <c r="BW266" s="47" t="s">
        <v>0</v>
      </c>
      <c r="BX266" s="19" t="str">
        <f t="shared" si="325"/>
        <v/>
      </c>
      <c r="BY266" s="47" t="s">
        <v>0</v>
      </c>
      <c r="BZ266" s="82" t="str">
        <f>IF(BM266&lt;&gt;"NEMA","",IF(IFERROR(MATCH(BL266,BL$12:BL265,0),0)&lt;&gt;0,"",BL266))</f>
        <v/>
      </c>
      <c r="CA266" s="47" t="s">
        <v>0</v>
      </c>
      <c r="CB266" s="125"/>
      <c r="CC266" s="47" t="s">
        <v>0</v>
      </c>
      <c r="CD266" s="58" t="str">
        <f t="shared" si="326"/>
        <v/>
      </c>
      <c r="CE266" s="31" t="str">
        <f t="shared" si="327"/>
        <v/>
      </c>
      <c r="CF266" s="31" t="str">
        <f>IF(CE266="","",MAX(CF$12:CF265)+1)</f>
        <v/>
      </c>
      <c r="CG266" s="31" t="str">
        <f t="shared" si="283"/>
        <v/>
      </c>
      <c r="CH266" s="31" t="str">
        <f t="shared" si="328"/>
        <v/>
      </c>
      <c r="CI266" s="31" t="str">
        <f>IF(CB266="","",MAX(CI$12:CI265)+1)</f>
        <v/>
      </c>
      <c r="CJ266" s="31" t="str">
        <f t="shared" si="329"/>
        <v/>
      </c>
      <c r="CK266" s="66" t="str">
        <f t="shared" si="330"/>
        <v/>
      </c>
      <c r="CL266" s="47" t="s">
        <v>0</v>
      </c>
      <c r="CM266" s="73" t="str">
        <f t="shared" si="284"/>
        <v/>
      </c>
      <c r="CN266" s="47"/>
      <c r="CO266" s="19" t="str">
        <f t="shared" si="331"/>
        <v/>
      </c>
      <c r="CP266" s="47" t="s">
        <v>0</v>
      </c>
      <c r="CQ266" s="143" t="str">
        <f t="shared" si="332"/>
        <v>OK Vihor</v>
      </c>
      <c r="CR266" s="47" t="s">
        <v>0</v>
      </c>
      <c r="CS266" s="58" t="str">
        <f t="shared" si="348"/>
        <v>63:56</v>
      </c>
      <c r="CT266" s="73" t="str">
        <f t="shared" si="349"/>
        <v>0</v>
      </c>
      <c r="CU266" s="229" t="str">
        <f t="shared" si="285"/>
        <v/>
      </c>
      <c r="CV266" s="230">
        <f t="shared" si="350"/>
        <v>3836</v>
      </c>
      <c r="CW266" s="163">
        <f t="shared" si="286"/>
        <v>1</v>
      </c>
      <c r="CX266" s="47" t="s">
        <v>0</v>
      </c>
      <c r="CY266" s="222" t="str">
        <f t="shared" si="333"/>
        <v xml:space="preserve">
</v>
      </c>
      <c r="CZ266" s="223">
        <f t="shared" si="334"/>
        <v>6</v>
      </c>
      <c r="DA266" s="47" t="s">
        <v>0</v>
      </c>
      <c r="DB266" s="47"/>
      <c r="DC266" s="47"/>
      <c r="DD266" s="47"/>
      <c r="DE266" s="47" t="s">
        <v>0</v>
      </c>
      <c r="DF266" s="53" t="str">
        <f t="shared" si="342"/>
        <v/>
      </c>
      <c r="DG266" t="s">
        <v>0</v>
      </c>
      <c r="DH266" s="128" t="str">
        <f t="shared" si="343"/>
        <v>Ž</v>
      </c>
      <c r="DI266" t="s">
        <v>0</v>
      </c>
      <c r="DJ266" s="52" t="str">
        <f t="shared" si="344"/>
        <v/>
      </c>
      <c r="DK266" s="66" t="str">
        <f t="shared" si="345"/>
        <v/>
      </c>
      <c r="DL266" t="s">
        <v>0</v>
      </c>
      <c r="DM266" s="19" t="str">
        <f t="shared" si="346"/>
        <v/>
      </c>
      <c r="DN266" s="47" t="s">
        <v>0</v>
      </c>
      <c r="DO266" s="19" t="str">
        <f t="shared" si="347"/>
        <v/>
      </c>
      <c r="DP266" s="47" t="s">
        <v>0</v>
      </c>
      <c r="DQ266" s="52" t="str">
        <f t="shared" si="287"/>
        <v>Ines – Mance – OK Vihor – Ž21B</v>
      </c>
      <c r="DR266" s="53">
        <f t="shared" si="288"/>
        <v>783</v>
      </c>
      <c r="DS266" s="47" t="s">
        <v>0</v>
      </c>
      <c r="DT266" s="52" t="str">
        <f t="shared" si="289"/>
        <v>Ines – Mance – OK Vihor</v>
      </c>
      <c r="DU266" s="53">
        <f t="shared" si="290"/>
        <v>783</v>
      </c>
      <c r="DV266" s="47" t="s">
        <v>0</v>
      </c>
      <c r="DW266" s="52" t="str">
        <f t="shared" si="291"/>
        <v>Ines – Mance</v>
      </c>
      <c r="DX266" s="53">
        <f t="shared" si="292"/>
        <v>783</v>
      </c>
      <c r="DY266" s="47" t="s">
        <v>0</v>
      </c>
      <c r="DZ266" s="58">
        <f t="shared" si="335"/>
        <v>783</v>
      </c>
      <c r="EA266" s="53" cm="1">
        <f t="array" ref="EA266">IF(DZ266&lt;&gt;"",INDEX(regNatjecatelj_id,DZ266,0),IF(BD266&lt;&gt;"",BD266,""))</f>
        <v>1353</v>
      </c>
      <c r="EB266" s="47" t="s">
        <v>0</v>
      </c>
      <c r="EC266" s="58" t="str">
        <f t="shared" si="293"/>
        <v>imepre</v>
      </c>
      <c r="ED266" s="73" t="str">
        <f t="shared" si="294"/>
        <v>klu</v>
      </c>
      <c r="EE266" s="73" t="str">
        <f t="shared" si="295"/>
        <v>kat</v>
      </c>
      <c r="EF266" s="73" t="str">
        <f t="shared" si="296"/>
        <v/>
      </c>
      <c r="EG266" s="66" t="str">
        <f t="shared" si="297"/>
        <v>imepre-klu-kat</v>
      </c>
      <c r="EH266" s="47" t="s">
        <v>0</v>
      </c>
      <c r="EI266" s="58">
        <f>IF(AL266="","",MAX(EI$12:EI265)+1)</f>
        <v>417</v>
      </c>
      <c r="EJ266" s="73">
        <f t="shared" si="298"/>
        <v>40</v>
      </c>
      <c r="EK266" s="73">
        <f t="shared" si="336"/>
        <v>1353</v>
      </c>
      <c r="EL266" s="73">
        <f t="shared" si="299"/>
        <v>3836</v>
      </c>
      <c r="EM266" s="73">
        <f t="shared" si="300"/>
        <v>1</v>
      </c>
      <c r="EN266" s="73">
        <f t="shared" si="337"/>
        <v>1</v>
      </c>
      <c r="EO266" s="73">
        <f t="shared" si="338"/>
        <v>1</v>
      </c>
      <c r="EP266" s="73" t="str">
        <f t="shared" si="301"/>
        <v>0</v>
      </c>
      <c r="EQ266" s="73" t="str">
        <f t="shared" si="302"/>
        <v/>
      </c>
      <c r="ER266" s="73" t="str">
        <f t="shared" si="303"/>
        <v/>
      </c>
      <c r="ES266" s="53" t="str">
        <f t="shared" si="304"/>
        <v/>
      </c>
      <c r="ET266" s="47" t="s">
        <v>0</v>
      </c>
      <c r="EU266" s="19" t="str">
        <f t="shared" si="339"/>
        <v>INSERT INTO rezultat(id,stazakategorija_id,imeprezime_id,vrijeme_sec,status_id,registracija,uparivanje_id,originalstatus_id,imeprezimealias_id,klubalias_id,kategorijaalias_id) VALUES (417,40,1353,3836,1,1,1,0,Null,Null,Null);</v>
      </c>
      <c r="EV266" s="47" t="s">
        <v>0</v>
      </c>
      <c r="EW266" s="19" t="str">
        <f t="shared" si="340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6" s="47" t="s">
        <v>0</v>
      </c>
      <c r="EY266" s="180" t="str">
        <f t="shared" si="305"/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66" s="47" t="s">
        <v>0</v>
      </c>
    </row>
    <row r="267" spans="1:156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6" t="str">
        <f t="shared" si="306"/>
        <v>ok</v>
      </c>
      <c r="P267" s="47"/>
      <c r="Q267" s="52" t="str">
        <f t="shared" si="307"/>
        <v>Ž21B</v>
      </c>
      <c r="R267" s="73">
        <f>IF(Q267="","",IF(COUNTIF(Q$12:Q266,Q267)=0,R266+1,R266))</f>
        <v>18</v>
      </c>
      <c r="S267" s="73">
        <f t="shared" si="308"/>
        <v>118</v>
      </c>
      <c r="T267" s="73">
        <f t="shared" si="271"/>
        <v>27</v>
      </c>
      <c r="U267" s="66" t="str">
        <f t="shared" si="272"/>
        <v>Ž21B – Ž16</v>
      </c>
      <c r="V267" s="47" t="s">
        <v>0</v>
      </c>
      <c r="W267" s="222" t="str">
        <f t="shared" si="273"/>
        <v>Ž21B</v>
      </c>
      <c r="X267" s="223">
        <f t="shared" si="274"/>
        <v>40</v>
      </c>
      <c r="Y267" s="47" t="s">
        <v>0</v>
      </c>
      <c r="Z267" s="52" t="str">
        <f t="shared" si="309"/>
        <v>CRO</v>
      </c>
      <c r="AA267" s="73">
        <f t="shared" si="275"/>
        <v>1</v>
      </c>
      <c r="AB267" s="31" t="str">
        <f t="shared" si="310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311"/>
        <v/>
      </c>
      <c r="AH267" s="47" t="s">
        <v>0</v>
      </c>
      <c r="AI267" s="143" t="str">
        <f t="shared" si="312"/>
        <v>CRO</v>
      </c>
      <c r="AJ267" s="47"/>
      <c r="AK267" s="52" t="str">
        <f t="shared" si="313"/>
        <v>Lana</v>
      </c>
      <c r="AL267" s="31" t="str">
        <f t="shared" si="314"/>
        <v>Gerjević</v>
      </c>
      <c r="AM267" s="73">
        <f t="shared" si="315"/>
        <v>1261</v>
      </c>
      <c r="AN267" s="73" t="str">
        <f t="shared" si="316"/>
        <v/>
      </c>
      <c r="AO267" s="31" t="str">
        <f t="shared" si="276"/>
        <v>Lana</v>
      </c>
      <c r="AP267" s="66" t="str">
        <f t="shared" si="277"/>
        <v>Gerjević</v>
      </c>
      <c r="AQ267" s="47" t="s">
        <v>0</v>
      </c>
      <c r="AR267" s="82" t="str">
        <f t="shared" si="317"/>
        <v/>
      </c>
      <c r="AS267" s="47" t="s">
        <v>0</v>
      </c>
      <c r="AT267" s="19" t="str">
        <f t="shared" si="318"/>
        <v/>
      </c>
      <c r="AU267" s="47" t="s">
        <v>0</v>
      </c>
      <c r="AV267" s="103"/>
      <c r="AW267" s="105"/>
      <c r="AX267" s="47" t="s">
        <v>0</v>
      </c>
      <c r="AY267" s="259" t="str">
        <f t="shared" si="341"/>
        <v/>
      </c>
      <c r="AZ267" s="47" t="s">
        <v>0</v>
      </c>
      <c r="BA267" s="52" t="str">
        <f t="shared" si="278"/>
        <v/>
      </c>
      <c r="BB267" s="73" t="str">
        <f>IF(AV267&amp;AW267="","",MAX(BB$12:BB266)+1)</f>
        <v/>
      </c>
      <c r="BC267" s="271" t="str">
        <f t="shared" si="279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>IF(O267="","",IF(BC267="",AO267,IF(BC267="NEMA",AV267,INDEX(regNatjecatelj_ime,MATCH(BC267,regNatjecatelj_id,0)))))</f>
        <v>Lana</v>
      </c>
      <c r="BG267" s="31" t="str">
        <f>IF(O267="","",IF(BC267="",AP267,IF(BC267="NEMA",AW267,INDEX(regNatjecatelj_prezime,MATCH(BC267,regNatjecatelj_id,0)))))</f>
        <v>Gerjević</v>
      </c>
      <c r="BH267" s="73" t="str">
        <f t="shared" si="319"/>
        <v/>
      </c>
      <c r="BI267" s="53">
        <f t="shared" si="320"/>
        <v>1261</v>
      </c>
      <c r="BJ267" s="47" t="s">
        <v>0</v>
      </c>
      <c r="BK267" s="52" t="str">
        <f t="shared" si="280"/>
        <v>KAP</v>
      </c>
      <c r="BL267" s="31" t="str">
        <f t="shared" si="281"/>
        <v>OK Kapela</v>
      </c>
      <c r="BM267" s="73" t="str">
        <f t="shared" si="282"/>
        <v/>
      </c>
      <c r="BN267" s="31" t="str" cm="1">
        <f t="array" ref="BN267">IF(BM267="",""&amp;BL267,IF(BM267="NEMA",BL267,INDEX(regKlub_naziv,MATCH(INDEX(regKlub_alias_klubId,BM267),regKlub_id,0))))</f>
        <v>OK Kapela</v>
      </c>
      <c r="BO267" s="31" t="str" cm="1">
        <f t="array" ref="BO267">IFERROR(""&amp;INDEX(regNatjecatelj_klub,DX267),"")</f>
        <v>OK Kapela</v>
      </c>
      <c r="BP267" s="88" t="str">
        <f t="shared" si="321"/>
        <v/>
      </c>
      <c r="BQ267" s="66" t="str">
        <f t="shared" si="322"/>
        <v>OK Kapela</v>
      </c>
      <c r="BR267" s="47" t="s">
        <v>0</v>
      </c>
      <c r="BS267" s="52" t="str">
        <f>IF(X267&lt;&gt;"NEMA","",IF(IFERROR(MATCH(W267,W$12:W266,0),0)&lt;&gt;0,"",W267))</f>
        <v/>
      </c>
      <c r="BT267" s="73" t="str">
        <f t="shared" si="323"/>
        <v/>
      </c>
      <c r="BU267" s="31" t="str">
        <f>IF(OR(BT267="",BT267&lt;&gt;"NEMA"),"",MAX(BU$12:BU266)+1)</f>
        <v/>
      </c>
      <c r="BV267" s="66" t="str">
        <f t="shared" si="324"/>
        <v/>
      </c>
      <c r="BW267" s="47" t="s">
        <v>0</v>
      </c>
      <c r="BX267" s="19" t="str">
        <f t="shared" si="325"/>
        <v/>
      </c>
      <c r="BY267" s="47" t="s">
        <v>0</v>
      </c>
      <c r="BZ267" s="82" t="str">
        <f>IF(BM267&lt;&gt;"NEMA","",IF(IFERROR(MATCH(BL267,BL$12:BL266,0),0)&lt;&gt;0,"",BL267))</f>
        <v/>
      </c>
      <c r="CA267" s="47" t="s">
        <v>0</v>
      </c>
      <c r="CB267" s="125"/>
      <c r="CC267" s="47" t="s">
        <v>0</v>
      </c>
      <c r="CD267" s="58" t="str">
        <f t="shared" si="326"/>
        <v/>
      </c>
      <c r="CE267" s="31" t="str">
        <f t="shared" si="327"/>
        <v/>
      </c>
      <c r="CF267" s="31" t="str">
        <f>IF(CE267="","",MAX(CF$12:CF266)+1)</f>
        <v/>
      </c>
      <c r="CG267" s="31" t="str">
        <f t="shared" si="283"/>
        <v/>
      </c>
      <c r="CH267" s="31" t="str">
        <f t="shared" si="328"/>
        <v/>
      </c>
      <c r="CI267" s="31" t="str">
        <f>IF(CB267="","",MAX(CI$12:CI266)+1)</f>
        <v/>
      </c>
      <c r="CJ267" s="31" t="str">
        <f t="shared" si="329"/>
        <v/>
      </c>
      <c r="CK267" s="66" t="str">
        <f t="shared" si="330"/>
        <v/>
      </c>
      <c r="CL267" s="47" t="s">
        <v>0</v>
      </c>
      <c r="CM267" s="73" t="str">
        <f t="shared" si="284"/>
        <v/>
      </c>
      <c r="CN267" s="47"/>
      <c r="CO267" s="19" t="str">
        <f t="shared" si="331"/>
        <v/>
      </c>
      <c r="CP267" s="47" t="s">
        <v>0</v>
      </c>
      <c r="CQ267" s="143" t="str">
        <f t="shared" si="332"/>
        <v>OK Kapela</v>
      </c>
      <c r="CR267" s="47" t="s">
        <v>0</v>
      </c>
      <c r="CS267" s="58" t="str">
        <f t="shared" si="348"/>
        <v>64:18</v>
      </c>
      <c r="CT267" s="73" t="str">
        <f t="shared" si="349"/>
        <v>0</v>
      </c>
      <c r="CU267" s="229" t="str">
        <f t="shared" si="285"/>
        <v/>
      </c>
      <c r="CV267" s="230">
        <f t="shared" si="350"/>
        <v>3858</v>
      </c>
      <c r="CW267" s="163">
        <f t="shared" si="286"/>
        <v>1</v>
      </c>
      <c r="CX267" s="47" t="s">
        <v>0</v>
      </c>
      <c r="CY267" s="222" t="str">
        <f t="shared" si="333"/>
        <v xml:space="preserve">
</v>
      </c>
      <c r="CZ267" s="223">
        <f t="shared" si="334"/>
        <v>6</v>
      </c>
      <c r="DA267" s="47" t="s">
        <v>0</v>
      </c>
      <c r="DB267" s="47"/>
      <c r="DC267" s="47"/>
      <c r="DD267" s="47"/>
      <c r="DE267" s="47" t="s">
        <v>0</v>
      </c>
      <c r="DF267" s="53" t="str">
        <f t="shared" si="342"/>
        <v/>
      </c>
      <c r="DG267" t="s">
        <v>0</v>
      </c>
      <c r="DH267" s="128" t="str">
        <f t="shared" si="343"/>
        <v>Ž</v>
      </c>
      <c r="DI267" t="s">
        <v>0</v>
      </c>
      <c r="DJ267" s="52" t="str">
        <f t="shared" si="344"/>
        <v/>
      </c>
      <c r="DK267" s="66" t="str">
        <f t="shared" si="345"/>
        <v/>
      </c>
      <c r="DL267" t="s">
        <v>0</v>
      </c>
      <c r="DM267" s="19" t="str">
        <f t="shared" si="346"/>
        <v/>
      </c>
      <c r="DN267" s="47" t="s">
        <v>0</v>
      </c>
      <c r="DO267" s="19" t="str">
        <f t="shared" si="347"/>
        <v/>
      </c>
      <c r="DP267" s="47" t="s">
        <v>0</v>
      </c>
      <c r="DQ267" s="52" t="str">
        <f t="shared" si="287"/>
        <v>Lana – Gerjević – OK Kapela – Ž21B</v>
      </c>
      <c r="DR267" s="53">
        <f t="shared" si="288"/>
        <v>242</v>
      </c>
      <c r="DS267" s="47" t="s">
        <v>0</v>
      </c>
      <c r="DT267" s="52" t="str">
        <f t="shared" si="289"/>
        <v>Lana – Gerjević – OK Kapela</v>
      </c>
      <c r="DU267" s="53">
        <f t="shared" si="290"/>
        <v>242</v>
      </c>
      <c r="DV267" s="47" t="s">
        <v>0</v>
      </c>
      <c r="DW267" s="52" t="str">
        <f t="shared" si="291"/>
        <v>Lana – Gerjević</v>
      </c>
      <c r="DX267" s="53">
        <f t="shared" si="292"/>
        <v>242</v>
      </c>
      <c r="DY267" s="47" t="s">
        <v>0</v>
      </c>
      <c r="DZ267" s="58">
        <f t="shared" si="335"/>
        <v>242</v>
      </c>
      <c r="EA267" s="53" cm="1">
        <f t="array" ref="EA267">IF(DZ267&lt;&gt;"",INDEX(regNatjecatelj_id,DZ267,0),IF(BD267&lt;&gt;"",BD267,""))</f>
        <v>1261</v>
      </c>
      <c r="EB267" s="47" t="s">
        <v>0</v>
      </c>
      <c r="EC267" s="58" t="str">
        <f t="shared" si="293"/>
        <v>imepre</v>
      </c>
      <c r="ED267" s="73" t="str">
        <f t="shared" si="294"/>
        <v>klu</v>
      </c>
      <c r="EE267" s="73" t="str">
        <f t="shared" si="295"/>
        <v>kat</v>
      </c>
      <c r="EF267" s="73" t="str">
        <f t="shared" si="296"/>
        <v/>
      </c>
      <c r="EG267" s="66" t="str">
        <f t="shared" si="297"/>
        <v>imepre-klu-kat</v>
      </c>
      <c r="EH267" s="47" t="s">
        <v>0</v>
      </c>
      <c r="EI267" s="58">
        <f>IF(AL267="","",MAX(EI$12:EI266)+1)</f>
        <v>418</v>
      </c>
      <c r="EJ267" s="73">
        <f t="shared" si="298"/>
        <v>40</v>
      </c>
      <c r="EK267" s="73">
        <f t="shared" si="336"/>
        <v>1261</v>
      </c>
      <c r="EL267" s="73">
        <f t="shared" si="299"/>
        <v>3858</v>
      </c>
      <c r="EM267" s="73">
        <f t="shared" si="300"/>
        <v>1</v>
      </c>
      <c r="EN267" s="73">
        <f t="shared" si="337"/>
        <v>1</v>
      </c>
      <c r="EO267" s="73">
        <f t="shared" si="338"/>
        <v>1</v>
      </c>
      <c r="EP267" s="73" t="str">
        <f t="shared" si="301"/>
        <v>0</v>
      </c>
      <c r="EQ267" s="73" t="str">
        <f t="shared" si="302"/>
        <v/>
      </c>
      <c r="ER267" s="73" t="str">
        <f t="shared" si="303"/>
        <v/>
      </c>
      <c r="ES267" s="53" t="str">
        <f t="shared" si="304"/>
        <v/>
      </c>
      <c r="ET267" s="47" t="s">
        <v>0</v>
      </c>
      <c r="EU267" s="19" t="str">
        <f t="shared" si="339"/>
        <v>INSERT INTO rezultat(id,stazakategorija_id,imeprezime_id,vrijeme_sec,status_id,registracija,uparivanje_id,originalstatus_id,imeprezimealias_id,klubalias_id,kategorijaalias_id) VALUES (418,40,1261,3858,1,1,1,0,Null,Null,Null);</v>
      </c>
      <c r="EV267" s="47" t="s">
        <v>0</v>
      </c>
      <c r="EW267" s="19" t="str">
        <f t="shared" si="340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7" s="47" t="s">
        <v>0</v>
      </c>
      <c r="EY267" s="180" t="str">
        <f t="shared" si="305"/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67" s="47" t="s">
        <v>0</v>
      </c>
    </row>
    <row r="268" spans="1:156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6" t="str">
        <f t="shared" si="306"/>
        <v>ok</v>
      </c>
      <c r="P268" s="47"/>
      <c r="Q268" s="52" t="str">
        <f t="shared" si="307"/>
        <v>Ž21B</v>
      </c>
      <c r="R268" s="73">
        <f>IF(Q268="","",IF(COUNTIF(Q$12:Q267,Q268)=0,R267+1,R267))</f>
        <v>18</v>
      </c>
      <c r="S268" s="73">
        <f t="shared" si="308"/>
        <v>118</v>
      </c>
      <c r="T268" s="73">
        <f t="shared" si="271"/>
        <v>27</v>
      </c>
      <c r="U268" s="66" t="str">
        <f t="shared" si="272"/>
        <v>Ž21B – Ž16</v>
      </c>
      <c r="V268" s="47" t="s">
        <v>0</v>
      </c>
      <c r="W268" s="222" t="str">
        <f t="shared" si="273"/>
        <v>Ž21B</v>
      </c>
      <c r="X268" s="223">
        <f t="shared" si="274"/>
        <v>40</v>
      </c>
      <c r="Y268" s="47" t="s">
        <v>0</v>
      </c>
      <c r="Z268" s="52" t="str">
        <f t="shared" si="309"/>
        <v>CRO</v>
      </c>
      <c r="AA268" s="73">
        <f t="shared" si="275"/>
        <v>1</v>
      </c>
      <c r="AB268" s="31" t="str">
        <f t="shared" si="310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311"/>
        <v/>
      </c>
      <c r="AH268" s="47" t="s">
        <v>0</v>
      </c>
      <c r="AI268" s="143" t="str">
        <f t="shared" si="312"/>
        <v>CRO</v>
      </c>
      <c r="AJ268" s="47"/>
      <c r="AK268" s="52" t="str">
        <f t="shared" si="313"/>
        <v>Ana-Marija</v>
      </c>
      <c r="AL268" s="31" t="str">
        <f t="shared" si="314"/>
        <v>Pavić</v>
      </c>
      <c r="AM268" s="73">
        <f t="shared" si="315"/>
        <v>1189</v>
      </c>
      <c r="AN268" s="73" t="str">
        <f t="shared" si="316"/>
        <v/>
      </c>
      <c r="AO268" s="31" t="str">
        <f t="shared" si="276"/>
        <v>Ana-Marija</v>
      </c>
      <c r="AP268" s="66" t="str">
        <f t="shared" si="277"/>
        <v>Pavić</v>
      </c>
      <c r="AQ268" s="47" t="s">
        <v>0</v>
      </c>
      <c r="AR268" s="82" t="str">
        <f t="shared" si="317"/>
        <v/>
      </c>
      <c r="AS268" s="47" t="s">
        <v>0</v>
      </c>
      <c r="AT268" s="19" t="str">
        <f t="shared" si="318"/>
        <v/>
      </c>
      <c r="AU268" s="47" t="s">
        <v>0</v>
      </c>
      <c r="AV268" s="103"/>
      <c r="AW268" s="105"/>
      <c r="AX268" s="47" t="s">
        <v>0</v>
      </c>
      <c r="AY268" s="259" t="str">
        <f t="shared" si="341"/>
        <v/>
      </c>
      <c r="AZ268" s="47" t="s">
        <v>0</v>
      </c>
      <c r="BA268" s="52" t="str">
        <f t="shared" si="278"/>
        <v/>
      </c>
      <c r="BB268" s="73" t="str">
        <f>IF(AV268&amp;AW268="","",MAX(BB$12:BB267)+1)</f>
        <v/>
      </c>
      <c r="BC268" s="271" t="str">
        <f t="shared" si="279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>IF(O268="","",IF(BC268="",AO268,IF(BC268="NEMA",AV268,INDEX(regNatjecatelj_ime,MATCH(BC268,regNatjecatelj_id,0)))))</f>
        <v>Ana-Marija</v>
      </c>
      <c r="BG268" s="31" t="str">
        <f>IF(O268="","",IF(BC268="",AP268,IF(BC268="NEMA",AW268,INDEX(regNatjecatelj_prezime,MATCH(BC268,regNatjecatelj_id,0)))))</f>
        <v>Pavić</v>
      </c>
      <c r="BH268" s="73" t="str">
        <f t="shared" si="319"/>
        <v/>
      </c>
      <c r="BI268" s="53">
        <f t="shared" si="320"/>
        <v>1189</v>
      </c>
      <c r="BJ268" s="47" t="s">
        <v>0</v>
      </c>
      <c r="BK268" s="52" t="str">
        <f t="shared" si="280"/>
        <v>Vihor</v>
      </c>
      <c r="BL268" s="31" t="str">
        <f t="shared" si="281"/>
        <v>OK Vihor</v>
      </c>
      <c r="BM268" s="73" t="str">
        <f t="shared" si="282"/>
        <v/>
      </c>
      <c r="BN268" s="31" t="str" cm="1">
        <f t="array" ref="BN268">IF(BM268="",""&amp;BL268,IF(BM268="NEMA",BL268,INDEX(regKlub_naziv,MATCH(INDEX(regKlub_alias_klubId,BM268),regKlub_id,0))))</f>
        <v>OK Vihor</v>
      </c>
      <c r="BO268" s="31" t="str" cm="1">
        <f t="array" ref="BO268">IFERROR(""&amp;INDEX(regNatjecatelj_klub,DX268),"")</f>
        <v>OK Vihor</v>
      </c>
      <c r="BP268" s="88" t="str">
        <f t="shared" si="321"/>
        <v/>
      </c>
      <c r="BQ268" s="66" t="str">
        <f t="shared" si="322"/>
        <v>OK Vihor</v>
      </c>
      <c r="BR268" s="47" t="s">
        <v>0</v>
      </c>
      <c r="BS268" s="52" t="str">
        <f>IF(X268&lt;&gt;"NEMA","",IF(IFERROR(MATCH(W268,W$12:W267,0),0)&lt;&gt;0,"",W268))</f>
        <v/>
      </c>
      <c r="BT268" s="73" t="str">
        <f t="shared" si="323"/>
        <v/>
      </c>
      <c r="BU268" s="31" t="str">
        <f>IF(OR(BT268="",BT268&lt;&gt;"NEMA"),"",MAX(BU$12:BU267)+1)</f>
        <v/>
      </c>
      <c r="BV268" s="66" t="str">
        <f t="shared" si="324"/>
        <v/>
      </c>
      <c r="BW268" s="47" t="s">
        <v>0</v>
      </c>
      <c r="BX268" s="19" t="str">
        <f t="shared" si="325"/>
        <v/>
      </c>
      <c r="BY268" s="47" t="s">
        <v>0</v>
      </c>
      <c r="BZ268" s="82" t="str">
        <f>IF(BM268&lt;&gt;"NEMA","",IF(IFERROR(MATCH(BL268,BL$12:BL267,0),0)&lt;&gt;0,"",BL268))</f>
        <v/>
      </c>
      <c r="CA268" s="47" t="s">
        <v>0</v>
      </c>
      <c r="CB268" s="125"/>
      <c r="CC268" s="47" t="s">
        <v>0</v>
      </c>
      <c r="CD268" s="58" t="str">
        <f t="shared" si="326"/>
        <v/>
      </c>
      <c r="CE268" s="31" t="str">
        <f t="shared" si="327"/>
        <v/>
      </c>
      <c r="CF268" s="31" t="str">
        <f>IF(CE268="","",MAX(CF$12:CF267)+1)</f>
        <v/>
      </c>
      <c r="CG268" s="31" t="str">
        <f t="shared" si="283"/>
        <v/>
      </c>
      <c r="CH268" s="31" t="str">
        <f t="shared" si="328"/>
        <v/>
      </c>
      <c r="CI268" s="31" t="str">
        <f>IF(CB268="","",MAX(CI$12:CI267)+1)</f>
        <v/>
      </c>
      <c r="CJ268" s="31" t="str">
        <f t="shared" si="329"/>
        <v/>
      </c>
      <c r="CK268" s="66" t="str">
        <f t="shared" si="330"/>
        <v/>
      </c>
      <c r="CL268" s="47" t="s">
        <v>0</v>
      </c>
      <c r="CM268" s="73" t="str">
        <f t="shared" si="284"/>
        <v/>
      </c>
      <c r="CN268" s="47"/>
      <c r="CO268" s="19" t="str">
        <f t="shared" si="331"/>
        <v/>
      </c>
      <c r="CP268" s="47" t="s">
        <v>0</v>
      </c>
      <c r="CQ268" s="143" t="str">
        <f t="shared" si="332"/>
        <v>OK Vihor</v>
      </c>
      <c r="CR268" s="47" t="s">
        <v>0</v>
      </c>
      <c r="CS268" s="58" t="str">
        <f t="shared" si="348"/>
        <v>65:59</v>
      </c>
      <c r="CT268" s="73" t="str">
        <f t="shared" si="349"/>
        <v>0</v>
      </c>
      <c r="CU268" s="229" t="str">
        <f t="shared" si="285"/>
        <v/>
      </c>
      <c r="CV268" s="230">
        <f t="shared" si="350"/>
        <v>3959</v>
      </c>
      <c r="CW268" s="163">
        <f t="shared" si="286"/>
        <v>1</v>
      </c>
      <c r="CX268" s="47" t="s">
        <v>0</v>
      </c>
      <c r="CY268" s="222" t="str">
        <f t="shared" si="333"/>
        <v xml:space="preserve">
</v>
      </c>
      <c r="CZ268" s="223">
        <f t="shared" si="334"/>
        <v>6</v>
      </c>
      <c r="DA268" s="47" t="s">
        <v>0</v>
      </c>
      <c r="DB268" s="47"/>
      <c r="DC268" s="47"/>
      <c r="DD268" s="47"/>
      <c r="DE268" s="47" t="s">
        <v>0</v>
      </c>
      <c r="DF268" s="53" t="str">
        <f t="shared" si="342"/>
        <v/>
      </c>
      <c r="DG268" t="s">
        <v>0</v>
      </c>
      <c r="DH268" s="128" t="str">
        <f t="shared" si="343"/>
        <v>Ž</v>
      </c>
      <c r="DI268" t="s">
        <v>0</v>
      </c>
      <c r="DJ268" s="52" t="str">
        <f t="shared" si="344"/>
        <v/>
      </c>
      <c r="DK268" s="66" t="str">
        <f t="shared" si="345"/>
        <v/>
      </c>
      <c r="DL268" t="s">
        <v>0</v>
      </c>
      <c r="DM268" s="19" t="str">
        <f t="shared" si="346"/>
        <v/>
      </c>
      <c r="DN268" s="47" t="s">
        <v>0</v>
      </c>
      <c r="DO268" s="19" t="str">
        <f t="shared" si="347"/>
        <v/>
      </c>
      <c r="DP268" s="47" t="s">
        <v>0</v>
      </c>
      <c r="DQ268" s="52" t="str">
        <f t="shared" si="287"/>
        <v>Ana-Marija – Pavić – OK Vihor – Ž21B</v>
      </c>
      <c r="DR268" s="53">
        <f t="shared" si="288"/>
        <v>837</v>
      </c>
      <c r="DS268" s="47" t="s">
        <v>0</v>
      </c>
      <c r="DT268" s="52" t="str">
        <f t="shared" si="289"/>
        <v>Ana-Marija – Pavić – OK Vihor</v>
      </c>
      <c r="DU268" s="53">
        <f t="shared" si="290"/>
        <v>837</v>
      </c>
      <c r="DV268" s="47" t="s">
        <v>0</v>
      </c>
      <c r="DW268" s="52" t="str">
        <f t="shared" si="291"/>
        <v>Ana-Marija – Pavić</v>
      </c>
      <c r="DX268" s="53">
        <f t="shared" si="292"/>
        <v>837</v>
      </c>
      <c r="DY268" s="47" t="s">
        <v>0</v>
      </c>
      <c r="DZ268" s="58">
        <f t="shared" si="335"/>
        <v>837</v>
      </c>
      <c r="EA268" s="53" cm="1">
        <f t="array" ref="EA268">IF(DZ268&lt;&gt;"",INDEX(regNatjecatelj_id,DZ268,0),IF(BD268&lt;&gt;"",BD268,""))</f>
        <v>1189</v>
      </c>
      <c r="EB268" s="47" t="s">
        <v>0</v>
      </c>
      <c r="EC268" s="58" t="str">
        <f t="shared" si="293"/>
        <v>imepre</v>
      </c>
      <c r="ED268" s="73" t="str">
        <f t="shared" si="294"/>
        <v>klu</v>
      </c>
      <c r="EE268" s="73" t="str">
        <f t="shared" si="295"/>
        <v>kat</v>
      </c>
      <c r="EF268" s="73" t="str">
        <f t="shared" si="296"/>
        <v/>
      </c>
      <c r="EG268" s="66" t="str">
        <f t="shared" si="297"/>
        <v>imepre-klu-kat</v>
      </c>
      <c r="EH268" s="47" t="s">
        <v>0</v>
      </c>
      <c r="EI268" s="58">
        <f>IF(AL268="","",MAX(EI$12:EI267)+1)</f>
        <v>419</v>
      </c>
      <c r="EJ268" s="73">
        <f t="shared" si="298"/>
        <v>40</v>
      </c>
      <c r="EK268" s="73">
        <f t="shared" si="336"/>
        <v>1189</v>
      </c>
      <c r="EL268" s="73">
        <f t="shared" si="299"/>
        <v>3959</v>
      </c>
      <c r="EM268" s="73">
        <f t="shared" si="300"/>
        <v>1</v>
      </c>
      <c r="EN268" s="73">
        <f t="shared" si="337"/>
        <v>1</v>
      </c>
      <c r="EO268" s="73">
        <f t="shared" si="338"/>
        <v>1</v>
      </c>
      <c r="EP268" s="73" t="str">
        <f t="shared" si="301"/>
        <v>0</v>
      </c>
      <c r="EQ268" s="73" t="str">
        <f t="shared" si="302"/>
        <v/>
      </c>
      <c r="ER268" s="73" t="str">
        <f t="shared" si="303"/>
        <v/>
      </c>
      <c r="ES268" s="53" t="str">
        <f t="shared" si="304"/>
        <v/>
      </c>
      <c r="ET268" s="47" t="s">
        <v>0</v>
      </c>
      <c r="EU268" s="19" t="str">
        <f t="shared" si="339"/>
        <v>INSERT INTO rezultat(id,stazakategorija_id,imeprezime_id,vrijeme_sec,status_id,registracija,uparivanje_id,originalstatus_id,imeprezimealias_id,klubalias_id,kategorijaalias_id) VALUES (419,40,1189,3959,1,1,1,0,Null,Null,Null);</v>
      </c>
      <c r="EV268" s="47" t="s">
        <v>0</v>
      </c>
      <c r="EW268" s="19" t="str">
        <f t="shared" si="340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8" s="47" t="s">
        <v>0</v>
      </c>
      <c r="EY268" s="180" t="str">
        <f t="shared" si="305"/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68" s="47" t="s">
        <v>0</v>
      </c>
    </row>
    <row r="269" spans="1:156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6" t="str">
        <f t="shared" si="306"/>
        <v>ok</v>
      </c>
      <c r="P269" s="47"/>
      <c r="Q269" s="52" t="str">
        <f t="shared" si="307"/>
        <v>Ž21B</v>
      </c>
      <c r="R269" s="73">
        <f>IF(Q269="","",IF(COUNTIF(Q$12:Q268,Q269)=0,R268+1,R268))</f>
        <v>18</v>
      </c>
      <c r="S269" s="73">
        <f t="shared" si="308"/>
        <v>118</v>
      </c>
      <c r="T269" s="73">
        <f t="shared" ref="T269:T332" si="351">IF(Q269="","",IFERROR(INDEX(natStaza_id,MATCH(Q269,natStaza_kategorija,0)),""))</f>
        <v>27</v>
      </c>
      <c r="U269" s="66" t="str">
        <f t="shared" ref="U269:U332" si="352">IF(T269="","",INDEX(natStaza_naziv,MATCH(T269,natStaza_id,0)))</f>
        <v>Ž21B – Ž16</v>
      </c>
      <c r="V269" s="47" t="s">
        <v>0</v>
      </c>
      <c r="W269" s="222" t="str">
        <f t="shared" ref="W269:W332" si="353">IF(O269="","",INDEX(regKategorija_oznaka,MATCH(S269,regKategorija_id,0)))</f>
        <v>Ž21B</v>
      </c>
      <c r="X269" s="223">
        <f t="shared" ref="X269:X332" si="354">IF(W269="","",INDEX(natKategorija_stazaKatId,MATCH(S269,natKategorija_katRegId,0)))</f>
        <v>40</v>
      </c>
      <c r="Y269" s="47" t="s">
        <v>0</v>
      </c>
      <c r="Z269" s="52" t="str">
        <f t="shared" si="309"/>
        <v>CRO</v>
      </c>
      <c r="AA269" s="73">
        <f t="shared" ref="AA269:AA332" si="355">IF(Z269="","",IFERROR(INDEX(regDrzava_id,MATCH(Z269,regDrzava_oznaka,0)),"NEMA"))</f>
        <v>1</v>
      </c>
      <c r="AB269" s="31" t="str">
        <f t="shared" si="310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311"/>
        <v/>
      </c>
      <c r="AH269" s="47" t="s">
        <v>0</v>
      </c>
      <c r="AI269" s="143" t="str">
        <f t="shared" si="312"/>
        <v>CRO</v>
      </c>
      <c r="AJ269" s="47"/>
      <c r="AK269" s="52" t="str">
        <f t="shared" si="313"/>
        <v>Višnja</v>
      </c>
      <c r="AL269" s="31" t="str">
        <f t="shared" si="314"/>
        <v>Dukić</v>
      </c>
      <c r="AM269" s="73">
        <f t="shared" si="315"/>
        <v>1059</v>
      </c>
      <c r="AN269" s="73" t="str">
        <f t="shared" si="316"/>
        <v/>
      </c>
      <c r="AO269" s="31" t="str">
        <f t="shared" ref="AO269:AO332" si="356">IF(O269="","",IF(OR(AN269="",AN269="NEMA"),AK269,INDEX(regNatjecatelj_ime,MATCH(AN269,regNatjecatelj_id,0))))</f>
        <v>Višnja</v>
      </c>
      <c r="AP269" s="66" t="str">
        <f t="shared" ref="AP269:AP332" si="357">IF(O269="","",IF(OR(AN269="",AN269="NEMA"),AL269,INDEX(regNatjecatelj_prezime,MATCH(AN269,regNatjecatelj_id,0))))</f>
        <v>Dukić</v>
      </c>
      <c r="AQ269" s="47" t="s">
        <v>0</v>
      </c>
      <c r="AR269" s="82" t="str">
        <f t="shared" si="317"/>
        <v/>
      </c>
      <c r="AS269" s="47" t="s">
        <v>0</v>
      </c>
      <c r="AT269" s="19" t="str">
        <f t="shared" si="318"/>
        <v/>
      </c>
      <c r="AU269" s="47" t="s">
        <v>0</v>
      </c>
      <c r="AV269" s="103"/>
      <c r="AW269" s="105"/>
      <c r="AX269" s="47" t="s">
        <v>0</v>
      </c>
      <c r="AY269" s="259" t="str">
        <f t="shared" si="341"/>
        <v/>
      </c>
      <c r="AZ269" s="47" t="s">
        <v>0</v>
      </c>
      <c r="BA269" s="52" t="str">
        <f t="shared" ref="BA269:BA327" si="358">IF(AV269&amp;AW269="","",AR269)</f>
        <v/>
      </c>
      <c r="BB269" s="73" t="str">
        <f>IF(AV269&amp;AW269="","",MAX(BB$12:BB268)+1)</f>
        <v/>
      </c>
      <c r="BC269" s="271" t="str">
        <f t="shared" ref="BC269:BC332" si="359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>IF(O269="","",IF(BC269="",AO269,IF(BC269="NEMA",AV269,INDEX(regNatjecatelj_ime,MATCH(BC269,regNatjecatelj_id,0)))))</f>
        <v>Višnja</v>
      </c>
      <c r="BG269" s="31" t="str">
        <f>IF(O269="","",IF(BC269="",AP269,IF(BC269="NEMA",AW269,INDEX(regNatjecatelj_prezime,MATCH(BC269,regNatjecatelj_id,0)))))</f>
        <v>Dukić</v>
      </c>
      <c r="BH269" s="73" t="str">
        <f t="shared" si="319"/>
        <v/>
      </c>
      <c r="BI269" s="53">
        <f t="shared" si="320"/>
        <v>1059</v>
      </c>
      <c r="BJ269" s="47" t="s">
        <v>0</v>
      </c>
      <c r="BK269" s="52" t="str">
        <f t="shared" ref="BK269:BK332" si="360">IF(O269="","",J269)</f>
        <v>KAP</v>
      </c>
      <c r="BL269" s="31" t="str">
        <f t="shared" ref="BL269:BL332" si="361">IF(O269="","",K269)</f>
        <v>OK Kapela</v>
      </c>
      <c r="BM269" s="73" t="str">
        <f t="shared" ref="BM269:BM332" si="362">IF(BL269="","",IF(IFERROR(MATCH(BL269,regKlub_naziv,0),"")&lt;&gt;"","",IFERROR(MATCH(BL269,regKlub_alias_alias,0),"NEMA")))</f>
        <v/>
      </c>
      <c r="BN269" s="31" t="str" cm="1">
        <f t="array" ref="BN269">IF(BM269="",""&amp;BL269,IF(BM269="NEMA",BL269,INDEX(regKlub_naziv,MATCH(INDEX(regKlub_alias_klubId,BM269),regKlub_id,0))))</f>
        <v>OK Kapela</v>
      </c>
      <c r="BO269" s="31" t="str" cm="1">
        <f t="array" ref="BO269">IFERROR(""&amp;INDEX(regNatjecatelj_klub,DX269),"")</f>
        <v>OK Kapela</v>
      </c>
      <c r="BP269" s="88" t="str">
        <f t="shared" si="321"/>
        <v/>
      </c>
      <c r="BQ269" s="66" t="str">
        <f t="shared" si="322"/>
        <v>OK Kapela</v>
      </c>
      <c r="BR269" s="47" t="s">
        <v>0</v>
      </c>
      <c r="BS269" s="52" t="str">
        <f>IF(X269&lt;&gt;"NEMA","",IF(IFERROR(MATCH(W269,W$12:W268,0),0)&lt;&gt;0,"",W269))</f>
        <v/>
      </c>
      <c r="BT269" s="73" t="str">
        <f t="shared" si="323"/>
        <v/>
      </c>
      <c r="BU269" s="31" t="str">
        <f>IF(OR(BT269="",BT269&lt;&gt;"NEMA"),"",MAX(BU$12:BU268)+1)</f>
        <v/>
      </c>
      <c r="BV269" s="66" t="str">
        <f t="shared" si="324"/>
        <v/>
      </c>
      <c r="BW269" s="47" t="s">
        <v>0</v>
      </c>
      <c r="BX269" s="19" t="str">
        <f t="shared" si="325"/>
        <v/>
      </c>
      <c r="BY269" s="47" t="s">
        <v>0</v>
      </c>
      <c r="BZ269" s="82" t="str">
        <f>IF(BM269&lt;&gt;"NEMA","",IF(IFERROR(MATCH(BL269,BL$12:BL268,0),0)&lt;&gt;0,"",BL269))</f>
        <v/>
      </c>
      <c r="CA269" s="47" t="s">
        <v>0</v>
      </c>
      <c r="CB269" s="125"/>
      <c r="CC269" s="47" t="s">
        <v>0</v>
      </c>
      <c r="CD269" s="58" t="str">
        <f t="shared" si="326"/>
        <v/>
      </c>
      <c r="CE269" s="31" t="str">
        <f t="shared" si="327"/>
        <v/>
      </c>
      <c r="CF269" s="31" t="str">
        <f>IF(CE269="","",MAX(CF$12:CF268)+1)</f>
        <v/>
      </c>
      <c r="CG269" s="31" t="str">
        <f t="shared" ref="CG269:CG332" si="363">IF(CE269="","",IF(AA269="","",IF(AA269="NEMA",AC269,AA269)))</f>
        <v/>
      </c>
      <c r="CH269" s="31" t="str">
        <f t="shared" si="328"/>
        <v/>
      </c>
      <c r="CI269" s="31" t="str">
        <f>IF(CB269="","",MAX(CI$12:CI268)+1)</f>
        <v/>
      </c>
      <c r="CJ269" s="31" t="str">
        <f t="shared" si="329"/>
        <v/>
      </c>
      <c r="CK269" s="66" t="str">
        <f t="shared" si="330"/>
        <v/>
      </c>
      <c r="CL269" s="47" t="s">
        <v>0</v>
      </c>
      <c r="CM269" s="73" t="str">
        <f t="shared" ref="CM269:CM332" si="364">IF(BM269="","",IF(BM269&lt;&gt;"NEMA","",IFERROR(INDEX(nat_klubAliasId,MATCH(BL269,nat_noviKluboviAliasi,0)),"")))</f>
        <v/>
      </c>
      <c r="CN269" s="47"/>
      <c r="CO269" s="19" t="str">
        <f t="shared" si="331"/>
        <v/>
      </c>
      <c r="CP269" s="47" t="s">
        <v>0</v>
      </c>
      <c r="CQ269" s="143" t="str">
        <f t="shared" si="332"/>
        <v>OK Kapela</v>
      </c>
      <c r="CR269" s="47" t="s">
        <v>0</v>
      </c>
      <c r="CS269" s="58" t="str">
        <f t="shared" si="348"/>
        <v>67:21</v>
      </c>
      <c r="CT269" s="73" t="str">
        <f t="shared" si="349"/>
        <v>0</v>
      </c>
      <c r="CU269" s="229" t="str">
        <f t="shared" ref="CU269:CU332" si="365">IF(CS269="",IF(OR(AL269="",CT269&lt;&gt;"0"),"","GREŠKA"),IF(AND(65535&gt;=VALUE(LEFT(CS269,SEARCH(":",CS269)-1))*60+VALUE(RIGHT(CS269,2)),OR(CT269="0",CT269="1",CT269="2",CT269="3",CT269="4")),"","GREŠKA"))</f>
        <v/>
      </c>
      <c r="CV269" s="230">
        <f t="shared" si="350"/>
        <v>4041</v>
      </c>
      <c r="CW269" s="163">
        <f t="shared" ref="CW269:CW332" si="366">IF(DW269="","",IF(AND(CT269="0",N(CV269)&gt;data_max_minuta*60),2,INDEX(regStatusRezultat_id,MATCH(VALUE(CT269),regStatusRezultat_oEvent,0))))</f>
        <v>1</v>
      </c>
      <c r="CX269" s="47" t="s">
        <v>0</v>
      </c>
      <c r="CY269" s="222" t="str">
        <f t="shared" si="333"/>
        <v xml:space="preserve">
</v>
      </c>
      <c r="CZ269" s="223">
        <f t="shared" si="334"/>
        <v>6</v>
      </c>
      <c r="DA269" s="47" t="s">
        <v>0</v>
      </c>
      <c r="DB269" s="47"/>
      <c r="DC269" s="47"/>
      <c r="DD269" s="47"/>
      <c r="DE269" s="47" t="s">
        <v>0</v>
      </c>
      <c r="DF269" s="53" t="str">
        <f t="shared" si="342"/>
        <v/>
      </c>
      <c r="DG269" t="s">
        <v>0</v>
      </c>
      <c r="DH269" s="128" t="str">
        <f t="shared" si="343"/>
        <v>Ž</v>
      </c>
      <c r="DI269" t="s">
        <v>0</v>
      </c>
      <c r="DJ269" s="52" t="str">
        <f t="shared" si="344"/>
        <v/>
      </c>
      <c r="DK269" s="66" t="str">
        <f t="shared" si="345"/>
        <v/>
      </c>
      <c r="DL269" t="s">
        <v>0</v>
      </c>
      <c r="DM269" s="19" t="str">
        <f t="shared" si="346"/>
        <v/>
      </c>
      <c r="DN269" s="47" t="s">
        <v>0</v>
      </c>
      <c r="DO269" s="19" t="str">
        <f t="shared" si="347"/>
        <v/>
      </c>
      <c r="DP269" s="47" t="s">
        <v>0</v>
      </c>
      <c r="DQ269" s="52" t="str">
        <f t="shared" ref="DQ269:DQ332" si="367">IF(AL269="","",DT269 &amp; IF(Q269="",""," – " &amp; Q269))</f>
        <v>Višnja – Dukić – OK Kapela – Ž21B</v>
      </c>
      <c r="DR269" s="53">
        <f t="shared" ref="DR269:DR332" si="368">IF(DQ269="","",IFERROR(MATCH(DQ269,regNatjecatelj_imePrezimeKlubKategorija,0),"NEMA"))</f>
        <v>232</v>
      </c>
      <c r="DS269" s="47" t="s">
        <v>0</v>
      </c>
      <c r="DT269" s="52" t="str">
        <f t="shared" ref="DT269:DT332" si="369">IF(AL269="","",DW269 &amp; IF(CQ269="",""," – " &amp; CQ269))</f>
        <v>Višnja – Dukić – OK Kapela</v>
      </c>
      <c r="DU269" s="53">
        <f t="shared" ref="DU269:DU332" si="370">IF(DT269="","",IFERROR(MATCH(DT269,regNatjecatelj_imePrezimeKlub,0),"NEMA"))</f>
        <v>232</v>
      </c>
      <c r="DV269" s="47" t="s">
        <v>0</v>
      </c>
      <c r="DW269" s="52" t="str">
        <f t="shared" ref="DW269:DW332" si="371">IF(BG269="","",BF269&amp;" – "&amp;BG269)</f>
        <v>Višnja – Dukić</v>
      </c>
      <c r="DX269" s="53">
        <f t="shared" ref="DX269:DX332" si="372">IF(DW269="","",IFERROR(MATCH(DW269,regNatjecatelj_imePrezime,0),"NEMA"))</f>
        <v>232</v>
      </c>
      <c r="DY269" s="47" t="s">
        <v>0</v>
      </c>
      <c r="DZ269" s="58">
        <f t="shared" si="335"/>
        <v>232</v>
      </c>
      <c r="EA269" s="53" cm="1">
        <f t="array" ref="EA269">IF(DZ269&lt;&gt;"",INDEX(regNatjecatelj_id,DZ269,0),IF(BD269&lt;&gt;"",BD269,""))</f>
        <v>1059</v>
      </c>
      <c r="EB269" s="47" t="s">
        <v>0</v>
      </c>
      <c r="EC269" s="58" t="str">
        <f t="shared" ref="EC269:EC332" si="373">IF(AL269="","",IF(BD269&lt;&gt;"","novo",IF(AN269="","imepre","imepre(ali)")))</f>
        <v>imepre</v>
      </c>
      <c r="ED269" s="73" t="str">
        <f t="shared" ref="ED269:ED332" si="374">IF(AL269="","",IF(BL269="",IF(IFERROR(INDEX(regNatjecatelj_klub,MATCH(EA269,regNatjecatelj_id,0)),"NEMA")="","klu",""),IF(OR(AND(BM269&lt;&gt;"",BM269&lt;&gt;"NEMA"),CJ269&lt;&gt;""),"klu(ali)",IF(AND(BO269&lt;&gt;"",BO269&lt;&gt;BN269),"(raz-klu)","klu"))))</f>
        <v>klu</v>
      </c>
      <c r="EE269" s="73" t="str">
        <f t="shared" ref="EE269:EE332" si="375">IF(AL269="","","kat"&amp;IF(AND(W269&lt;&gt;Q269,Q269&lt;&gt;"Open"),"(ali)",""))</f>
        <v>kat</v>
      </c>
      <c r="EF269" s="73" t="str">
        <f t="shared" ref="EF269:EF332" si="376">IF(OR(CU269&lt;&gt;"",CW269=2),"ot","")</f>
        <v/>
      </c>
      <c r="EG269" s="66" t="str">
        <f t="shared" ref="EG269:EG332" si="377">IF(AL269="","",EC269&amp;IF(EC269="novo","","-"&amp;ED269&amp;"-"&amp;EE269)&amp;IF(EF269="","","-"&amp;EF269))</f>
        <v>imepre-klu-kat</v>
      </c>
      <c r="EH269" s="47" t="s">
        <v>0</v>
      </c>
      <c r="EI269" s="58">
        <f>IF(AL269="","",MAX(EI$12:EI268)+1)</f>
        <v>420</v>
      </c>
      <c r="EJ269" s="73">
        <f t="shared" ref="EJ269:EJ332" si="378">IF(AO269="","",X269)</f>
        <v>40</v>
      </c>
      <c r="EK269" s="73">
        <f t="shared" si="336"/>
        <v>1059</v>
      </c>
      <c r="EL269" s="73">
        <f t="shared" ref="EL269:EL332" si="379">IF(CV269="","",CV269)</f>
        <v>4041</v>
      </c>
      <c r="EM269" s="73">
        <f t="shared" ref="EM269:EM332" si="380">IF(CW269="","",IF(AND(EL269="",CW269=1),6,CW269))</f>
        <v>1</v>
      </c>
      <c r="EN269" s="73">
        <f t="shared" si="337"/>
        <v>1</v>
      </c>
      <c r="EO269" s="73">
        <f t="shared" si="338"/>
        <v>1</v>
      </c>
      <c r="EP269" s="73" t="str">
        <f t="shared" ref="EP269:EP332" si="381">IF(CW269="","",CT269)</f>
        <v>0</v>
      </c>
      <c r="EQ269" s="73" t="str">
        <f t="shared" ref="EQ269:EQ332" si="382">IF(OR(AN269="",AN269="NEMA"),BB269,AN269)</f>
        <v/>
      </c>
      <c r="ER269" s="73" t="str">
        <f t="shared" ref="ER269:ER332" si="383">IF(AND(BM269&lt;&gt;"",BM269&lt;&gt;"NEMA"),BM269,IF(CM269&lt;&gt;"",CM269,IF(AND(BT269&lt;&gt;"",BT269&lt;&gt;"NEMA"),BT269,IF(BU269&lt;&gt;"",BU269,""))))</f>
        <v/>
      </c>
      <c r="ES269" s="53" t="str">
        <f t="shared" ref="ES269:ES332" si="384">IF(INDEX(natKategorija_alias_Id,MATCH(S269,natKategorija_katRegId,0))="","",INDEX(natKategorija_alias_Id,MATCH(S269,natKategorija_katRegId,0)))</f>
        <v/>
      </c>
      <c r="ET269" s="47" t="s">
        <v>0</v>
      </c>
      <c r="EU269" s="19" t="str">
        <f t="shared" si="339"/>
        <v>INSERT INTO rezultat(id,stazakategorija_id,imeprezime_id,vrijeme_sec,status_id,registracija,uparivanje_id,originalstatus_id,imeprezimealias_id,klubalias_id,kategorijaalias_id) VALUES (420,40,1059,4041,1,1,1,0,Null,Null,Null);</v>
      </c>
      <c r="EV269" s="47" t="s">
        <v>0</v>
      </c>
      <c r="EW269" s="19" t="str">
        <f t="shared" si="340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9" s="47" t="s">
        <v>0</v>
      </c>
      <c r="EY269" s="180" t="str">
        <f t="shared" ref="EY269:EY332" si="385">AG269&amp;IF(BX269="","","
")&amp;BX269&amp;IF(CO269="","","
")&amp;CO269&amp;IF(DM269="","","
")&amp;DM269&amp;IF(DO269="","","
")&amp;DO269&amp;IF(EU269="","","
")&amp;EU269&amp;IF(EW269="","","
")&amp;EW269</f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69" s="47" t="s">
        <v>0</v>
      </c>
    </row>
    <row r="270" spans="1:156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6" t="str">
        <f t="shared" ref="O270:O333" si="386">IF(E270="","","ok")</f>
        <v>ok</v>
      </c>
      <c r="P270" s="47"/>
      <c r="Q270" s="52" t="str">
        <f t="shared" ref="Q270:Q333" si="387">IF(B270="","",B270)</f>
        <v>Ž21B</v>
      </c>
      <c r="R270" s="73">
        <f>IF(Q270="","",IF(COUNTIF(Q$12:Q269,Q270)=0,R269+1,R269))</f>
        <v>18</v>
      </c>
      <c r="S270" s="73">
        <f t="shared" ref="S270:S333" si="388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351"/>
        <v>27</v>
      </c>
      <c r="U270" s="66" t="str">
        <f t="shared" si="352"/>
        <v>Ž21B – Ž16</v>
      </c>
      <c r="V270" s="47" t="s">
        <v>0</v>
      </c>
      <c r="W270" s="222" t="str">
        <f t="shared" si="353"/>
        <v>Ž21B</v>
      </c>
      <c r="X270" s="223">
        <f t="shared" si="354"/>
        <v>40</v>
      </c>
      <c r="Y270" s="47" t="s">
        <v>0</v>
      </c>
      <c r="Z270" s="52" t="str">
        <f t="shared" ref="Z270:Z333" si="389">IF(O270="","",M270)</f>
        <v>CRO</v>
      </c>
      <c r="AA270" s="73">
        <f t="shared" si="355"/>
        <v>1</v>
      </c>
      <c r="AB270" s="31" t="str">
        <f t="shared" ref="AB270:AB333" si="390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391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392">IF(AA270="","",IF(AA270="NEMA",AB270,Z270))</f>
        <v>CRO</v>
      </c>
      <c r="AJ270" s="47"/>
      <c r="AK270" s="52" t="str">
        <f t="shared" ref="AK270:AK333" si="393">IF(O270="","",D270)</f>
        <v>Suzana</v>
      </c>
      <c r="AL270" s="31" t="str">
        <f t="shared" ref="AL270:AL333" si="394">IF(O270="","",E270)</f>
        <v>Stanić</v>
      </c>
      <c r="AM270" s="73">
        <f t="shared" ref="AM270:AM333" si="395">IF(AL270="","",IFERROR(INDEX(regNatjecatelj_id,MATCH(AK270&amp;" – "&amp;AL270,regNatjecatelj_imePrezime,0)),"NEMA"))</f>
        <v>1032</v>
      </c>
      <c r="AN270" s="73" t="str">
        <f t="shared" ref="AN270:AN333" si="396">IF(AM270&lt;&gt;"NEMA","",IFERROR(INDEX(regNatjecatelj_alias_natjecateljId,MATCH(AK270&amp;" "&amp;AL270,regNatjecatelj_alias_alias,0)),"NEMA"))</f>
        <v/>
      </c>
      <c r="AO270" s="31" t="str">
        <f t="shared" si="356"/>
        <v>Suzana</v>
      </c>
      <c r="AP270" s="66" t="str">
        <f t="shared" si="357"/>
        <v>Stanić</v>
      </c>
      <c r="AQ270" s="47" t="s">
        <v>0</v>
      </c>
      <c r="AR270" s="82" t="str">
        <f t="shared" ref="AR270:AR333" si="397">IF(OR(O270="",AN270&lt;&gt;"NEMA"),"",AK270&amp;" "&amp;AL270)</f>
        <v/>
      </c>
      <c r="AS270" s="47" t="s">
        <v>0</v>
      </c>
      <c r="AT270" s="19" t="str">
        <f t="shared" ref="AT270:AT333" si="398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9" t="str">
        <f t="shared" si="341"/>
        <v/>
      </c>
      <c r="AZ270" s="47" t="s">
        <v>0</v>
      </c>
      <c r="BA270" s="52" t="str">
        <f t="shared" si="358"/>
        <v/>
      </c>
      <c r="BB270" s="73" t="str">
        <f>IF(AV270&amp;AW270="","",MAX(BB$12:BB269)+1)</f>
        <v/>
      </c>
      <c r="BC270" s="271" t="str">
        <f t="shared" si="359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>IF(O270="","",IF(BC270="",AO270,IF(BC270="NEMA",AV270,INDEX(regNatjecatelj_ime,MATCH(BC270,regNatjecatelj_id,0)))))</f>
        <v>Suzana</v>
      </c>
      <c r="BG270" s="31" t="str">
        <f>IF(O270="","",IF(BC270="",AP270,IF(BC270="NEMA",AW270,INDEX(regNatjecatelj_prezime,MATCH(BC270,regNatjecatelj_id,0)))))</f>
        <v>Stanić</v>
      </c>
      <c r="BH270" s="73" t="str">
        <f t="shared" ref="BH270:BH333" si="399">IF(AND(AN270&lt;&gt;"",AN270&lt;&gt;"NEMA"),AN270,IF(BB270&lt;&gt;"",BB270,""))</f>
        <v/>
      </c>
      <c r="BI270" s="53">
        <f t="shared" ref="BI270:BI333" si="400">IF(AND(AM270&lt;&gt;"",AM270&lt;&gt;"NEMA"),AM270,IF(BC270&lt;&gt;"",BC270,IF(BD270&lt;&gt;"",BD270,"")))</f>
        <v>1032</v>
      </c>
      <c r="BJ270" s="47" t="s">
        <v>0</v>
      </c>
      <c r="BK270" s="52" t="str">
        <f t="shared" si="360"/>
        <v>KAP</v>
      </c>
      <c r="BL270" s="31" t="str">
        <f t="shared" si="361"/>
        <v>OK Kapela</v>
      </c>
      <c r="BM270" s="73" t="str">
        <f t="shared" si="362"/>
        <v/>
      </c>
      <c r="BN270" s="31" t="str" cm="1">
        <f t="array" ref="BN270">IF(BM270="",""&amp;BL270,IF(BM270="NEMA",BL270,INDEX(regKlub_naziv,MATCH(INDEX(regKlub_alias_klubId,BM270),regKlub_id,0))))</f>
        <v>OK Kapela</v>
      </c>
      <c r="BO270" s="31" t="str" cm="1">
        <f t="array" ref="BO270">IFERROR(""&amp;INDEX(regNatjecatelj_klub,DX270),"")</f>
        <v>OK Kapela</v>
      </c>
      <c r="BP270" s="88" t="str">
        <f t="shared" ref="BP270:BP333" si="401">IF(BN270=BO270,"",IF(BO270="","",1))</f>
        <v/>
      </c>
      <c r="BQ270" s="66" t="str">
        <f t="shared" ref="BQ270:BQ333" si="402">IF(AND(BO270&lt;&gt;"",BO270&lt;&gt;BN270),BO270,""&amp;BN270)</f>
        <v>OK Kapela</v>
      </c>
      <c r="BR270" s="47" t="s">
        <v>0</v>
      </c>
      <c r="BS270" s="52" t="str">
        <f>IF(X270&lt;&gt;"NEMA","",IF(IFERROR(MATCH(W270,W$12:W269,0),0)&lt;&gt;0,"",W270))</f>
        <v/>
      </c>
      <c r="BT270" s="73" t="str">
        <f t="shared" ref="BT270:BT333" si="403">IF(BS270="","",IFERROR(INDEX(regKlub_alias_id,MATCH(BS270,regKlub_alias_alias,0)),"NEMA"))</f>
        <v/>
      </c>
      <c r="BU270" s="31" t="str">
        <f>IF(OR(BT270="",BT270&lt;&gt;"NEMA"),"",MAX(BU$12:BU269)+1)</f>
        <v/>
      </c>
      <c r="BV270" s="66" t="str">
        <f t="shared" ref="BV270:BV333" si="404">IF(OR(BT270="",BT270&lt;&gt;"NEMA"),"",INDEX(regKlub_id,MATCH(BS270,regKlub_naziv,0)))</f>
        <v/>
      </c>
      <c r="BW270" s="47" t="s">
        <v>0</v>
      </c>
      <c r="BX270" s="19" t="str">
        <f t="shared" ref="BX270:BX333" si="405">IF(OR(BT270="",BT270&lt;&gt;"NEMA"),"","INSERT INTO klub_alias(id,alias,klub_id) VALUES ("&amp;BU270&amp;",'"&amp;BS270&amp;"',"&amp;BV270&amp;");")</f>
        <v/>
      </c>
      <c r="BY270" s="47" t="s">
        <v>0</v>
      </c>
      <c r="BZ270" s="82" t="str">
        <f>IF(BM270&lt;&gt;"NEMA","",IF(IFERROR(MATCH(BL270,BL$12:BL269,0),0)&lt;&gt;0,"",BL270))</f>
        <v/>
      </c>
      <c r="CA270" s="47" t="s">
        <v>0</v>
      </c>
      <c r="CB270" s="125"/>
      <c r="CC270" s="47" t="s">
        <v>0</v>
      </c>
      <c r="CD270" s="58" t="str">
        <f t="shared" ref="CD270:CD333" si="406">IF(CB270="","",IFERROR(INDEX(regKlub_id,MATCH(CB270,regKlub_naziv,0)),"NEMA"))</f>
        <v/>
      </c>
      <c r="CE270" s="31" t="str">
        <f t="shared" ref="CE270:CE333" si="407">IF(BZ270="","",IF(CB270="",BZ270,""))</f>
        <v/>
      </c>
      <c r="CF270" s="31" t="str">
        <f>IF(CE270="","",MAX(CF$12:CF269)+1)</f>
        <v/>
      </c>
      <c r="CG270" s="31" t="str">
        <f t="shared" si="363"/>
        <v/>
      </c>
      <c r="CH270" s="31" t="str">
        <f t="shared" ref="CH270:CH333" si="408">IF(CE270="","","INSERT INTO klub(id,naziv,drzava_id,aktivan) VALUES ("&amp;CF270&amp;",'"&amp;CE270&amp;"',"&amp;CG270&amp;",1);")</f>
        <v/>
      </c>
      <c r="CI270" s="31" t="str">
        <f>IF(CB270="","",MAX(CI$12:CI269)+1)</f>
        <v/>
      </c>
      <c r="CJ270" s="31" t="str">
        <f t="shared" ref="CJ270:CJ333" si="409">IF(CB270="","",IF(CF270="",INDEX(regKlub_id,MATCH(CB270,regKlub_naziv,0)),CF270))</f>
        <v/>
      </c>
      <c r="CK270" s="66" t="str">
        <f t="shared" ref="CK270:CK333" si="410">IF(CB270="","","INSERT INTO klub_alias(id,alias,klub_id) VALUES ("&amp;CI270&amp;",'"&amp;BZ270&amp;"',"&amp;CJ270&amp;");")</f>
        <v/>
      </c>
      <c r="CL270" s="47" t="s">
        <v>0</v>
      </c>
      <c r="CM270" s="73" t="str">
        <f t="shared" si="364"/>
        <v/>
      </c>
      <c r="CN270" s="47"/>
      <c r="CO270" s="19" t="str">
        <f t="shared" ref="CO270:CO333" si="411">""&amp;CH270&amp;IF(AND(CH270&lt;&gt;"",CK270&lt;&gt;""),"
","")&amp;CK270</f>
        <v/>
      </c>
      <c r="CP270" s="47" t="s">
        <v>0</v>
      </c>
      <c r="CQ270" s="143" t="str">
        <f t="shared" ref="CQ270:CQ333" si="412">IF(BQ270="","",IF(CB270="",IF(IFERROR(MATCH(BQ270,nat_noviKluboviAliasi,0),0)&gt;0,INDEX(nat_kluboviAliasi,MATCH(BQ270,nat_noviKluboviAliasi,0)),BQ270),CB270))</f>
        <v>OK Kapela</v>
      </c>
      <c r="CR270" s="47" t="s">
        <v>0</v>
      </c>
      <c r="CS270" s="58" t="str">
        <f t="shared" si="348"/>
        <v>76:26</v>
      </c>
      <c r="CT270" s="73" t="str">
        <f t="shared" si="349"/>
        <v>0</v>
      </c>
      <c r="CU270" s="229" t="str">
        <f t="shared" si="365"/>
        <v/>
      </c>
      <c r="CV270" s="230">
        <f t="shared" si="350"/>
        <v>4586</v>
      </c>
      <c r="CW270" s="163">
        <f t="shared" si="366"/>
        <v>1</v>
      </c>
      <c r="CX270" s="47" t="s">
        <v>0</v>
      </c>
      <c r="CY270" s="222" t="str">
        <f t="shared" ref="CY270:CY333" si="413">IF(CU270&lt;&gt;"GREŠKA","",AK270&amp;" "&amp;AL270&amp;" – Molim u OEventu provjeriti i ispraviti rezultat – vrijeme ("&amp;IF(CS270="","nije upisano",CS270)&amp;") i classifier ("&amp;CT270&amp;").")&amp;IF(OR(CU270&lt;&gt;"GREŠKA",CW270&lt;&gt;5),"
","")&amp;IF(CW270&lt;&gt;5,"",AK270&amp;" "&amp;AL270&amp;" – Molim u provjeriti je li natjecatelj zaista diskvalificiran. Ako je koje je obrazloženje, ako nije molim u OEventu ispraviti rezultat")</f>
        <v xml:space="preserve">
</v>
      </c>
      <c r="CZ270" s="223">
        <f t="shared" ref="CZ270:CZ333" si="414">IF(DZ270="","",IF(AND(CW270="0",N(CY270)&gt;data_max_minuta*60),2,INDEX(regStatusRezultat_id,MATCH(VALUE(CW270),regStatusRezultat_oEvent,0))))</f>
        <v>6</v>
      </c>
      <c r="DA270" s="47" t="s">
        <v>0</v>
      </c>
      <c r="DB270" s="47"/>
      <c r="DC270" s="47"/>
      <c r="DD270" s="47"/>
      <c r="DE270" s="47" t="s">
        <v>0</v>
      </c>
      <c r="DF270" s="53" t="str">
        <f t="shared" si="342"/>
        <v/>
      </c>
      <c r="DG270" t="s">
        <v>0</v>
      </c>
      <c r="DH270" s="128" t="str">
        <f t="shared" si="343"/>
        <v>Ž</v>
      </c>
      <c r="DI270" t="s">
        <v>0</v>
      </c>
      <c r="DJ270" s="52" t="str">
        <f t="shared" si="344"/>
        <v/>
      </c>
      <c r="DK270" s="66" t="str">
        <f t="shared" si="345"/>
        <v/>
      </c>
      <c r="DL270" t="s">
        <v>0</v>
      </c>
      <c r="DM270" s="19" t="str">
        <f t="shared" si="346"/>
        <v/>
      </c>
      <c r="DN270" s="47" t="s">
        <v>0</v>
      </c>
      <c r="DO270" s="19" t="str">
        <f t="shared" si="347"/>
        <v/>
      </c>
      <c r="DP270" s="47" t="s">
        <v>0</v>
      </c>
      <c r="DQ270" s="52" t="str">
        <f t="shared" si="367"/>
        <v>Suzana – Stanić – OK Kapela – Ž21B</v>
      </c>
      <c r="DR270" s="53">
        <f t="shared" si="368"/>
        <v>314</v>
      </c>
      <c r="DS270" s="47" t="s">
        <v>0</v>
      </c>
      <c r="DT270" s="52" t="str">
        <f t="shared" si="369"/>
        <v>Suzana – Stanić – OK Kapela</v>
      </c>
      <c r="DU270" s="53">
        <f t="shared" si="370"/>
        <v>314</v>
      </c>
      <c r="DV270" s="47" t="s">
        <v>0</v>
      </c>
      <c r="DW270" s="52" t="str">
        <f t="shared" si="371"/>
        <v>Suzana – Stanić</v>
      </c>
      <c r="DX270" s="53">
        <f t="shared" si="372"/>
        <v>314</v>
      </c>
      <c r="DY270" s="47" t="s">
        <v>0</v>
      </c>
      <c r="DZ270" s="58">
        <f t="shared" ref="DZ270:DZ333" si="415">IF(DR270="","",IF(DR270&lt;&gt;"NEMA",DR270,IF(DU270&lt;&gt;"NEMA",DU270,IF(DX270&lt;&gt;"NEMA",DX270,""))))</f>
        <v>314</v>
      </c>
      <c r="EA270" s="53" cm="1">
        <f t="array" ref="EA270">IF(DZ270&lt;&gt;"",INDEX(regNatjecatelj_id,DZ270,0),IF(BD270&lt;&gt;"",BD270,""))</f>
        <v>1032</v>
      </c>
      <c r="EB270" s="47" t="s">
        <v>0</v>
      </c>
      <c r="EC270" s="58" t="str">
        <f t="shared" si="373"/>
        <v>imepre</v>
      </c>
      <c r="ED270" s="73" t="str">
        <f t="shared" si="374"/>
        <v>klu</v>
      </c>
      <c r="EE270" s="73" t="str">
        <f t="shared" si="375"/>
        <v>kat</v>
      </c>
      <c r="EF270" s="73" t="str">
        <f t="shared" si="376"/>
        <v/>
      </c>
      <c r="EG270" s="66" t="str">
        <f t="shared" si="377"/>
        <v>imepre-klu-kat</v>
      </c>
      <c r="EH270" s="47" t="s">
        <v>0</v>
      </c>
      <c r="EI270" s="58">
        <f>IF(AL270="","",MAX(EI$12:EI269)+1)</f>
        <v>421</v>
      </c>
      <c r="EJ270" s="73">
        <f t="shared" si="378"/>
        <v>40</v>
      </c>
      <c r="EK270" s="73">
        <f t="shared" ref="EK270:EK333" si="416">IF(EA270="","",EA270)</f>
        <v>1032</v>
      </c>
      <c r="EL270" s="73">
        <f t="shared" si="379"/>
        <v>4586</v>
      </c>
      <c r="EM270" s="73">
        <f t="shared" si="380"/>
        <v>1</v>
      </c>
      <c r="EN270" s="73">
        <f t="shared" ref="EN270:EN333" si="417">IF(DW270="","",IF(data_trka_je_rangirana=0,0,IF(OR(DR270="",DR270="NEMA"),0,1)))</f>
        <v>1</v>
      </c>
      <c r="EO270" s="73">
        <f t="shared" ref="EO270:EO333" si="418">IF(EI270="","",INDEX(regUparivanje_id,MATCH(EG270,regUparivanje_oznaka,0)))</f>
        <v>1</v>
      </c>
      <c r="EP270" s="73" t="str">
        <f t="shared" si="381"/>
        <v>0</v>
      </c>
      <c r="EQ270" s="73" t="str">
        <f t="shared" si="382"/>
        <v/>
      </c>
      <c r="ER270" s="73" t="str">
        <f t="shared" si="383"/>
        <v/>
      </c>
      <c r="ES270" s="53" t="str">
        <f t="shared" si="384"/>
        <v/>
      </c>
      <c r="ET270" s="47" t="s">
        <v>0</v>
      </c>
      <c r="EU270" s="19" t="str">
        <f t="shared" ref="EU270:EU333" si="419">IF(EJ270="","","INSERT INTO rezultat(id,stazakategorija_id,imeprezime_id,vrijeme_sec,status_id,registracija,uparivanje_id,originalstatus_id,imeprezimealias_id,klubalias_id,kategorijaalias_id) VALUES ("&amp;EI270&amp;","&amp;EJ270&amp;","&amp;EK270&amp;","&amp;IF(EL270="","Null",EL270)&amp;","&amp;EM270&amp;","&amp;EN270&amp;","&amp;EO270&amp;","&amp;EP270&amp;","&amp;IF(EQ270="","Null",EQ270)&amp;","&amp;IF(ER270="","Null",ER270)&amp;","&amp;IF(ES270="","Null",ES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V270" s="47" t="s">
        <v>0</v>
      </c>
      <c r="EW270" s="19" t="str">
        <f t="shared" ref="EW270:EW333" si="420">IF(EJ270="","",IF(EN270=1,"UPDATE
	registar
SET
	potvrda = 1
WHERE
	imeprezime_id="&amp;EK270&amp;"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0" s="47" t="s">
        <v>0</v>
      </c>
      <c r="EY270" s="180" t="str">
        <f t="shared" si="385"/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0" s="47" t="s">
        <v>0</v>
      </c>
    </row>
    <row r="271" spans="1:156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6" t="str">
        <f t="shared" si="386"/>
        <v>ok</v>
      </c>
      <c r="P271" s="47"/>
      <c r="Q271" s="52" t="str">
        <f t="shared" si="387"/>
        <v>Ž21B</v>
      </c>
      <c r="R271" s="73">
        <f>IF(Q271="","",IF(COUNTIF(Q$12:Q270,Q271)=0,R270+1,R270))</f>
        <v>18</v>
      </c>
      <c r="S271" s="73">
        <f t="shared" si="388"/>
        <v>118</v>
      </c>
      <c r="T271" s="73">
        <f t="shared" si="351"/>
        <v>27</v>
      </c>
      <c r="U271" s="66" t="str">
        <f t="shared" si="352"/>
        <v>Ž21B – Ž16</v>
      </c>
      <c r="V271" s="47" t="s">
        <v>0</v>
      </c>
      <c r="W271" s="222" t="str">
        <f t="shared" si="353"/>
        <v>Ž21B</v>
      </c>
      <c r="X271" s="223">
        <f t="shared" si="354"/>
        <v>40</v>
      </c>
      <c r="Y271" s="47" t="s">
        <v>0</v>
      </c>
      <c r="Z271" s="52" t="str">
        <f t="shared" si="389"/>
        <v>CRO</v>
      </c>
      <c r="AA271" s="73">
        <f t="shared" si="355"/>
        <v>1</v>
      </c>
      <c r="AB271" s="31" t="str">
        <f t="shared" si="390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391"/>
        <v/>
      </c>
      <c r="AH271" s="47" t="s">
        <v>0</v>
      </c>
      <c r="AI271" s="143" t="str">
        <f t="shared" si="392"/>
        <v>CRO</v>
      </c>
      <c r="AJ271" s="47"/>
      <c r="AK271" s="52" t="str">
        <f t="shared" si="393"/>
        <v>Lovorka</v>
      </c>
      <c r="AL271" s="31" t="str">
        <f t="shared" si="394"/>
        <v>Čaja</v>
      </c>
      <c r="AM271" s="73">
        <f t="shared" si="395"/>
        <v>1063</v>
      </c>
      <c r="AN271" s="73" t="str">
        <f t="shared" si="396"/>
        <v/>
      </c>
      <c r="AO271" s="31" t="str">
        <f t="shared" si="356"/>
        <v>Lovorka</v>
      </c>
      <c r="AP271" s="66" t="str">
        <f t="shared" si="357"/>
        <v>Čaja</v>
      </c>
      <c r="AQ271" s="47" t="s">
        <v>0</v>
      </c>
      <c r="AR271" s="82" t="str">
        <f t="shared" si="397"/>
        <v/>
      </c>
      <c r="AS271" s="47" t="s">
        <v>0</v>
      </c>
      <c r="AT271" s="19" t="str">
        <f t="shared" si="398"/>
        <v/>
      </c>
      <c r="AU271" s="47" t="s">
        <v>0</v>
      </c>
      <c r="AV271" s="103"/>
      <c r="AW271" s="105"/>
      <c r="AX271" s="47" t="s">
        <v>0</v>
      </c>
      <c r="AY271" s="259" t="str">
        <f t="shared" si="341"/>
        <v/>
      </c>
      <c r="AZ271" s="47" t="s">
        <v>0</v>
      </c>
      <c r="BA271" s="52" t="str">
        <f t="shared" si="358"/>
        <v/>
      </c>
      <c r="BB271" s="73" t="str">
        <f>IF(AV271&amp;AW271="","",MAX(BB$12:BB270)+1)</f>
        <v/>
      </c>
      <c r="BC271" s="271" t="str">
        <f t="shared" si="359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>IF(O271="","",IF(BC271="",AO271,IF(BC271="NEMA",AV271,INDEX(regNatjecatelj_ime,MATCH(BC271,regNatjecatelj_id,0)))))</f>
        <v>Lovorka</v>
      </c>
      <c r="BG271" s="31" t="str">
        <f>IF(O271="","",IF(BC271="",AP271,IF(BC271="NEMA",AW271,INDEX(regNatjecatelj_prezime,MATCH(BC271,regNatjecatelj_id,0)))))</f>
        <v>Čaja</v>
      </c>
      <c r="BH271" s="73" t="str">
        <f t="shared" si="399"/>
        <v/>
      </c>
      <c r="BI271" s="53">
        <f t="shared" si="400"/>
        <v>1063</v>
      </c>
      <c r="BJ271" s="47" t="s">
        <v>0</v>
      </c>
      <c r="BK271" s="52" t="str">
        <f t="shared" si="360"/>
        <v>Vihor</v>
      </c>
      <c r="BL271" s="31" t="str">
        <f t="shared" si="361"/>
        <v>OK Vihor</v>
      </c>
      <c r="BM271" s="73" t="str">
        <f t="shared" si="362"/>
        <v/>
      </c>
      <c r="BN271" s="31" t="str" cm="1">
        <f t="array" ref="BN271">IF(BM271="",""&amp;BL271,IF(BM271="NEMA",BL271,INDEX(regKlub_naziv,MATCH(INDEX(regKlub_alias_klubId,BM271),regKlub_id,0))))</f>
        <v>OK Vihor</v>
      </c>
      <c r="BO271" s="31" t="str" cm="1">
        <f t="array" ref="BO271">IFERROR(""&amp;INDEX(regNatjecatelj_klub,DX271),"")</f>
        <v>OK Vihor</v>
      </c>
      <c r="BP271" s="88" t="str">
        <f t="shared" si="401"/>
        <v/>
      </c>
      <c r="BQ271" s="66" t="str">
        <f t="shared" si="402"/>
        <v>OK Vihor</v>
      </c>
      <c r="BR271" s="47" t="s">
        <v>0</v>
      </c>
      <c r="BS271" s="52" t="str">
        <f>IF(X271&lt;&gt;"NEMA","",IF(IFERROR(MATCH(W271,W$12:W270,0),0)&lt;&gt;0,"",W271))</f>
        <v/>
      </c>
      <c r="BT271" s="73" t="str">
        <f t="shared" si="403"/>
        <v/>
      </c>
      <c r="BU271" s="31" t="str">
        <f>IF(OR(BT271="",BT271&lt;&gt;"NEMA"),"",MAX(BU$12:BU270)+1)</f>
        <v/>
      </c>
      <c r="BV271" s="66" t="str">
        <f t="shared" si="404"/>
        <v/>
      </c>
      <c r="BW271" s="47" t="s">
        <v>0</v>
      </c>
      <c r="BX271" s="19" t="str">
        <f t="shared" si="405"/>
        <v/>
      </c>
      <c r="BY271" s="47" t="s">
        <v>0</v>
      </c>
      <c r="BZ271" s="82" t="str">
        <f>IF(BM271&lt;&gt;"NEMA","",IF(IFERROR(MATCH(BL271,BL$12:BL270,0),0)&lt;&gt;0,"",BL271))</f>
        <v/>
      </c>
      <c r="CA271" s="47" t="s">
        <v>0</v>
      </c>
      <c r="CB271" s="125"/>
      <c r="CC271" s="47" t="s">
        <v>0</v>
      </c>
      <c r="CD271" s="58" t="str">
        <f t="shared" si="406"/>
        <v/>
      </c>
      <c r="CE271" s="31" t="str">
        <f t="shared" si="407"/>
        <v/>
      </c>
      <c r="CF271" s="31" t="str">
        <f>IF(CE271="","",MAX(CF$12:CF270)+1)</f>
        <v/>
      </c>
      <c r="CG271" s="31" t="str">
        <f t="shared" si="363"/>
        <v/>
      </c>
      <c r="CH271" s="31" t="str">
        <f t="shared" si="408"/>
        <v/>
      </c>
      <c r="CI271" s="31" t="str">
        <f>IF(CB271="","",MAX(CI$12:CI270)+1)</f>
        <v/>
      </c>
      <c r="CJ271" s="31" t="str">
        <f t="shared" si="409"/>
        <v/>
      </c>
      <c r="CK271" s="66" t="str">
        <f t="shared" si="410"/>
        <v/>
      </c>
      <c r="CL271" s="47" t="s">
        <v>0</v>
      </c>
      <c r="CM271" s="73" t="str">
        <f t="shared" si="364"/>
        <v/>
      </c>
      <c r="CN271" s="47"/>
      <c r="CO271" s="19" t="str">
        <f t="shared" si="411"/>
        <v/>
      </c>
      <c r="CP271" s="47" t="s">
        <v>0</v>
      </c>
      <c r="CQ271" s="143" t="str">
        <f t="shared" si="412"/>
        <v>OK Vihor</v>
      </c>
      <c r="CR271" s="47" t="s">
        <v>0</v>
      </c>
      <c r="CS271" s="58" t="str">
        <f t="shared" si="348"/>
        <v>82:10</v>
      </c>
      <c r="CT271" s="73" t="str">
        <f t="shared" si="349"/>
        <v>0</v>
      </c>
      <c r="CU271" s="229" t="str">
        <f t="shared" si="365"/>
        <v/>
      </c>
      <c r="CV271" s="230">
        <f t="shared" si="350"/>
        <v>4930</v>
      </c>
      <c r="CW271" s="163">
        <f t="shared" si="366"/>
        <v>1</v>
      </c>
      <c r="CX271" s="47" t="s">
        <v>0</v>
      </c>
      <c r="CY271" s="222" t="str">
        <f t="shared" si="413"/>
        <v xml:space="preserve">
</v>
      </c>
      <c r="CZ271" s="223">
        <f t="shared" si="414"/>
        <v>6</v>
      </c>
      <c r="DA271" s="47" t="s">
        <v>0</v>
      </c>
      <c r="DB271" s="47"/>
      <c r="DC271" s="47"/>
      <c r="DD271" s="47"/>
      <c r="DE271" s="47" t="s">
        <v>0</v>
      </c>
      <c r="DF271" s="53" t="str">
        <f t="shared" si="342"/>
        <v/>
      </c>
      <c r="DG271" t="s">
        <v>0</v>
      </c>
      <c r="DH271" s="128" t="str">
        <f t="shared" si="343"/>
        <v>Ž</v>
      </c>
      <c r="DI271" t="s">
        <v>0</v>
      </c>
      <c r="DJ271" s="52" t="str">
        <f t="shared" si="344"/>
        <v/>
      </c>
      <c r="DK271" s="66" t="str">
        <f t="shared" si="345"/>
        <v/>
      </c>
      <c r="DL271" t="s">
        <v>0</v>
      </c>
      <c r="DM271" s="19" t="str">
        <f t="shared" si="346"/>
        <v/>
      </c>
      <c r="DN271" s="47" t="s">
        <v>0</v>
      </c>
      <c r="DO271" s="19" t="str">
        <f t="shared" si="347"/>
        <v/>
      </c>
      <c r="DP271" s="47" t="s">
        <v>0</v>
      </c>
      <c r="DQ271" s="52" t="str">
        <f t="shared" si="367"/>
        <v>Lovorka – Čaja – OK Vihor – Ž21B</v>
      </c>
      <c r="DR271" s="53">
        <f t="shared" si="368"/>
        <v>639</v>
      </c>
      <c r="DS271" s="47" t="s">
        <v>0</v>
      </c>
      <c r="DT271" s="52" t="str">
        <f t="shared" si="369"/>
        <v>Lovorka – Čaja – OK Vihor</v>
      </c>
      <c r="DU271" s="53">
        <f t="shared" si="370"/>
        <v>639</v>
      </c>
      <c r="DV271" s="47" t="s">
        <v>0</v>
      </c>
      <c r="DW271" s="52" t="str">
        <f t="shared" si="371"/>
        <v>Lovorka – Čaja</v>
      </c>
      <c r="DX271" s="53">
        <f t="shared" si="372"/>
        <v>639</v>
      </c>
      <c r="DY271" s="47" t="s">
        <v>0</v>
      </c>
      <c r="DZ271" s="58">
        <f t="shared" si="415"/>
        <v>639</v>
      </c>
      <c r="EA271" s="53" cm="1">
        <f t="array" ref="EA271">IF(DZ271&lt;&gt;"",INDEX(regNatjecatelj_id,DZ271,0),IF(BD271&lt;&gt;"",BD271,""))</f>
        <v>1063</v>
      </c>
      <c r="EB271" s="47" t="s">
        <v>0</v>
      </c>
      <c r="EC271" s="58" t="str">
        <f t="shared" si="373"/>
        <v>imepre</v>
      </c>
      <c r="ED271" s="73" t="str">
        <f t="shared" si="374"/>
        <v>klu</v>
      </c>
      <c r="EE271" s="73" t="str">
        <f t="shared" si="375"/>
        <v>kat</v>
      </c>
      <c r="EF271" s="73" t="str">
        <f t="shared" si="376"/>
        <v/>
      </c>
      <c r="EG271" s="66" t="str">
        <f t="shared" si="377"/>
        <v>imepre-klu-kat</v>
      </c>
      <c r="EH271" s="47" t="s">
        <v>0</v>
      </c>
      <c r="EI271" s="58">
        <f>IF(AL271="","",MAX(EI$12:EI270)+1)</f>
        <v>422</v>
      </c>
      <c r="EJ271" s="73">
        <f t="shared" si="378"/>
        <v>40</v>
      </c>
      <c r="EK271" s="73">
        <f t="shared" si="416"/>
        <v>1063</v>
      </c>
      <c r="EL271" s="73">
        <f t="shared" si="379"/>
        <v>4930</v>
      </c>
      <c r="EM271" s="73">
        <f t="shared" si="380"/>
        <v>1</v>
      </c>
      <c r="EN271" s="73">
        <f t="shared" si="417"/>
        <v>1</v>
      </c>
      <c r="EO271" s="73">
        <f t="shared" si="418"/>
        <v>1</v>
      </c>
      <c r="EP271" s="73" t="str">
        <f t="shared" si="381"/>
        <v>0</v>
      </c>
      <c r="EQ271" s="73" t="str">
        <f t="shared" si="382"/>
        <v/>
      </c>
      <c r="ER271" s="73" t="str">
        <f t="shared" si="383"/>
        <v/>
      </c>
      <c r="ES271" s="53" t="str">
        <f t="shared" si="384"/>
        <v/>
      </c>
      <c r="ET271" s="47" t="s">
        <v>0</v>
      </c>
      <c r="EU271" s="19" t="str">
        <f t="shared" si="419"/>
        <v>INSERT INTO rezultat(id,stazakategorija_id,imeprezime_id,vrijeme_sec,status_id,registracija,uparivanje_id,originalstatus_id,imeprezimealias_id,klubalias_id,kategorijaalias_id) VALUES (422,40,1063,4930,1,1,1,0,Null,Null,Null);</v>
      </c>
      <c r="EV271" s="47" t="s">
        <v>0</v>
      </c>
      <c r="EW271" s="19" t="str">
        <f t="shared" si="420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1" s="47" t="s">
        <v>0</v>
      </c>
      <c r="EY271" s="180" t="str">
        <f t="shared" si="385"/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1" s="47" t="s">
        <v>0</v>
      </c>
    </row>
    <row r="272" spans="1:156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6" t="str">
        <f t="shared" si="386"/>
        <v>ok</v>
      </c>
      <c r="P272" s="47"/>
      <c r="Q272" s="52" t="str">
        <f t="shared" si="387"/>
        <v>Ž21B</v>
      </c>
      <c r="R272" s="73">
        <f>IF(Q272="","",IF(COUNTIF(Q$12:Q271,Q272)=0,R271+1,R271))</f>
        <v>18</v>
      </c>
      <c r="S272" s="73">
        <f t="shared" si="388"/>
        <v>118</v>
      </c>
      <c r="T272" s="73">
        <f t="shared" si="351"/>
        <v>27</v>
      </c>
      <c r="U272" s="66" t="str">
        <f t="shared" si="352"/>
        <v>Ž21B – Ž16</v>
      </c>
      <c r="V272" s="47" t="s">
        <v>0</v>
      </c>
      <c r="W272" s="222" t="str">
        <f t="shared" si="353"/>
        <v>Ž21B</v>
      </c>
      <c r="X272" s="223">
        <f t="shared" si="354"/>
        <v>40</v>
      </c>
      <c r="Y272" s="47" t="s">
        <v>0</v>
      </c>
      <c r="Z272" s="52" t="str">
        <f t="shared" si="389"/>
        <v>CRO</v>
      </c>
      <c r="AA272" s="73">
        <f t="shared" si="355"/>
        <v>1</v>
      </c>
      <c r="AB272" s="31" t="str">
        <f t="shared" si="390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391"/>
        <v/>
      </c>
      <c r="AH272" s="47" t="s">
        <v>0</v>
      </c>
      <c r="AI272" s="143" t="str">
        <f t="shared" si="392"/>
        <v>CRO</v>
      </c>
      <c r="AJ272" s="47"/>
      <c r="AK272" s="52" t="str">
        <f t="shared" si="393"/>
        <v>Andrea</v>
      </c>
      <c r="AL272" s="31" t="str">
        <f t="shared" si="394"/>
        <v>Hribar</v>
      </c>
      <c r="AM272" s="73">
        <f t="shared" si="395"/>
        <v>1943</v>
      </c>
      <c r="AN272" s="73" t="str">
        <f t="shared" si="396"/>
        <v/>
      </c>
      <c r="AO272" s="31" t="str">
        <f t="shared" si="356"/>
        <v>Andrea</v>
      </c>
      <c r="AP272" s="66" t="str">
        <f t="shared" si="357"/>
        <v>Hribar</v>
      </c>
      <c r="AQ272" s="47" t="s">
        <v>0</v>
      </c>
      <c r="AR272" s="82" t="str">
        <f t="shared" si="397"/>
        <v/>
      </c>
      <c r="AS272" s="47" t="s">
        <v>0</v>
      </c>
      <c r="AT272" s="19" t="str">
        <f t="shared" si="398"/>
        <v/>
      </c>
      <c r="AU272" s="47" t="s">
        <v>0</v>
      </c>
      <c r="AV272" s="103"/>
      <c r="AW272" s="105"/>
      <c r="AX272" s="47" t="s">
        <v>0</v>
      </c>
      <c r="AY272" s="259" t="str">
        <f t="shared" si="341"/>
        <v/>
      </c>
      <c r="AZ272" s="47" t="s">
        <v>0</v>
      </c>
      <c r="BA272" s="52" t="str">
        <f t="shared" si="358"/>
        <v/>
      </c>
      <c r="BB272" s="73" t="str">
        <f>IF(AV272&amp;AW272="","",MAX(BB$12:BB271)+1)</f>
        <v/>
      </c>
      <c r="BC272" s="271" t="str">
        <f t="shared" si="359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>IF(O272="","",IF(BC272="",AO272,IF(BC272="NEMA",AV272,INDEX(regNatjecatelj_ime,MATCH(BC272,regNatjecatelj_id,0)))))</f>
        <v>Andrea</v>
      </c>
      <c r="BG272" s="31" t="str">
        <f>IF(O272="","",IF(BC272="",AP272,IF(BC272="NEMA",AW272,INDEX(regNatjecatelj_prezime,MATCH(BC272,regNatjecatelj_id,0)))))</f>
        <v>Hribar</v>
      </c>
      <c r="BH272" s="73" t="str">
        <f t="shared" si="399"/>
        <v/>
      </c>
      <c r="BI272" s="53">
        <f t="shared" si="400"/>
        <v>1943</v>
      </c>
      <c r="BJ272" s="47" t="s">
        <v>0</v>
      </c>
      <c r="BK272" s="52" t="str">
        <f t="shared" si="360"/>
        <v>Vihor</v>
      </c>
      <c r="BL272" s="31" t="str">
        <f t="shared" si="361"/>
        <v>OK Vihor</v>
      </c>
      <c r="BM272" s="73" t="str">
        <f t="shared" si="362"/>
        <v/>
      </c>
      <c r="BN272" s="31" t="str" cm="1">
        <f t="array" ref="BN272">IF(BM272="",""&amp;BL272,IF(BM272="NEMA",BL272,INDEX(regKlub_naziv,MATCH(INDEX(regKlub_alias_klubId,BM272),regKlub_id,0))))</f>
        <v>OK Vihor</v>
      </c>
      <c r="BO272" s="31" t="str" cm="1">
        <f t="array" ref="BO272">IFERROR(""&amp;INDEX(regNatjecatelj_klub,DX272),"")</f>
        <v>OK Vihor</v>
      </c>
      <c r="BP272" s="88" t="str">
        <f t="shared" si="401"/>
        <v/>
      </c>
      <c r="BQ272" s="66" t="str">
        <f t="shared" si="402"/>
        <v>OK Vihor</v>
      </c>
      <c r="BR272" s="47" t="s">
        <v>0</v>
      </c>
      <c r="BS272" s="52" t="str">
        <f>IF(X272&lt;&gt;"NEMA","",IF(IFERROR(MATCH(W272,W$12:W271,0),0)&lt;&gt;0,"",W272))</f>
        <v/>
      </c>
      <c r="BT272" s="73" t="str">
        <f t="shared" si="403"/>
        <v/>
      </c>
      <c r="BU272" s="31" t="str">
        <f>IF(OR(BT272="",BT272&lt;&gt;"NEMA"),"",MAX(BU$12:BU271)+1)</f>
        <v/>
      </c>
      <c r="BV272" s="66" t="str">
        <f t="shared" si="404"/>
        <v/>
      </c>
      <c r="BW272" s="47" t="s">
        <v>0</v>
      </c>
      <c r="BX272" s="19" t="str">
        <f t="shared" si="405"/>
        <v/>
      </c>
      <c r="BY272" s="47" t="s">
        <v>0</v>
      </c>
      <c r="BZ272" s="82" t="str">
        <f>IF(BM272&lt;&gt;"NEMA","",IF(IFERROR(MATCH(BL272,BL$12:BL271,0),0)&lt;&gt;0,"",BL272))</f>
        <v/>
      </c>
      <c r="CA272" s="47" t="s">
        <v>0</v>
      </c>
      <c r="CB272" s="125"/>
      <c r="CC272" s="47" t="s">
        <v>0</v>
      </c>
      <c r="CD272" s="58" t="str">
        <f t="shared" si="406"/>
        <v/>
      </c>
      <c r="CE272" s="31" t="str">
        <f t="shared" si="407"/>
        <v/>
      </c>
      <c r="CF272" s="31" t="str">
        <f>IF(CE272="","",MAX(CF$12:CF271)+1)</f>
        <v/>
      </c>
      <c r="CG272" s="31" t="str">
        <f t="shared" si="363"/>
        <v/>
      </c>
      <c r="CH272" s="31" t="str">
        <f t="shared" si="408"/>
        <v/>
      </c>
      <c r="CI272" s="31" t="str">
        <f>IF(CB272="","",MAX(CI$12:CI271)+1)</f>
        <v/>
      </c>
      <c r="CJ272" s="31" t="str">
        <f t="shared" si="409"/>
        <v/>
      </c>
      <c r="CK272" s="66" t="str">
        <f t="shared" si="410"/>
        <v/>
      </c>
      <c r="CL272" s="47" t="s">
        <v>0</v>
      </c>
      <c r="CM272" s="73" t="str">
        <f t="shared" si="364"/>
        <v/>
      </c>
      <c r="CN272" s="47"/>
      <c r="CO272" s="19" t="str">
        <f t="shared" si="411"/>
        <v/>
      </c>
      <c r="CP272" s="47" t="s">
        <v>0</v>
      </c>
      <c r="CQ272" s="143" t="str">
        <f t="shared" si="412"/>
        <v>OK Vihor</v>
      </c>
      <c r="CR272" s="47" t="s">
        <v>0</v>
      </c>
      <c r="CS272" s="58" t="str">
        <f t="shared" si="348"/>
        <v>84:27</v>
      </c>
      <c r="CT272" s="73" t="str">
        <f t="shared" si="349"/>
        <v>0</v>
      </c>
      <c r="CU272" s="229" t="str">
        <f t="shared" si="365"/>
        <v/>
      </c>
      <c r="CV272" s="230">
        <f t="shared" si="350"/>
        <v>5067</v>
      </c>
      <c r="CW272" s="163">
        <f t="shared" si="366"/>
        <v>1</v>
      </c>
      <c r="CX272" s="47" t="s">
        <v>0</v>
      </c>
      <c r="CY272" s="222" t="str">
        <f t="shared" si="413"/>
        <v xml:space="preserve">
</v>
      </c>
      <c r="CZ272" s="223">
        <f t="shared" si="414"/>
        <v>6</v>
      </c>
      <c r="DA272" s="47" t="s">
        <v>0</v>
      </c>
      <c r="DB272" s="47"/>
      <c r="DC272" s="47"/>
      <c r="DD272" s="47"/>
      <c r="DE272" s="47" t="s">
        <v>0</v>
      </c>
      <c r="DF272" s="53" t="str">
        <f t="shared" si="342"/>
        <v/>
      </c>
      <c r="DG272" t="s">
        <v>0</v>
      </c>
      <c r="DH272" s="128" t="str">
        <f t="shared" si="343"/>
        <v>Ž</v>
      </c>
      <c r="DI272" t="s">
        <v>0</v>
      </c>
      <c r="DJ272" s="52" t="str">
        <f t="shared" si="344"/>
        <v/>
      </c>
      <c r="DK272" s="66" t="str">
        <f t="shared" si="345"/>
        <v/>
      </c>
      <c r="DL272" t="s">
        <v>0</v>
      </c>
      <c r="DM272" s="19" t="str">
        <f t="shared" si="346"/>
        <v/>
      </c>
      <c r="DN272" s="47" t="s">
        <v>0</v>
      </c>
      <c r="DO272" s="19" t="str">
        <f t="shared" si="347"/>
        <v/>
      </c>
      <c r="DP272" s="47" t="s">
        <v>0</v>
      </c>
      <c r="DQ272" s="52" t="str">
        <f t="shared" si="367"/>
        <v>Andrea – Hribar – OK Vihor – Ž21B</v>
      </c>
      <c r="DR272" s="53">
        <f t="shared" si="368"/>
        <v>702</v>
      </c>
      <c r="DS272" s="47" t="s">
        <v>0</v>
      </c>
      <c r="DT272" s="52" t="str">
        <f t="shared" si="369"/>
        <v>Andrea – Hribar – OK Vihor</v>
      </c>
      <c r="DU272" s="53">
        <f t="shared" si="370"/>
        <v>702</v>
      </c>
      <c r="DV272" s="47" t="s">
        <v>0</v>
      </c>
      <c r="DW272" s="52" t="str">
        <f t="shared" si="371"/>
        <v>Andrea – Hribar</v>
      </c>
      <c r="DX272" s="53">
        <f t="shared" si="372"/>
        <v>702</v>
      </c>
      <c r="DY272" s="47" t="s">
        <v>0</v>
      </c>
      <c r="DZ272" s="58">
        <f t="shared" si="415"/>
        <v>702</v>
      </c>
      <c r="EA272" s="53" cm="1">
        <f t="array" ref="EA272">IF(DZ272&lt;&gt;"",INDEX(regNatjecatelj_id,DZ272,0),IF(BD272&lt;&gt;"",BD272,""))</f>
        <v>1943</v>
      </c>
      <c r="EB272" s="47" t="s">
        <v>0</v>
      </c>
      <c r="EC272" s="58" t="str">
        <f t="shared" si="373"/>
        <v>imepre</v>
      </c>
      <c r="ED272" s="73" t="str">
        <f t="shared" si="374"/>
        <v>klu</v>
      </c>
      <c r="EE272" s="73" t="str">
        <f t="shared" si="375"/>
        <v>kat</v>
      </c>
      <c r="EF272" s="73" t="str">
        <f t="shared" si="376"/>
        <v/>
      </c>
      <c r="EG272" s="66" t="str">
        <f t="shared" si="377"/>
        <v>imepre-klu-kat</v>
      </c>
      <c r="EH272" s="47" t="s">
        <v>0</v>
      </c>
      <c r="EI272" s="58">
        <f>IF(AL272="","",MAX(EI$12:EI271)+1)</f>
        <v>423</v>
      </c>
      <c r="EJ272" s="73">
        <f t="shared" si="378"/>
        <v>40</v>
      </c>
      <c r="EK272" s="73">
        <f t="shared" si="416"/>
        <v>1943</v>
      </c>
      <c r="EL272" s="73">
        <f t="shared" si="379"/>
        <v>5067</v>
      </c>
      <c r="EM272" s="73">
        <f t="shared" si="380"/>
        <v>1</v>
      </c>
      <c r="EN272" s="73">
        <f t="shared" si="417"/>
        <v>1</v>
      </c>
      <c r="EO272" s="73">
        <f t="shared" si="418"/>
        <v>1</v>
      </c>
      <c r="EP272" s="73" t="str">
        <f t="shared" si="381"/>
        <v>0</v>
      </c>
      <c r="EQ272" s="73" t="str">
        <f t="shared" si="382"/>
        <v/>
      </c>
      <c r="ER272" s="73" t="str">
        <f t="shared" si="383"/>
        <v/>
      </c>
      <c r="ES272" s="53" t="str">
        <f t="shared" si="384"/>
        <v/>
      </c>
      <c r="ET272" s="47" t="s">
        <v>0</v>
      </c>
      <c r="EU272" s="19" t="str">
        <f t="shared" si="419"/>
        <v>INSERT INTO rezultat(id,stazakategorija_id,imeprezime_id,vrijeme_sec,status_id,registracija,uparivanje_id,originalstatus_id,imeprezimealias_id,klubalias_id,kategorijaalias_id) VALUES (423,40,1943,5067,1,1,1,0,Null,Null,Null);</v>
      </c>
      <c r="EV272" s="47" t="s">
        <v>0</v>
      </c>
      <c r="EW272" s="19" t="str">
        <f t="shared" si="420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2" s="47" t="s">
        <v>0</v>
      </c>
      <c r="EY272" s="180" t="str">
        <f t="shared" si="385"/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2" s="47" t="s">
        <v>0</v>
      </c>
    </row>
    <row r="273" spans="1:156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6" t="str">
        <f t="shared" si="386"/>
        <v>ok</v>
      </c>
      <c r="P273" s="47"/>
      <c r="Q273" s="52" t="str">
        <f t="shared" si="387"/>
        <v>Ž21B</v>
      </c>
      <c r="R273" s="73">
        <f>IF(Q273="","",IF(COUNTIF(Q$12:Q272,Q273)=0,R272+1,R272))</f>
        <v>18</v>
      </c>
      <c r="S273" s="73">
        <f t="shared" si="388"/>
        <v>118</v>
      </c>
      <c r="T273" s="73">
        <f t="shared" si="351"/>
        <v>27</v>
      </c>
      <c r="U273" s="66" t="str">
        <f t="shared" si="352"/>
        <v>Ž21B – Ž16</v>
      </c>
      <c r="V273" s="47" t="s">
        <v>0</v>
      </c>
      <c r="W273" s="222" t="str">
        <f t="shared" si="353"/>
        <v>Ž21B</v>
      </c>
      <c r="X273" s="223">
        <f t="shared" si="354"/>
        <v>40</v>
      </c>
      <c r="Y273" s="47" t="s">
        <v>0</v>
      </c>
      <c r="Z273" s="52" t="str">
        <f t="shared" si="389"/>
        <v>CRO</v>
      </c>
      <c r="AA273" s="73">
        <f t="shared" si="355"/>
        <v>1</v>
      </c>
      <c r="AB273" s="31" t="str">
        <f t="shared" si="390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391"/>
        <v/>
      </c>
      <c r="AH273" s="47" t="s">
        <v>0</v>
      </c>
      <c r="AI273" s="143" t="str">
        <f t="shared" si="392"/>
        <v>CRO</v>
      </c>
      <c r="AJ273" s="47"/>
      <c r="AK273" s="52" t="str">
        <f t="shared" si="393"/>
        <v>Hana</v>
      </c>
      <c r="AL273" s="31" t="str">
        <f t="shared" si="394"/>
        <v>Glušica</v>
      </c>
      <c r="AM273" s="73">
        <f t="shared" si="395"/>
        <v>1857</v>
      </c>
      <c r="AN273" s="73" t="str">
        <f t="shared" si="396"/>
        <v/>
      </c>
      <c r="AO273" s="31" t="str">
        <f t="shared" si="356"/>
        <v>Hana</v>
      </c>
      <c r="AP273" s="66" t="str">
        <f t="shared" si="357"/>
        <v>Glušica</v>
      </c>
      <c r="AQ273" s="47" t="s">
        <v>0</v>
      </c>
      <c r="AR273" s="82" t="str">
        <f t="shared" si="397"/>
        <v/>
      </c>
      <c r="AS273" s="47" t="s">
        <v>0</v>
      </c>
      <c r="AT273" s="19" t="str">
        <f t="shared" si="398"/>
        <v/>
      </c>
      <c r="AU273" s="47" t="s">
        <v>0</v>
      </c>
      <c r="AV273" s="103"/>
      <c r="AW273" s="105"/>
      <c r="AX273" s="47" t="s">
        <v>0</v>
      </c>
      <c r="AY273" s="259" t="str">
        <f t="shared" si="341"/>
        <v/>
      </c>
      <c r="AZ273" s="47" t="s">
        <v>0</v>
      </c>
      <c r="BA273" s="52" t="str">
        <f t="shared" si="358"/>
        <v/>
      </c>
      <c r="BB273" s="73" t="str">
        <f>IF(AV273&amp;AW273="","",MAX(BB$12:BB272)+1)</f>
        <v/>
      </c>
      <c r="BC273" s="271" t="str">
        <f t="shared" si="359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>IF(O273="","",IF(BC273="",AO273,IF(BC273="NEMA",AV273,INDEX(regNatjecatelj_ime,MATCH(BC273,regNatjecatelj_id,0)))))</f>
        <v>Hana</v>
      </c>
      <c r="BG273" s="31" t="str">
        <f>IF(O273="","",IF(BC273="",AP273,IF(BC273="NEMA",AW273,INDEX(regNatjecatelj_prezime,MATCH(BC273,regNatjecatelj_id,0)))))</f>
        <v>Glušica</v>
      </c>
      <c r="BH273" s="73" t="str">
        <f t="shared" si="399"/>
        <v/>
      </c>
      <c r="BI273" s="53">
        <f t="shared" si="400"/>
        <v>1857</v>
      </c>
      <c r="BJ273" s="47" t="s">
        <v>0</v>
      </c>
      <c r="BK273" s="52" t="str">
        <f t="shared" si="360"/>
        <v>KAP</v>
      </c>
      <c r="BL273" s="31" t="str">
        <f t="shared" si="361"/>
        <v>OK Kapela</v>
      </c>
      <c r="BM273" s="73" t="str">
        <f t="shared" si="362"/>
        <v/>
      </c>
      <c r="BN273" s="31" t="str" cm="1">
        <f t="array" ref="BN273">IF(BM273="",""&amp;BL273,IF(BM273="NEMA",BL273,INDEX(regKlub_naziv,MATCH(INDEX(regKlub_alias_klubId,BM273),regKlub_id,0))))</f>
        <v>OK Kapela</v>
      </c>
      <c r="BO273" s="31" t="str" cm="1">
        <f t="array" ref="BO273">IFERROR(""&amp;INDEX(regNatjecatelj_klub,DX273),"")</f>
        <v>OK Kapela</v>
      </c>
      <c r="BP273" s="88" t="str">
        <f t="shared" si="401"/>
        <v/>
      </c>
      <c r="BQ273" s="66" t="str">
        <f t="shared" si="402"/>
        <v>OK Kapela</v>
      </c>
      <c r="BR273" s="47" t="s">
        <v>0</v>
      </c>
      <c r="BS273" s="52" t="str">
        <f>IF(X273&lt;&gt;"NEMA","",IF(IFERROR(MATCH(W273,W$12:W272,0),0)&lt;&gt;0,"",W273))</f>
        <v/>
      </c>
      <c r="BT273" s="73" t="str">
        <f t="shared" si="403"/>
        <v/>
      </c>
      <c r="BU273" s="31" t="str">
        <f>IF(OR(BT273="",BT273&lt;&gt;"NEMA"),"",MAX(BU$12:BU272)+1)</f>
        <v/>
      </c>
      <c r="BV273" s="66" t="str">
        <f t="shared" si="404"/>
        <v/>
      </c>
      <c r="BW273" s="47" t="s">
        <v>0</v>
      </c>
      <c r="BX273" s="19" t="str">
        <f t="shared" si="405"/>
        <v/>
      </c>
      <c r="BY273" s="47" t="s">
        <v>0</v>
      </c>
      <c r="BZ273" s="82" t="str">
        <f>IF(BM273&lt;&gt;"NEMA","",IF(IFERROR(MATCH(BL273,BL$12:BL272,0),0)&lt;&gt;0,"",BL273))</f>
        <v/>
      </c>
      <c r="CA273" s="47" t="s">
        <v>0</v>
      </c>
      <c r="CB273" s="125"/>
      <c r="CC273" s="47" t="s">
        <v>0</v>
      </c>
      <c r="CD273" s="58" t="str">
        <f t="shared" si="406"/>
        <v/>
      </c>
      <c r="CE273" s="31" t="str">
        <f t="shared" si="407"/>
        <v/>
      </c>
      <c r="CF273" s="31" t="str">
        <f>IF(CE273="","",MAX(CF$12:CF272)+1)</f>
        <v/>
      </c>
      <c r="CG273" s="31" t="str">
        <f t="shared" si="363"/>
        <v/>
      </c>
      <c r="CH273" s="31" t="str">
        <f t="shared" si="408"/>
        <v/>
      </c>
      <c r="CI273" s="31" t="str">
        <f>IF(CB273="","",MAX(CI$12:CI272)+1)</f>
        <v/>
      </c>
      <c r="CJ273" s="31" t="str">
        <f t="shared" si="409"/>
        <v/>
      </c>
      <c r="CK273" s="66" t="str">
        <f t="shared" si="410"/>
        <v/>
      </c>
      <c r="CL273" s="47" t="s">
        <v>0</v>
      </c>
      <c r="CM273" s="73" t="str">
        <f t="shared" si="364"/>
        <v/>
      </c>
      <c r="CN273" s="47"/>
      <c r="CO273" s="19" t="str">
        <f t="shared" si="411"/>
        <v/>
      </c>
      <c r="CP273" s="47" t="s">
        <v>0</v>
      </c>
      <c r="CQ273" s="143" t="str">
        <f t="shared" si="412"/>
        <v>OK Kapela</v>
      </c>
      <c r="CR273" s="47" t="s">
        <v>0</v>
      </c>
      <c r="CS273" s="58" t="str">
        <f t="shared" si="348"/>
        <v>89:18</v>
      </c>
      <c r="CT273" s="73" t="str">
        <f t="shared" si="349"/>
        <v>0</v>
      </c>
      <c r="CU273" s="229" t="str">
        <f t="shared" si="365"/>
        <v/>
      </c>
      <c r="CV273" s="230">
        <f t="shared" si="350"/>
        <v>5358</v>
      </c>
      <c r="CW273" s="163">
        <f t="shared" si="366"/>
        <v>1</v>
      </c>
      <c r="CX273" s="47" t="s">
        <v>0</v>
      </c>
      <c r="CY273" s="222" t="str">
        <f t="shared" si="413"/>
        <v xml:space="preserve">
</v>
      </c>
      <c r="CZ273" s="223">
        <f t="shared" si="414"/>
        <v>6</v>
      </c>
      <c r="DA273" s="47" t="s">
        <v>0</v>
      </c>
      <c r="DB273" s="47"/>
      <c r="DC273" s="47"/>
      <c r="DD273" s="47"/>
      <c r="DE273" s="47" t="s">
        <v>0</v>
      </c>
      <c r="DF273" s="53" t="str">
        <f t="shared" si="342"/>
        <v/>
      </c>
      <c r="DG273" t="s">
        <v>0</v>
      </c>
      <c r="DH273" s="128" t="str">
        <f t="shared" si="343"/>
        <v>Ž</v>
      </c>
      <c r="DI273" t="s">
        <v>0</v>
      </c>
      <c r="DJ273" s="52" t="str">
        <f t="shared" si="344"/>
        <v/>
      </c>
      <c r="DK273" s="66" t="str">
        <f t="shared" si="345"/>
        <v/>
      </c>
      <c r="DL273" t="s">
        <v>0</v>
      </c>
      <c r="DM273" s="19" t="str">
        <f t="shared" si="346"/>
        <v/>
      </c>
      <c r="DN273" s="47" t="s">
        <v>0</v>
      </c>
      <c r="DO273" s="19" t="str">
        <f t="shared" si="347"/>
        <v/>
      </c>
      <c r="DP273" s="47" t="s">
        <v>0</v>
      </c>
      <c r="DQ273" s="52" t="str">
        <f t="shared" si="367"/>
        <v>Hana – Glušica – OK Kapela – Ž21B</v>
      </c>
      <c r="DR273" s="53">
        <f t="shared" si="368"/>
        <v>245</v>
      </c>
      <c r="DS273" s="47" t="s">
        <v>0</v>
      </c>
      <c r="DT273" s="52" t="str">
        <f t="shared" si="369"/>
        <v>Hana – Glušica – OK Kapela</v>
      </c>
      <c r="DU273" s="53">
        <f t="shared" si="370"/>
        <v>245</v>
      </c>
      <c r="DV273" s="47" t="s">
        <v>0</v>
      </c>
      <c r="DW273" s="52" t="str">
        <f t="shared" si="371"/>
        <v>Hana – Glušica</v>
      </c>
      <c r="DX273" s="53">
        <f t="shared" si="372"/>
        <v>245</v>
      </c>
      <c r="DY273" s="47" t="s">
        <v>0</v>
      </c>
      <c r="DZ273" s="58">
        <f t="shared" si="415"/>
        <v>245</v>
      </c>
      <c r="EA273" s="53" cm="1">
        <f t="array" ref="EA273">IF(DZ273&lt;&gt;"",INDEX(regNatjecatelj_id,DZ273,0),IF(BD273&lt;&gt;"",BD273,""))</f>
        <v>1857</v>
      </c>
      <c r="EB273" s="47" t="s">
        <v>0</v>
      </c>
      <c r="EC273" s="58" t="str">
        <f t="shared" si="373"/>
        <v>imepre</v>
      </c>
      <c r="ED273" s="73" t="str">
        <f t="shared" si="374"/>
        <v>klu</v>
      </c>
      <c r="EE273" s="73" t="str">
        <f t="shared" si="375"/>
        <v>kat</v>
      </c>
      <c r="EF273" s="73" t="str">
        <f t="shared" si="376"/>
        <v/>
      </c>
      <c r="EG273" s="66" t="str">
        <f t="shared" si="377"/>
        <v>imepre-klu-kat</v>
      </c>
      <c r="EH273" s="47" t="s">
        <v>0</v>
      </c>
      <c r="EI273" s="58">
        <f>IF(AL273="","",MAX(EI$12:EI272)+1)</f>
        <v>424</v>
      </c>
      <c r="EJ273" s="73">
        <f t="shared" si="378"/>
        <v>40</v>
      </c>
      <c r="EK273" s="73">
        <f t="shared" si="416"/>
        <v>1857</v>
      </c>
      <c r="EL273" s="73">
        <f t="shared" si="379"/>
        <v>5358</v>
      </c>
      <c r="EM273" s="73">
        <f t="shared" si="380"/>
        <v>1</v>
      </c>
      <c r="EN273" s="73">
        <f t="shared" si="417"/>
        <v>1</v>
      </c>
      <c r="EO273" s="73">
        <f t="shared" si="418"/>
        <v>1</v>
      </c>
      <c r="EP273" s="73" t="str">
        <f t="shared" si="381"/>
        <v>0</v>
      </c>
      <c r="EQ273" s="73" t="str">
        <f t="shared" si="382"/>
        <v/>
      </c>
      <c r="ER273" s="73" t="str">
        <f t="shared" si="383"/>
        <v/>
      </c>
      <c r="ES273" s="53" t="str">
        <f t="shared" si="384"/>
        <v/>
      </c>
      <c r="ET273" s="47" t="s">
        <v>0</v>
      </c>
      <c r="EU273" s="19" t="str">
        <f t="shared" si="419"/>
        <v>INSERT INTO rezultat(id,stazakategorija_id,imeprezime_id,vrijeme_sec,status_id,registracija,uparivanje_id,originalstatus_id,imeprezimealias_id,klubalias_id,kategorijaalias_id) VALUES (424,40,1857,5358,1,1,1,0,Null,Null,Null);</v>
      </c>
      <c r="EV273" s="47" t="s">
        <v>0</v>
      </c>
      <c r="EW273" s="19" t="str">
        <f t="shared" si="420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3" s="47" t="s">
        <v>0</v>
      </c>
      <c r="EY273" s="180" t="str">
        <f t="shared" si="385"/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3" s="47" t="s">
        <v>0</v>
      </c>
    </row>
    <row r="274" spans="1:156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6" t="str">
        <f t="shared" si="386"/>
        <v>ok</v>
      </c>
      <c r="P274" s="47"/>
      <c r="Q274" s="52" t="str">
        <f t="shared" si="387"/>
        <v>Ž21B</v>
      </c>
      <c r="R274" s="73">
        <f>IF(Q274="","",IF(COUNTIF(Q$12:Q273,Q274)=0,R273+1,R273))</f>
        <v>18</v>
      </c>
      <c r="S274" s="73">
        <f t="shared" si="388"/>
        <v>118</v>
      </c>
      <c r="T274" s="73">
        <f t="shared" si="351"/>
        <v>27</v>
      </c>
      <c r="U274" s="66" t="str">
        <f t="shared" si="352"/>
        <v>Ž21B – Ž16</v>
      </c>
      <c r="V274" s="47" t="s">
        <v>0</v>
      </c>
      <c r="W274" s="222" t="str">
        <f t="shared" si="353"/>
        <v>Ž21B</v>
      </c>
      <c r="X274" s="223">
        <f t="shared" si="354"/>
        <v>40</v>
      </c>
      <c r="Y274" s="47" t="s">
        <v>0</v>
      </c>
      <c r="Z274" s="52" t="str">
        <f t="shared" si="389"/>
        <v>CRO</v>
      </c>
      <c r="AA274" s="73">
        <f t="shared" si="355"/>
        <v>1</v>
      </c>
      <c r="AB274" s="31" t="str">
        <f t="shared" si="390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391"/>
        <v/>
      </c>
      <c r="AH274" s="47" t="s">
        <v>0</v>
      </c>
      <c r="AI274" s="143" t="str">
        <f t="shared" si="392"/>
        <v>CRO</v>
      </c>
      <c r="AJ274" s="47"/>
      <c r="AK274" s="52" t="str">
        <f t="shared" si="393"/>
        <v>Sandra</v>
      </c>
      <c r="AL274" s="31" t="str">
        <f t="shared" si="394"/>
        <v>Latinger</v>
      </c>
      <c r="AM274" s="73">
        <f t="shared" si="395"/>
        <v>1476</v>
      </c>
      <c r="AN274" s="73" t="str">
        <f t="shared" si="396"/>
        <v/>
      </c>
      <c r="AO274" s="31" t="str">
        <f t="shared" si="356"/>
        <v>Sandra</v>
      </c>
      <c r="AP274" s="66" t="str">
        <f t="shared" si="357"/>
        <v>Latinger</v>
      </c>
      <c r="AQ274" s="47" t="s">
        <v>0</v>
      </c>
      <c r="AR274" s="82" t="str">
        <f t="shared" si="397"/>
        <v/>
      </c>
      <c r="AS274" s="47" t="s">
        <v>0</v>
      </c>
      <c r="AT274" s="19" t="str">
        <f t="shared" si="398"/>
        <v/>
      </c>
      <c r="AU274" s="47" t="s">
        <v>0</v>
      </c>
      <c r="AV274" s="103"/>
      <c r="AW274" s="105"/>
      <c r="AX274" s="47" t="s">
        <v>0</v>
      </c>
      <c r="AY274" s="259" t="str">
        <f t="shared" si="341"/>
        <v/>
      </c>
      <c r="AZ274" s="47" t="s">
        <v>0</v>
      </c>
      <c r="BA274" s="52" t="str">
        <f t="shared" si="358"/>
        <v/>
      </c>
      <c r="BB274" s="73" t="str">
        <f>IF(AV274&amp;AW274="","",MAX(BB$12:BB273)+1)</f>
        <v/>
      </c>
      <c r="BC274" s="271" t="str">
        <f t="shared" si="359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>IF(O274="","",IF(BC274="",AO274,IF(BC274="NEMA",AV274,INDEX(regNatjecatelj_ime,MATCH(BC274,regNatjecatelj_id,0)))))</f>
        <v>Sandra</v>
      </c>
      <c r="BG274" s="31" t="str">
        <f>IF(O274="","",IF(BC274="",AP274,IF(BC274="NEMA",AW274,INDEX(regNatjecatelj_prezime,MATCH(BC274,regNatjecatelj_id,0)))))</f>
        <v>Latinger</v>
      </c>
      <c r="BH274" s="73" t="str">
        <f t="shared" si="399"/>
        <v/>
      </c>
      <c r="BI274" s="53">
        <f t="shared" si="400"/>
        <v>1476</v>
      </c>
      <c r="BJ274" s="47" t="s">
        <v>0</v>
      </c>
      <c r="BK274" s="52" t="str">
        <f t="shared" si="360"/>
        <v>KAP</v>
      </c>
      <c r="BL274" s="31" t="str">
        <f t="shared" si="361"/>
        <v>OK Kapela</v>
      </c>
      <c r="BM274" s="73" t="str">
        <f t="shared" si="362"/>
        <v/>
      </c>
      <c r="BN274" s="31" t="str" cm="1">
        <f t="array" ref="BN274">IF(BM274="",""&amp;BL274,IF(BM274="NEMA",BL274,INDEX(regKlub_naziv,MATCH(INDEX(regKlub_alias_klubId,BM274),regKlub_id,0))))</f>
        <v>OK Kapela</v>
      </c>
      <c r="BO274" s="31" t="str" cm="1">
        <f t="array" ref="BO274">IFERROR(""&amp;INDEX(regNatjecatelj_klub,DX274),"")</f>
        <v>OK Kapela</v>
      </c>
      <c r="BP274" s="88" t="str">
        <f t="shared" si="401"/>
        <v/>
      </c>
      <c r="BQ274" s="66" t="str">
        <f t="shared" si="402"/>
        <v>OK Kapela</v>
      </c>
      <c r="BR274" s="47" t="s">
        <v>0</v>
      </c>
      <c r="BS274" s="52" t="str">
        <f>IF(X274&lt;&gt;"NEMA","",IF(IFERROR(MATCH(W274,W$12:W273,0),0)&lt;&gt;0,"",W274))</f>
        <v/>
      </c>
      <c r="BT274" s="73" t="str">
        <f t="shared" si="403"/>
        <v/>
      </c>
      <c r="BU274" s="31" t="str">
        <f>IF(OR(BT274="",BT274&lt;&gt;"NEMA"),"",MAX(BU$12:BU273)+1)</f>
        <v/>
      </c>
      <c r="BV274" s="66" t="str">
        <f t="shared" si="404"/>
        <v/>
      </c>
      <c r="BW274" s="47" t="s">
        <v>0</v>
      </c>
      <c r="BX274" s="19" t="str">
        <f t="shared" si="405"/>
        <v/>
      </c>
      <c r="BY274" s="47" t="s">
        <v>0</v>
      </c>
      <c r="BZ274" s="82" t="str">
        <f>IF(BM274&lt;&gt;"NEMA","",IF(IFERROR(MATCH(BL274,BL$12:BL273,0),0)&lt;&gt;0,"",BL274))</f>
        <v/>
      </c>
      <c r="CA274" s="47" t="s">
        <v>0</v>
      </c>
      <c r="CB274" s="125"/>
      <c r="CC274" s="47" t="s">
        <v>0</v>
      </c>
      <c r="CD274" s="58" t="str">
        <f t="shared" si="406"/>
        <v/>
      </c>
      <c r="CE274" s="31" t="str">
        <f t="shared" si="407"/>
        <v/>
      </c>
      <c r="CF274" s="31" t="str">
        <f>IF(CE274="","",MAX(CF$12:CF273)+1)</f>
        <v/>
      </c>
      <c r="CG274" s="31" t="str">
        <f t="shared" si="363"/>
        <v/>
      </c>
      <c r="CH274" s="31" t="str">
        <f t="shared" si="408"/>
        <v/>
      </c>
      <c r="CI274" s="31" t="str">
        <f>IF(CB274="","",MAX(CI$12:CI273)+1)</f>
        <v/>
      </c>
      <c r="CJ274" s="31" t="str">
        <f t="shared" si="409"/>
        <v/>
      </c>
      <c r="CK274" s="66" t="str">
        <f t="shared" si="410"/>
        <v/>
      </c>
      <c r="CL274" s="47" t="s">
        <v>0</v>
      </c>
      <c r="CM274" s="73" t="str">
        <f t="shared" si="364"/>
        <v/>
      </c>
      <c r="CN274" s="47"/>
      <c r="CO274" s="19" t="str">
        <f t="shared" si="411"/>
        <v/>
      </c>
      <c r="CP274" s="47" t="s">
        <v>0</v>
      </c>
      <c r="CQ274" s="143" t="str">
        <f t="shared" si="412"/>
        <v>OK Kapela</v>
      </c>
      <c r="CR274" s="47" t="s">
        <v>0</v>
      </c>
      <c r="CS274" s="58" t="str">
        <f t="shared" si="348"/>
        <v>93:28</v>
      </c>
      <c r="CT274" s="73" t="str">
        <f t="shared" si="349"/>
        <v>0</v>
      </c>
      <c r="CU274" s="229" t="str">
        <f t="shared" si="365"/>
        <v/>
      </c>
      <c r="CV274" s="230">
        <f t="shared" si="350"/>
        <v>5608</v>
      </c>
      <c r="CW274" s="163">
        <f t="shared" si="366"/>
        <v>1</v>
      </c>
      <c r="CX274" s="47" t="s">
        <v>0</v>
      </c>
      <c r="CY274" s="222" t="str">
        <f t="shared" si="413"/>
        <v xml:space="preserve">
</v>
      </c>
      <c r="CZ274" s="223">
        <f t="shared" si="414"/>
        <v>6</v>
      </c>
      <c r="DA274" s="47" t="s">
        <v>0</v>
      </c>
      <c r="DB274" s="47"/>
      <c r="DC274" s="47"/>
      <c r="DD274" s="47"/>
      <c r="DE274" s="47" t="s">
        <v>0</v>
      </c>
      <c r="DF274" s="53" t="str">
        <f t="shared" si="342"/>
        <v/>
      </c>
      <c r="DG274" t="s">
        <v>0</v>
      </c>
      <c r="DH274" s="128" t="str">
        <f t="shared" si="343"/>
        <v>Ž</v>
      </c>
      <c r="DI274" t="s">
        <v>0</v>
      </c>
      <c r="DJ274" s="52" t="str">
        <f t="shared" si="344"/>
        <v/>
      </c>
      <c r="DK274" s="66" t="str">
        <f t="shared" si="345"/>
        <v/>
      </c>
      <c r="DL274" t="s">
        <v>0</v>
      </c>
      <c r="DM274" s="19" t="str">
        <f t="shared" si="346"/>
        <v/>
      </c>
      <c r="DN274" s="47" t="s">
        <v>0</v>
      </c>
      <c r="DO274" s="19" t="str">
        <f t="shared" si="347"/>
        <v/>
      </c>
      <c r="DP274" s="47" t="s">
        <v>0</v>
      </c>
      <c r="DQ274" s="52" t="str">
        <f t="shared" si="367"/>
        <v>Sandra – Latinger – OK Kapela – Ž21B</v>
      </c>
      <c r="DR274" s="53">
        <f t="shared" si="368"/>
        <v>273</v>
      </c>
      <c r="DS274" s="47" t="s">
        <v>0</v>
      </c>
      <c r="DT274" s="52" t="str">
        <f t="shared" si="369"/>
        <v>Sandra – Latinger – OK Kapela</v>
      </c>
      <c r="DU274" s="53">
        <f t="shared" si="370"/>
        <v>273</v>
      </c>
      <c r="DV274" s="47" t="s">
        <v>0</v>
      </c>
      <c r="DW274" s="52" t="str">
        <f t="shared" si="371"/>
        <v>Sandra – Latinger</v>
      </c>
      <c r="DX274" s="53">
        <f t="shared" si="372"/>
        <v>273</v>
      </c>
      <c r="DY274" s="47" t="s">
        <v>0</v>
      </c>
      <c r="DZ274" s="58">
        <f t="shared" si="415"/>
        <v>273</v>
      </c>
      <c r="EA274" s="53" cm="1">
        <f t="array" ref="EA274">IF(DZ274&lt;&gt;"",INDEX(regNatjecatelj_id,DZ274,0),IF(BD274&lt;&gt;"",BD274,""))</f>
        <v>1476</v>
      </c>
      <c r="EB274" s="47" t="s">
        <v>0</v>
      </c>
      <c r="EC274" s="58" t="str">
        <f t="shared" si="373"/>
        <v>imepre</v>
      </c>
      <c r="ED274" s="73" t="str">
        <f t="shared" si="374"/>
        <v>klu</v>
      </c>
      <c r="EE274" s="73" t="str">
        <f t="shared" si="375"/>
        <v>kat</v>
      </c>
      <c r="EF274" s="73" t="str">
        <f t="shared" si="376"/>
        <v/>
      </c>
      <c r="EG274" s="66" t="str">
        <f t="shared" si="377"/>
        <v>imepre-klu-kat</v>
      </c>
      <c r="EH274" s="47" t="s">
        <v>0</v>
      </c>
      <c r="EI274" s="58">
        <f>IF(AL274="","",MAX(EI$12:EI273)+1)</f>
        <v>425</v>
      </c>
      <c r="EJ274" s="73">
        <f t="shared" si="378"/>
        <v>40</v>
      </c>
      <c r="EK274" s="73">
        <f t="shared" si="416"/>
        <v>1476</v>
      </c>
      <c r="EL274" s="73">
        <f t="shared" si="379"/>
        <v>5608</v>
      </c>
      <c r="EM274" s="73">
        <f t="shared" si="380"/>
        <v>1</v>
      </c>
      <c r="EN274" s="73">
        <f t="shared" si="417"/>
        <v>1</v>
      </c>
      <c r="EO274" s="73">
        <f t="shared" si="418"/>
        <v>1</v>
      </c>
      <c r="EP274" s="73" t="str">
        <f t="shared" si="381"/>
        <v>0</v>
      </c>
      <c r="EQ274" s="73" t="str">
        <f t="shared" si="382"/>
        <v/>
      </c>
      <c r="ER274" s="73" t="str">
        <f t="shared" si="383"/>
        <v/>
      </c>
      <c r="ES274" s="53" t="str">
        <f t="shared" si="384"/>
        <v/>
      </c>
      <c r="ET274" s="47" t="s">
        <v>0</v>
      </c>
      <c r="EU274" s="19" t="str">
        <f t="shared" si="419"/>
        <v>INSERT INTO rezultat(id,stazakategorija_id,imeprezime_id,vrijeme_sec,status_id,registracija,uparivanje_id,originalstatus_id,imeprezimealias_id,klubalias_id,kategorijaalias_id) VALUES (425,40,1476,5608,1,1,1,0,Null,Null,Null);</v>
      </c>
      <c r="EV274" s="47" t="s">
        <v>0</v>
      </c>
      <c r="EW274" s="19" t="str">
        <f t="shared" si="420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4" s="47" t="s">
        <v>0</v>
      </c>
      <c r="EY274" s="180" t="str">
        <f t="shared" si="385"/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4" s="47" t="s">
        <v>0</v>
      </c>
    </row>
    <row r="275" spans="1:156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6" t="str">
        <f t="shared" si="386"/>
        <v>ok</v>
      </c>
      <c r="P275" s="47"/>
      <c r="Q275" s="52" t="str">
        <f t="shared" si="387"/>
        <v>Ž21B</v>
      </c>
      <c r="R275" s="73">
        <f>IF(Q275="","",IF(COUNTIF(Q$12:Q274,Q275)=0,R274+1,R274))</f>
        <v>18</v>
      </c>
      <c r="S275" s="73">
        <f t="shared" si="388"/>
        <v>118</v>
      </c>
      <c r="T275" s="73">
        <f t="shared" si="351"/>
        <v>27</v>
      </c>
      <c r="U275" s="66" t="str">
        <f t="shared" si="352"/>
        <v>Ž21B – Ž16</v>
      </c>
      <c r="V275" s="47" t="s">
        <v>0</v>
      </c>
      <c r="W275" s="222" t="str">
        <f t="shared" si="353"/>
        <v>Ž21B</v>
      </c>
      <c r="X275" s="223">
        <f t="shared" si="354"/>
        <v>40</v>
      </c>
      <c r="Y275" s="47" t="s">
        <v>0</v>
      </c>
      <c r="Z275" s="52" t="str">
        <f t="shared" si="389"/>
        <v>CRO</v>
      </c>
      <c r="AA275" s="73">
        <f t="shared" si="355"/>
        <v>1</v>
      </c>
      <c r="AB275" s="31" t="str">
        <f t="shared" si="390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391"/>
        <v/>
      </c>
      <c r="AH275" s="47" t="s">
        <v>0</v>
      </c>
      <c r="AI275" s="143" t="str">
        <f t="shared" si="392"/>
        <v>CRO</v>
      </c>
      <c r="AJ275" s="47"/>
      <c r="AK275" s="52" t="str">
        <f t="shared" si="393"/>
        <v>Petra</v>
      </c>
      <c r="AL275" s="31" t="str">
        <f t="shared" si="394"/>
        <v>Kos</v>
      </c>
      <c r="AM275" s="73">
        <f t="shared" si="395"/>
        <v>1895</v>
      </c>
      <c r="AN275" s="73" t="str">
        <f t="shared" si="396"/>
        <v/>
      </c>
      <c r="AO275" s="31" t="str">
        <f t="shared" si="356"/>
        <v>Petra</v>
      </c>
      <c r="AP275" s="66" t="str">
        <f t="shared" si="357"/>
        <v>Kos</v>
      </c>
      <c r="AQ275" s="47" t="s">
        <v>0</v>
      </c>
      <c r="AR275" s="82" t="str">
        <f t="shared" si="397"/>
        <v/>
      </c>
      <c r="AS275" s="47" t="s">
        <v>0</v>
      </c>
      <c r="AT275" s="19" t="str">
        <f t="shared" si="398"/>
        <v/>
      </c>
      <c r="AU275" s="47" t="s">
        <v>0</v>
      </c>
      <c r="AV275" s="103"/>
      <c r="AW275" s="105"/>
      <c r="AX275" s="47" t="s">
        <v>0</v>
      </c>
      <c r="AY275" s="259" t="str">
        <f t="shared" si="341"/>
        <v/>
      </c>
      <c r="AZ275" s="47" t="s">
        <v>0</v>
      </c>
      <c r="BA275" s="52" t="str">
        <f t="shared" si="358"/>
        <v/>
      </c>
      <c r="BB275" s="73" t="str">
        <f>IF(AV275&amp;AW275="","",MAX(BB$12:BB274)+1)</f>
        <v/>
      </c>
      <c r="BC275" s="271" t="str">
        <f t="shared" si="359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>IF(O275="","",IF(BC275="",AO275,IF(BC275="NEMA",AV275,INDEX(regNatjecatelj_ime,MATCH(BC275,regNatjecatelj_id,0)))))</f>
        <v>Petra</v>
      </c>
      <c r="BG275" s="31" t="str">
        <f>IF(O275="","",IF(BC275="",AP275,IF(BC275="NEMA",AW275,INDEX(regNatjecatelj_prezime,MATCH(BC275,regNatjecatelj_id,0)))))</f>
        <v>Kos</v>
      </c>
      <c r="BH275" s="73" t="str">
        <f t="shared" si="399"/>
        <v/>
      </c>
      <c r="BI275" s="53">
        <f t="shared" si="400"/>
        <v>1895</v>
      </c>
      <c r="BJ275" s="47" t="s">
        <v>0</v>
      </c>
      <c r="BK275" s="52" t="str">
        <f t="shared" si="360"/>
        <v>Vihor</v>
      </c>
      <c r="BL275" s="31" t="str">
        <f t="shared" si="361"/>
        <v>OK Vihor</v>
      </c>
      <c r="BM275" s="73" t="str">
        <f t="shared" si="362"/>
        <v/>
      </c>
      <c r="BN275" s="31" t="str" cm="1">
        <f t="array" ref="BN275">IF(BM275="",""&amp;BL275,IF(BM275="NEMA",BL275,INDEX(regKlub_naziv,MATCH(INDEX(regKlub_alias_klubId,BM275),regKlub_id,0))))</f>
        <v>OK Vihor</v>
      </c>
      <c r="BO275" s="31" t="str" cm="1">
        <f t="array" ref="BO275">IFERROR(""&amp;INDEX(regNatjecatelj_klub,DX275),"")</f>
        <v>OK Vihor</v>
      </c>
      <c r="BP275" s="88" t="str">
        <f t="shared" si="401"/>
        <v/>
      </c>
      <c r="BQ275" s="66" t="str">
        <f t="shared" si="402"/>
        <v>OK Vihor</v>
      </c>
      <c r="BR275" s="47" t="s">
        <v>0</v>
      </c>
      <c r="BS275" s="52" t="str">
        <f>IF(X275&lt;&gt;"NEMA","",IF(IFERROR(MATCH(W275,W$12:W274,0),0)&lt;&gt;0,"",W275))</f>
        <v/>
      </c>
      <c r="BT275" s="73" t="str">
        <f t="shared" si="403"/>
        <v/>
      </c>
      <c r="BU275" s="31" t="str">
        <f>IF(OR(BT275="",BT275&lt;&gt;"NEMA"),"",MAX(BU$12:BU274)+1)</f>
        <v/>
      </c>
      <c r="BV275" s="66" t="str">
        <f t="shared" si="404"/>
        <v/>
      </c>
      <c r="BW275" s="47" t="s">
        <v>0</v>
      </c>
      <c r="BX275" s="19" t="str">
        <f t="shared" si="405"/>
        <v/>
      </c>
      <c r="BY275" s="47" t="s">
        <v>0</v>
      </c>
      <c r="BZ275" s="82" t="str">
        <f>IF(BM275&lt;&gt;"NEMA","",IF(IFERROR(MATCH(BL275,BL$12:BL274,0),0)&lt;&gt;0,"",BL275))</f>
        <v/>
      </c>
      <c r="CA275" s="47" t="s">
        <v>0</v>
      </c>
      <c r="CB275" s="125"/>
      <c r="CC275" s="47" t="s">
        <v>0</v>
      </c>
      <c r="CD275" s="58" t="str">
        <f t="shared" si="406"/>
        <v/>
      </c>
      <c r="CE275" s="31" t="str">
        <f t="shared" si="407"/>
        <v/>
      </c>
      <c r="CF275" s="31" t="str">
        <f>IF(CE275="","",MAX(CF$12:CF274)+1)</f>
        <v/>
      </c>
      <c r="CG275" s="31" t="str">
        <f t="shared" si="363"/>
        <v/>
      </c>
      <c r="CH275" s="31" t="str">
        <f t="shared" si="408"/>
        <v/>
      </c>
      <c r="CI275" s="31" t="str">
        <f>IF(CB275="","",MAX(CI$12:CI274)+1)</f>
        <v/>
      </c>
      <c r="CJ275" s="31" t="str">
        <f t="shared" si="409"/>
        <v/>
      </c>
      <c r="CK275" s="66" t="str">
        <f t="shared" si="410"/>
        <v/>
      </c>
      <c r="CL275" s="47" t="s">
        <v>0</v>
      </c>
      <c r="CM275" s="73" t="str">
        <f t="shared" si="364"/>
        <v/>
      </c>
      <c r="CN275" s="47"/>
      <c r="CO275" s="19" t="str">
        <f t="shared" si="411"/>
        <v/>
      </c>
      <c r="CP275" s="47" t="s">
        <v>0</v>
      </c>
      <c r="CQ275" s="143" t="str">
        <f t="shared" si="412"/>
        <v>OK Vihor</v>
      </c>
      <c r="CR275" s="47" t="s">
        <v>0</v>
      </c>
      <c r="CS275" s="58" t="str">
        <f t="shared" si="348"/>
        <v>99:01</v>
      </c>
      <c r="CT275" s="73" t="str">
        <f t="shared" si="349"/>
        <v>0</v>
      </c>
      <c r="CU275" s="229" t="str">
        <f t="shared" si="365"/>
        <v/>
      </c>
      <c r="CV275" s="230">
        <f t="shared" si="350"/>
        <v>5941</v>
      </c>
      <c r="CW275" s="163">
        <f t="shared" si="366"/>
        <v>1</v>
      </c>
      <c r="CX275" s="47" t="s">
        <v>0</v>
      </c>
      <c r="CY275" s="222" t="str">
        <f t="shared" si="413"/>
        <v xml:space="preserve">
</v>
      </c>
      <c r="CZ275" s="223">
        <f t="shared" si="414"/>
        <v>6</v>
      </c>
      <c r="DA275" s="47" t="s">
        <v>0</v>
      </c>
      <c r="DB275" s="47"/>
      <c r="DC275" s="47"/>
      <c r="DD275" s="47"/>
      <c r="DE275" s="47" t="s">
        <v>0</v>
      </c>
      <c r="DF275" s="53" t="str">
        <f t="shared" si="342"/>
        <v/>
      </c>
      <c r="DG275" t="s">
        <v>0</v>
      </c>
      <c r="DH275" s="128" t="str">
        <f t="shared" si="343"/>
        <v>Ž</v>
      </c>
      <c r="DI275" t="s">
        <v>0</v>
      </c>
      <c r="DJ275" s="52" t="str">
        <f t="shared" si="344"/>
        <v/>
      </c>
      <c r="DK275" s="66" t="str">
        <f t="shared" si="345"/>
        <v/>
      </c>
      <c r="DL275" t="s">
        <v>0</v>
      </c>
      <c r="DM275" s="19" t="str">
        <f t="shared" si="346"/>
        <v/>
      </c>
      <c r="DN275" s="47" t="s">
        <v>0</v>
      </c>
      <c r="DO275" s="19" t="str">
        <f t="shared" si="347"/>
        <v/>
      </c>
      <c r="DP275" s="47" t="s">
        <v>0</v>
      </c>
      <c r="DQ275" s="52" t="str">
        <f t="shared" si="367"/>
        <v>Petra – Kos – OK Vihor – Ž21B</v>
      </c>
      <c r="DR275" s="53">
        <f t="shared" si="368"/>
        <v>748</v>
      </c>
      <c r="DS275" s="47" t="s">
        <v>0</v>
      </c>
      <c r="DT275" s="52" t="str">
        <f t="shared" si="369"/>
        <v>Petra – Kos – OK Vihor</v>
      </c>
      <c r="DU275" s="53">
        <f t="shared" si="370"/>
        <v>748</v>
      </c>
      <c r="DV275" s="47" t="s">
        <v>0</v>
      </c>
      <c r="DW275" s="52" t="str">
        <f t="shared" si="371"/>
        <v>Petra – Kos</v>
      </c>
      <c r="DX275" s="53">
        <f t="shared" si="372"/>
        <v>748</v>
      </c>
      <c r="DY275" s="47" t="s">
        <v>0</v>
      </c>
      <c r="DZ275" s="58">
        <f t="shared" si="415"/>
        <v>748</v>
      </c>
      <c r="EA275" s="53" cm="1">
        <f t="array" ref="EA275">IF(DZ275&lt;&gt;"",INDEX(regNatjecatelj_id,DZ275,0),IF(BD275&lt;&gt;"",BD275,""))</f>
        <v>1895</v>
      </c>
      <c r="EB275" s="47" t="s">
        <v>0</v>
      </c>
      <c r="EC275" s="58" t="str">
        <f t="shared" si="373"/>
        <v>imepre</v>
      </c>
      <c r="ED275" s="73" t="str">
        <f t="shared" si="374"/>
        <v>klu</v>
      </c>
      <c r="EE275" s="73" t="str">
        <f t="shared" si="375"/>
        <v>kat</v>
      </c>
      <c r="EF275" s="73" t="str">
        <f t="shared" si="376"/>
        <v/>
      </c>
      <c r="EG275" s="66" t="str">
        <f t="shared" si="377"/>
        <v>imepre-klu-kat</v>
      </c>
      <c r="EH275" s="47" t="s">
        <v>0</v>
      </c>
      <c r="EI275" s="58">
        <f>IF(AL275="","",MAX(EI$12:EI274)+1)</f>
        <v>426</v>
      </c>
      <c r="EJ275" s="73">
        <f t="shared" si="378"/>
        <v>40</v>
      </c>
      <c r="EK275" s="73">
        <f t="shared" si="416"/>
        <v>1895</v>
      </c>
      <c r="EL275" s="73">
        <f t="shared" si="379"/>
        <v>5941</v>
      </c>
      <c r="EM275" s="73">
        <f t="shared" si="380"/>
        <v>1</v>
      </c>
      <c r="EN275" s="73">
        <f t="shared" si="417"/>
        <v>1</v>
      </c>
      <c r="EO275" s="73">
        <f t="shared" si="418"/>
        <v>1</v>
      </c>
      <c r="EP275" s="73" t="str">
        <f t="shared" si="381"/>
        <v>0</v>
      </c>
      <c r="EQ275" s="73" t="str">
        <f t="shared" si="382"/>
        <v/>
      </c>
      <c r="ER275" s="73" t="str">
        <f t="shared" si="383"/>
        <v/>
      </c>
      <c r="ES275" s="53" t="str">
        <f t="shared" si="384"/>
        <v/>
      </c>
      <c r="ET275" s="47" t="s">
        <v>0</v>
      </c>
      <c r="EU275" s="19" t="str">
        <f t="shared" si="419"/>
        <v>INSERT INTO rezultat(id,stazakategorija_id,imeprezime_id,vrijeme_sec,status_id,registracija,uparivanje_id,originalstatus_id,imeprezimealias_id,klubalias_id,kategorijaalias_id) VALUES (426,40,1895,5941,1,1,1,0,Null,Null,Null);</v>
      </c>
      <c r="EV275" s="47" t="s">
        <v>0</v>
      </c>
      <c r="EW275" s="19" t="str">
        <f t="shared" si="420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5" s="47" t="s">
        <v>0</v>
      </c>
      <c r="EY275" s="180" t="str">
        <f t="shared" si="385"/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5" s="47" t="s">
        <v>0</v>
      </c>
    </row>
    <row r="276" spans="1:156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6" t="str">
        <f t="shared" si="386"/>
        <v>ok</v>
      </c>
      <c r="P276" s="47"/>
      <c r="Q276" s="52" t="str">
        <f t="shared" si="387"/>
        <v>Ž21B</v>
      </c>
      <c r="R276" s="73">
        <f>IF(Q276="","",IF(COUNTIF(Q$12:Q275,Q276)=0,R275+1,R275))</f>
        <v>18</v>
      </c>
      <c r="S276" s="73">
        <f t="shared" si="388"/>
        <v>118</v>
      </c>
      <c r="T276" s="73">
        <f t="shared" si="351"/>
        <v>27</v>
      </c>
      <c r="U276" s="66" t="str">
        <f t="shared" si="352"/>
        <v>Ž21B – Ž16</v>
      </c>
      <c r="V276" s="47" t="s">
        <v>0</v>
      </c>
      <c r="W276" s="222" t="str">
        <f t="shared" si="353"/>
        <v>Ž21B</v>
      </c>
      <c r="X276" s="223">
        <f t="shared" si="354"/>
        <v>40</v>
      </c>
      <c r="Y276" s="47" t="s">
        <v>0</v>
      </c>
      <c r="Z276" s="52" t="str">
        <f t="shared" si="389"/>
        <v>CRO</v>
      </c>
      <c r="AA276" s="73">
        <f t="shared" si="355"/>
        <v>1</v>
      </c>
      <c r="AB276" s="31" t="str">
        <f t="shared" si="390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391"/>
        <v/>
      </c>
      <c r="AH276" s="47" t="s">
        <v>0</v>
      </c>
      <c r="AI276" s="143" t="str">
        <f t="shared" si="392"/>
        <v>CRO</v>
      </c>
      <c r="AJ276" s="47"/>
      <c r="AK276" s="52" t="str">
        <f t="shared" si="393"/>
        <v>Olga</v>
      </c>
      <c r="AL276" s="31" t="str">
        <f t="shared" si="394"/>
        <v>Zaitseva</v>
      </c>
      <c r="AM276" s="73">
        <f t="shared" si="395"/>
        <v>1912</v>
      </c>
      <c r="AN276" s="73" t="str">
        <f t="shared" si="396"/>
        <v/>
      </c>
      <c r="AO276" s="31" t="str">
        <f t="shared" si="356"/>
        <v>Olga</v>
      </c>
      <c r="AP276" s="66" t="str">
        <f t="shared" si="357"/>
        <v>Zaitseva</v>
      </c>
      <c r="AQ276" s="47" t="s">
        <v>0</v>
      </c>
      <c r="AR276" s="82" t="str">
        <f t="shared" si="397"/>
        <v/>
      </c>
      <c r="AS276" s="47" t="s">
        <v>0</v>
      </c>
      <c r="AT276" s="19" t="str">
        <f t="shared" si="398"/>
        <v/>
      </c>
      <c r="AU276" s="47" t="s">
        <v>0</v>
      </c>
      <c r="AV276" s="103"/>
      <c r="AW276" s="105"/>
      <c r="AX276" s="47" t="s">
        <v>0</v>
      </c>
      <c r="AY276" s="259" t="str">
        <f t="shared" si="341"/>
        <v/>
      </c>
      <c r="AZ276" s="47" t="s">
        <v>0</v>
      </c>
      <c r="BA276" s="52" t="str">
        <f t="shared" si="358"/>
        <v/>
      </c>
      <c r="BB276" s="73" t="str">
        <f>IF(AV276&amp;AW276="","",MAX(BB$12:BB275)+1)</f>
        <v/>
      </c>
      <c r="BC276" s="271" t="str">
        <f t="shared" si="359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>IF(O276="","",IF(BC276="",AO276,IF(BC276="NEMA",AV276,INDEX(regNatjecatelj_ime,MATCH(BC276,regNatjecatelj_id,0)))))</f>
        <v>Olga</v>
      </c>
      <c r="BG276" s="31" t="str">
        <f>IF(O276="","",IF(BC276="",AP276,IF(BC276="NEMA",AW276,INDEX(regNatjecatelj_prezime,MATCH(BC276,regNatjecatelj_id,0)))))</f>
        <v>Zaitseva</v>
      </c>
      <c r="BH276" s="73" t="str">
        <f t="shared" si="399"/>
        <v/>
      </c>
      <c r="BI276" s="53">
        <f t="shared" si="400"/>
        <v>1912</v>
      </c>
      <c r="BJ276" s="47" t="s">
        <v>0</v>
      </c>
      <c r="BK276" s="52" t="str">
        <f t="shared" si="360"/>
        <v>Vihor</v>
      </c>
      <c r="BL276" s="31" t="str">
        <f t="shared" si="361"/>
        <v>OK Vihor</v>
      </c>
      <c r="BM276" s="73" t="str">
        <f t="shared" si="362"/>
        <v/>
      </c>
      <c r="BN276" s="31" t="str" cm="1">
        <f t="array" ref="BN276">IF(BM276="",""&amp;BL276,IF(BM276="NEMA",BL276,INDEX(regKlub_naziv,MATCH(INDEX(regKlub_alias_klubId,BM276),regKlub_id,0))))</f>
        <v>OK Vihor</v>
      </c>
      <c r="BO276" s="31" t="str" cm="1">
        <f t="array" ref="BO276">IFERROR(""&amp;INDEX(regNatjecatelj_klub,DX276),"")</f>
        <v>OK Vihor</v>
      </c>
      <c r="BP276" s="88" t="str">
        <f t="shared" si="401"/>
        <v/>
      </c>
      <c r="BQ276" s="66" t="str">
        <f t="shared" si="402"/>
        <v>OK Vihor</v>
      </c>
      <c r="BR276" s="47" t="s">
        <v>0</v>
      </c>
      <c r="BS276" s="52" t="str">
        <f>IF(X276&lt;&gt;"NEMA","",IF(IFERROR(MATCH(W276,W$12:W275,0),0)&lt;&gt;0,"",W276))</f>
        <v/>
      </c>
      <c r="BT276" s="73" t="str">
        <f t="shared" si="403"/>
        <v/>
      </c>
      <c r="BU276" s="31" t="str">
        <f>IF(OR(BT276="",BT276&lt;&gt;"NEMA"),"",MAX(BU$12:BU275)+1)</f>
        <v/>
      </c>
      <c r="BV276" s="66" t="str">
        <f t="shared" si="404"/>
        <v/>
      </c>
      <c r="BW276" s="47" t="s">
        <v>0</v>
      </c>
      <c r="BX276" s="19" t="str">
        <f t="shared" si="405"/>
        <v/>
      </c>
      <c r="BY276" s="47" t="s">
        <v>0</v>
      </c>
      <c r="BZ276" s="82" t="str">
        <f>IF(BM276&lt;&gt;"NEMA","",IF(IFERROR(MATCH(BL276,BL$12:BL275,0),0)&lt;&gt;0,"",BL276))</f>
        <v/>
      </c>
      <c r="CA276" s="47" t="s">
        <v>0</v>
      </c>
      <c r="CB276" s="125"/>
      <c r="CC276" s="47" t="s">
        <v>0</v>
      </c>
      <c r="CD276" s="58" t="str">
        <f t="shared" si="406"/>
        <v/>
      </c>
      <c r="CE276" s="31" t="str">
        <f t="shared" si="407"/>
        <v/>
      </c>
      <c r="CF276" s="31" t="str">
        <f>IF(CE276="","",MAX(CF$12:CF275)+1)</f>
        <v/>
      </c>
      <c r="CG276" s="31" t="str">
        <f t="shared" si="363"/>
        <v/>
      </c>
      <c r="CH276" s="31" t="str">
        <f t="shared" si="408"/>
        <v/>
      </c>
      <c r="CI276" s="31" t="str">
        <f>IF(CB276="","",MAX(CI$12:CI275)+1)</f>
        <v/>
      </c>
      <c r="CJ276" s="31" t="str">
        <f t="shared" si="409"/>
        <v/>
      </c>
      <c r="CK276" s="66" t="str">
        <f t="shared" si="410"/>
        <v/>
      </c>
      <c r="CL276" s="47" t="s">
        <v>0</v>
      </c>
      <c r="CM276" s="73" t="str">
        <f t="shared" si="364"/>
        <v/>
      </c>
      <c r="CN276" s="47"/>
      <c r="CO276" s="19" t="str">
        <f t="shared" si="411"/>
        <v/>
      </c>
      <c r="CP276" s="47" t="s">
        <v>0</v>
      </c>
      <c r="CQ276" s="143" t="str">
        <f t="shared" si="412"/>
        <v>OK Vihor</v>
      </c>
      <c r="CR276" s="47" t="s">
        <v>0</v>
      </c>
      <c r="CS276" s="58" t="str">
        <f t="shared" si="348"/>
        <v>120:09</v>
      </c>
      <c r="CT276" s="73" t="str">
        <f t="shared" si="349"/>
        <v>0</v>
      </c>
      <c r="CU276" s="229" t="str">
        <f t="shared" si="365"/>
        <v/>
      </c>
      <c r="CV276" s="230">
        <f t="shared" si="350"/>
        <v>7209</v>
      </c>
      <c r="CW276" s="163">
        <f t="shared" si="366"/>
        <v>1</v>
      </c>
      <c r="CX276" s="47" t="s">
        <v>0</v>
      </c>
      <c r="CY276" s="222" t="str">
        <f t="shared" si="413"/>
        <v xml:space="preserve">
</v>
      </c>
      <c r="CZ276" s="223">
        <f t="shared" si="414"/>
        <v>6</v>
      </c>
      <c r="DA276" s="47" t="s">
        <v>0</v>
      </c>
      <c r="DB276" s="47"/>
      <c r="DC276" s="47"/>
      <c r="DD276" s="47"/>
      <c r="DE276" s="47" t="s">
        <v>0</v>
      </c>
      <c r="DF276" s="53" t="str">
        <f t="shared" si="342"/>
        <v/>
      </c>
      <c r="DG276" t="s">
        <v>0</v>
      </c>
      <c r="DH276" s="128" t="str">
        <f t="shared" si="343"/>
        <v>Ž</v>
      </c>
      <c r="DI276" t="s">
        <v>0</v>
      </c>
      <c r="DJ276" s="52" t="str">
        <f t="shared" si="344"/>
        <v/>
      </c>
      <c r="DK276" s="66" t="str">
        <f t="shared" si="345"/>
        <v/>
      </c>
      <c r="DL276" t="s">
        <v>0</v>
      </c>
      <c r="DM276" s="19" t="str">
        <f t="shared" si="346"/>
        <v/>
      </c>
      <c r="DN276" s="47" t="s">
        <v>0</v>
      </c>
      <c r="DO276" s="19" t="str">
        <f t="shared" si="347"/>
        <v/>
      </c>
      <c r="DP276" s="47" t="s">
        <v>0</v>
      </c>
      <c r="DQ276" s="52" t="str">
        <f t="shared" si="367"/>
        <v>Olga – Zaitseva – OK Vihor – Ž21B</v>
      </c>
      <c r="DR276" s="53">
        <f t="shared" si="368"/>
        <v>949</v>
      </c>
      <c r="DS276" s="47" t="s">
        <v>0</v>
      </c>
      <c r="DT276" s="52" t="str">
        <f t="shared" si="369"/>
        <v>Olga – Zaitseva – OK Vihor</v>
      </c>
      <c r="DU276" s="53">
        <f t="shared" si="370"/>
        <v>949</v>
      </c>
      <c r="DV276" s="47" t="s">
        <v>0</v>
      </c>
      <c r="DW276" s="52" t="str">
        <f t="shared" si="371"/>
        <v>Olga – Zaitseva</v>
      </c>
      <c r="DX276" s="53">
        <f t="shared" si="372"/>
        <v>949</v>
      </c>
      <c r="DY276" s="47" t="s">
        <v>0</v>
      </c>
      <c r="DZ276" s="58">
        <f t="shared" si="415"/>
        <v>949</v>
      </c>
      <c r="EA276" s="53" cm="1">
        <f t="array" ref="EA276">IF(DZ276&lt;&gt;"",INDEX(regNatjecatelj_id,DZ276,0),IF(BD276&lt;&gt;"",BD276,""))</f>
        <v>1912</v>
      </c>
      <c r="EB276" s="47" t="s">
        <v>0</v>
      </c>
      <c r="EC276" s="58" t="str">
        <f t="shared" si="373"/>
        <v>imepre</v>
      </c>
      <c r="ED276" s="73" t="str">
        <f t="shared" si="374"/>
        <v>klu</v>
      </c>
      <c r="EE276" s="73" t="str">
        <f t="shared" si="375"/>
        <v>kat</v>
      </c>
      <c r="EF276" s="73" t="str">
        <f t="shared" si="376"/>
        <v/>
      </c>
      <c r="EG276" s="66" t="str">
        <f t="shared" si="377"/>
        <v>imepre-klu-kat</v>
      </c>
      <c r="EH276" s="47" t="s">
        <v>0</v>
      </c>
      <c r="EI276" s="58">
        <f>IF(AL276="","",MAX(EI$12:EI275)+1)</f>
        <v>427</v>
      </c>
      <c r="EJ276" s="73">
        <f t="shared" si="378"/>
        <v>40</v>
      </c>
      <c r="EK276" s="73">
        <f t="shared" si="416"/>
        <v>1912</v>
      </c>
      <c r="EL276" s="73">
        <f t="shared" si="379"/>
        <v>7209</v>
      </c>
      <c r="EM276" s="73">
        <f t="shared" si="380"/>
        <v>1</v>
      </c>
      <c r="EN276" s="73">
        <f t="shared" si="417"/>
        <v>1</v>
      </c>
      <c r="EO276" s="73">
        <f t="shared" si="418"/>
        <v>1</v>
      </c>
      <c r="EP276" s="73" t="str">
        <f t="shared" si="381"/>
        <v>0</v>
      </c>
      <c r="EQ276" s="73" t="str">
        <f t="shared" si="382"/>
        <v/>
      </c>
      <c r="ER276" s="73" t="str">
        <f t="shared" si="383"/>
        <v/>
      </c>
      <c r="ES276" s="53" t="str">
        <f t="shared" si="384"/>
        <v/>
      </c>
      <c r="ET276" s="47" t="s">
        <v>0</v>
      </c>
      <c r="EU276" s="19" t="str">
        <f t="shared" si="419"/>
        <v>INSERT INTO rezultat(id,stazakategorija_id,imeprezime_id,vrijeme_sec,status_id,registracija,uparivanje_id,originalstatus_id,imeprezimealias_id,klubalias_id,kategorijaalias_id) VALUES (427,40,1912,7209,1,1,1,0,Null,Null,Null);</v>
      </c>
      <c r="EV276" s="47" t="s">
        <v>0</v>
      </c>
      <c r="EW276" s="19" t="str">
        <f t="shared" si="420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6" s="47" t="s">
        <v>0</v>
      </c>
      <c r="EY276" s="180" t="str">
        <f t="shared" si="385"/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6" s="47" t="s">
        <v>0</v>
      </c>
    </row>
    <row r="277" spans="1:156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6" t="str">
        <f t="shared" si="386"/>
        <v>ok</v>
      </c>
      <c r="P277" s="47"/>
      <c r="Q277" s="52" t="str">
        <f t="shared" si="387"/>
        <v>Ž21B</v>
      </c>
      <c r="R277" s="73">
        <f>IF(Q277="","",IF(COUNTIF(Q$12:Q276,Q277)=0,R276+1,R276))</f>
        <v>18</v>
      </c>
      <c r="S277" s="73">
        <f t="shared" si="388"/>
        <v>118</v>
      </c>
      <c r="T277" s="73">
        <f t="shared" si="351"/>
        <v>27</v>
      </c>
      <c r="U277" s="66" t="str">
        <f t="shared" si="352"/>
        <v>Ž21B – Ž16</v>
      </c>
      <c r="V277" s="47" t="s">
        <v>0</v>
      </c>
      <c r="W277" s="222" t="str">
        <f t="shared" si="353"/>
        <v>Ž21B</v>
      </c>
      <c r="X277" s="223">
        <f t="shared" si="354"/>
        <v>40</v>
      </c>
      <c r="Y277" s="47" t="s">
        <v>0</v>
      </c>
      <c r="Z277" s="52" t="str">
        <f t="shared" si="389"/>
        <v>CRO</v>
      </c>
      <c r="AA277" s="73">
        <f t="shared" si="355"/>
        <v>1</v>
      </c>
      <c r="AB277" s="31" t="str">
        <f t="shared" si="390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391"/>
        <v/>
      </c>
      <c r="AH277" s="47" t="s">
        <v>0</v>
      </c>
      <c r="AI277" s="143" t="str">
        <f t="shared" si="392"/>
        <v>CRO</v>
      </c>
      <c r="AJ277" s="47"/>
      <c r="AK277" s="52" t="str">
        <f t="shared" si="393"/>
        <v>Luana</v>
      </c>
      <c r="AL277" s="31" t="str">
        <f t="shared" si="394"/>
        <v>Ivošević</v>
      </c>
      <c r="AM277" s="73">
        <f t="shared" si="395"/>
        <v>1888</v>
      </c>
      <c r="AN277" s="73" t="str">
        <f t="shared" si="396"/>
        <v/>
      </c>
      <c r="AO277" s="31" t="str">
        <f t="shared" si="356"/>
        <v>Luana</v>
      </c>
      <c r="AP277" s="66" t="str">
        <f t="shared" si="357"/>
        <v>Ivošević</v>
      </c>
      <c r="AQ277" s="47" t="s">
        <v>0</v>
      </c>
      <c r="AR277" s="82" t="str">
        <f t="shared" si="397"/>
        <v/>
      </c>
      <c r="AS277" s="47" t="s">
        <v>0</v>
      </c>
      <c r="AT277" s="19" t="str">
        <f t="shared" si="398"/>
        <v/>
      </c>
      <c r="AU277" s="47" t="s">
        <v>0</v>
      </c>
      <c r="AV277" s="103"/>
      <c r="AW277" s="105"/>
      <c r="AX277" s="47" t="s">
        <v>0</v>
      </c>
      <c r="AY277" s="259" t="str">
        <f t="shared" ref="AY277:AY340" si="421">IF(AND(AV277="",AW277&lt;&gt;""),"FALI IME",IF(AND(AV277&lt;&gt;"",AW277=""),"FALI PREZIME",IF(OR(AM277="",AND(AM277="NEMA",AN277="NEMA"),AV277&amp;AW277=""),"","GREŠKA")))</f>
        <v/>
      </c>
      <c r="AZ277" s="47" t="s">
        <v>0</v>
      </c>
      <c r="BA277" s="52" t="str">
        <f t="shared" si="358"/>
        <v/>
      </c>
      <c r="BB277" s="73" t="str">
        <f>IF(AV277&amp;AW277="","",MAX(BB$12:BB276)+1)</f>
        <v/>
      </c>
      <c r="BC277" s="271" t="str">
        <f t="shared" si="359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>IF(O277="","",IF(BC277="",AO277,IF(BC277="NEMA",AV277,INDEX(regNatjecatelj_ime,MATCH(BC277,regNatjecatelj_id,0)))))</f>
        <v>Luana</v>
      </c>
      <c r="BG277" s="31" t="str">
        <f>IF(O277="","",IF(BC277="",AP277,IF(BC277="NEMA",AW277,INDEX(regNatjecatelj_prezime,MATCH(BC277,regNatjecatelj_id,0)))))</f>
        <v>Ivošević</v>
      </c>
      <c r="BH277" s="73" t="str">
        <f t="shared" si="399"/>
        <v/>
      </c>
      <c r="BI277" s="53">
        <f t="shared" si="400"/>
        <v>1888</v>
      </c>
      <c r="BJ277" s="47" t="s">
        <v>0</v>
      </c>
      <c r="BK277" s="52" t="str">
        <f t="shared" si="360"/>
        <v>Vihor</v>
      </c>
      <c r="BL277" s="31" t="str">
        <f t="shared" si="361"/>
        <v>OK Vihor</v>
      </c>
      <c r="BM277" s="73" t="str">
        <f t="shared" si="362"/>
        <v/>
      </c>
      <c r="BN277" s="31" t="str" cm="1">
        <f t="array" ref="BN277">IF(BM277="",""&amp;BL277,IF(BM277="NEMA",BL277,INDEX(regKlub_naziv,MATCH(INDEX(regKlub_alias_klubId,BM277),regKlub_id,0))))</f>
        <v>OK Vihor</v>
      </c>
      <c r="BO277" s="31" t="str" cm="1">
        <f t="array" ref="BO277">IFERROR(""&amp;INDEX(regNatjecatelj_klub,DX277),"")</f>
        <v>OK Vihor</v>
      </c>
      <c r="BP277" s="88" t="str">
        <f t="shared" si="401"/>
        <v/>
      </c>
      <c r="BQ277" s="66" t="str">
        <f t="shared" si="402"/>
        <v>OK Vihor</v>
      </c>
      <c r="BR277" s="47" t="s">
        <v>0</v>
      </c>
      <c r="BS277" s="52" t="str">
        <f>IF(X277&lt;&gt;"NEMA","",IF(IFERROR(MATCH(W277,W$12:W276,0),0)&lt;&gt;0,"",W277))</f>
        <v/>
      </c>
      <c r="BT277" s="73" t="str">
        <f t="shared" si="403"/>
        <v/>
      </c>
      <c r="BU277" s="31" t="str">
        <f>IF(OR(BT277="",BT277&lt;&gt;"NEMA"),"",MAX(BU$12:BU276)+1)</f>
        <v/>
      </c>
      <c r="BV277" s="66" t="str">
        <f t="shared" si="404"/>
        <v/>
      </c>
      <c r="BW277" s="47" t="s">
        <v>0</v>
      </c>
      <c r="BX277" s="19" t="str">
        <f t="shared" si="405"/>
        <v/>
      </c>
      <c r="BY277" s="47" t="s">
        <v>0</v>
      </c>
      <c r="BZ277" s="82" t="str">
        <f>IF(BM277&lt;&gt;"NEMA","",IF(IFERROR(MATCH(BL277,BL$12:BL276,0),0)&lt;&gt;0,"",BL277))</f>
        <v/>
      </c>
      <c r="CA277" s="47" t="s">
        <v>0</v>
      </c>
      <c r="CB277" s="125"/>
      <c r="CC277" s="47" t="s">
        <v>0</v>
      </c>
      <c r="CD277" s="58" t="str">
        <f t="shared" si="406"/>
        <v/>
      </c>
      <c r="CE277" s="31" t="str">
        <f t="shared" si="407"/>
        <v/>
      </c>
      <c r="CF277" s="31" t="str">
        <f>IF(CE277="","",MAX(CF$12:CF276)+1)</f>
        <v/>
      </c>
      <c r="CG277" s="31" t="str">
        <f t="shared" si="363"/>
        <v/>
      </c>
      <c r="CH277" s="31" t="str">
        <f t="shared" si="408"/>
        <v/>
      </c>
      <c r="CI277" s="31" t="str">
        <f>IF(CB277="","",MAX(CI$12:CI276)+1)</f>
        <v/>
      </c>
      <c r="CJ277" s="31" t="str">
        <f t="shared" si="409"/>
        <v/>
      </c>
      <c r="CK277" s="66" t="str">
        <f t="shared" si="410"/>
        <v/>
      </c>
      <c r="CL277" s="47" t="s">
        <v>0</v>
      </c>
      <c r="CM277" s="73" t="str">
        <f t="shared" si="364"/>
        <v/>
      </c>
      <c r="CN277" s="47"/>
      <c r="CO277" s="19" t="str">
        <f t="shared" si="411"/>
        <v/>
      </c>
      <c r="CP277" s="47" t="s">
        <v>0</v>
      </c>
      <c r="CQ277" s="143" t="str">
        <f t="shared" si="412"/>
        <v>OK Vihor</v>
      </c>
      <c r="CR277" s="47" t="s">
        <v>0</v>
      </c>
      <c r="CS277" s="58" t="str">
        <f t="shared" si="348"/>
        <v/>
      </c>
      <c r="CT277" s="73" t="str">
        <f t="shared" si="349"/>
        <v>2</v>
      </c>
      <c r="CU277" s="229" t="str">
        <f t="shared" si="365"/>
        <v/>
      </c>
      <c r="CV277" s="230" t="str">
        <f t="shared" si="350"/>
        <v/>
      </c>
      <c r="CW277" s="163">
        <f t="shared" si="366"/>
        <v>4</v>
      </c>
      <c r="CX277" s="47" t="s">
        <v>0</v>
      </c>
      <c r="CY277" s="222" t="str">
        <f t="shared" si="413"/>
        <v xml:space="preserve">
</v>
      </c>
      <c r="CZ277" s="223">
        <f t="shared" si="414"/>
        <v>5</v>
      </c>
      <c r="DA277" s="47" t="s">
        <v>0</v>
      </c>
      <c r="DB277" s="47"/>
      <c r="DC277" s="47"/>
      <c r="DD277" s="47"/>
      <c r="DE277" s="47" t="s">
        <v>0</v>
      </c>
      <c r="DF277" s="53" t="str">
        <f t="shared" ref="DF277:DF340" si="422">IF(BD277="","",IF(DH277="O",1,""))</f>
        <v/>
      </c>
      <c r="DG277" t="s">
        <v>0</v>
      </c>
      <c r="DH277" s="128" t="str">
        <f t="shared" ref="DH277:DH340" si="423">IF(Q277="","",LEFT(INDEX(regKategorija_oznaka,MATCH(S277,regKategorija_id,0)),1))</f>
        <v>Ž</v>
      </c>
      <c r="DI277" t="s">
        <v>0</v>
      </c>
      <c r="DJ277" s="52" t="str">
        <f t="shared" ref="DJ277:DJ340" si="424">IF(BD277="","",IF(M277&lt;&gt;"CRO","","INSERT INTO osoba (id,reg_broj,oib,spol_id,dat_rodjenja) VALUES ("&amp;BD277&amp;",(SELECT max(os.reg_broj)+1 FROM osoba AS os),Null,'"&amp;DH277&amp;"',Null); INSERT INTO osoba_log (id,reg_broj,oib,spol_id,dat_rodjenja,dnevnik_id) SELECT id,reg_broj,oib,spol_id,dat_rodjenja,"&amp;data_dnevnik_id&amp;" FROM osoba WHERE id = "&amp;BD277&amp;";"))</f>
        <v/>
      </c>
      <c r="DK277" s="66" t="str">
        <f t="shared" ref="DK277:DK340" si="425">IF(BD277="","","INSERT INTO imeprezime (id,osoba_id,rbr,ime,prezime,klub_id,identitet_id,sintaksa_id,info,aktivno,dnevnik_id) VALUES ("&amp;BD277&amp;","&amp;IF(DJ277="","Null",BD277)&amp;",1,'"&amp;IF(AV277&lt;&gt;"",AV277,AK277)&amp;"','"&amp;IF(AW277&lt;&gt;"",AW277,AL277)&amp;"',(SELECT id FROM klub WHERE naziv = '"&amp;CQ277&amp;"'),Null,1,'',1,"&amp;data_dnevnik_id&amp;");")</f>
        <v/>
      </c>
      <c r="DL277" t="s">
        <v>0</v>
      </c>
      <c r="DM277" s="19" t="str">
        <f t="shared" ref="DM277:DM340" si="426">IF(DJ277="",DK277,DJ277&amp;" "&amp;DK277)</f>
        <v/>
      </c>
      <c r="DN277" s="47" t="s">
        <v>0</v>
      </c>
      <c r="DO277" s="19" t="str">
        <f t="shared" ref="DO277:DO340" si="427">IF(BA277="","","INSERT INTO imeprezime_alias(id,alias,imeprezime_id) VALUES ("&amp;BB277&amp;",'"&amp;BA277&amp;"',"&amp;IF(BC277="NEMA",BD277,BC277)&amp;");")</f>
        <v/>
      </c>
      <c r="DP277" s="47" t="s">
        <v>0</v>
      </c>
      <c r="DQ277" s="52" t="str">
        <f t="shared" si="367"/>
        <v>Luana – Ivošević – OK Vihor – Ž21B</v>
      </c>
      <c r="DR277" s="53">
        <f t="shared" si="368"/>
        <v>708</v>
      </c>
      <c r="DS277" s="47" t="s">
        <v>0</v>
      </c>
      <c r="DT277" s="52" t="str">
        <f t="shared" si="369"/>
        <v>Luana – Ivošević – OK Vihor</v>
      </c>
      <c r="DU277" s="53">
        <f t="shared" si="370"/>
        <v>708</v>
      </c>
      <c r="DV277" s="47" t="s">
        <v>0</v>
      </c>
      <c r="DW277" s="52" t="str">
        <f t="shared" si="371"/>
        <v>Luana – Ivošević</v>
      </c>
      <c r="DX277" s="53">
        <f t="shared" si="372"/>
        <v>708</v>
      </c>
      <c r="DY277" s="47" t="s">
        <v>0</v>
      </c>
      <c r="DZ277" s="58">
        <f t="shared" si="415"/>
        <v>708</v>
      </c>
      <c r="EA277" s="53" cm="1">
        <f t="array" ref="EA277">IF(DZ277&lt;&gt;"",INDEX(regNatjecatelj_id,DZ277,0),IF(BD277&lt;&gt;"",BD277,""))</f>
        <v>1888</v>
      </c>
      <c r="EB277" s="47" t="s">
        <v>0</v>
      </c>
      <c r="EC277" s="58" t="str">
        <f t="shared" si="373"/>
        <v>imepre</v>
      </c>
      <c r="ED277" s="73" t="str">
        <f t="shared" si="374"/>
        <v>klu</v>
      </c>
      <c r="EE277" s="73" t="str">
        <f t="shared" si="375"/>
        <v>kat</v>
      </c>
      <c r="EF277" s="73" t="str">
        <f t="shared" si="376"/>
        <v/>
      </c>
      <c r="EG277" s="66" t="str">
        <f t="shared" si="377"/>
        <v>imepre-klu-kat</v>
      </c>
      <c r="EH277" s="47" t="s">
        <v>0</v>
      </c>
      <c r="EI277" s="58">
        <f>IF(AL277="","",MAX(EI$12:EI276)+1)</f>
        <v>428</v>
      </c>
      <c r="EJ277" s="73">
        <f t="shared" si="378"/>
        <v>40</v>
      </c>
      <c r="EK277" s="73">
        <f t="shared" si="416"/>
        <v>1888</v>
      </c>
      <c r="EL277" s="73" t="str">
        <f t="shared" si="379"/>
        <v/>
      </c>
      <c r="EM277" s="73">
        <f t="shared" si="380"/>
        <v>4</v>
      </c>
      <c r="EN277" s="73">
        <f t="shared" si="417"/>
        <v>1</v>
      </c>
      <c r="EO277" s="73">
        <f t="shared" si="418"/>
        <v>1</v>
      </c>
      <c r="EP277" s="73" t="str">
        <f t="shared" si="381"/>
        <v>2</v>
      </c>
      <c r="EQ277" s="73" t="str">
        <f t="shared" si="382"/>
        <v/>
      </c>
      <c r="ER277" s="73" t="str">
        <f t="shared" si="383"/>
        <v/>
      </c>
      <c r="ES277" s="53" t="str">
        <f t="shared" si="384"/>
        <v/>
      </c>
      <c r="ET277" s="47" t="s">
        <v>0</v>
      </c>
      <c r="EU277" s="19" t="str">
        <f t="shared" si="419"/>
        <v>INSERT INTO rezultat(id,stazakategorija_id,imeprezime_id,vrijeme_sec,status_id,registracija,uparivanje_id,originalstatus_id,imeprezimealias_id,klubalias_id,kategorijaalias_id) VALUES (428,40,1888,Null,4,1,1,2,Null,Null,Null);</v>
      </c>
      <c r="EV277" s="47" t="s">
        <v>0</v>
      </c>
      <c r="EW277" s="19" t="str">
        <f t="shared" si="420"/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7" s="47" t="s">
        <v>0</v>
      </c>
      <c r="EY277" s="180" t="str">
        <f t="shared" si="385"/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7" s="47" t="s">
        <v>0</v>
      </c>
    </row>
    <row r="278" spans="1:156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6" t="str">
        <f t="shared" si="386"/>
        <v>ok</v>
      </c>
      <c r="P278" s="47"/>
      <c r="Q278" s="52" t="str">
        <f t="shared" si="387"/>
        <v>Ž21B</v>
      </c>
      <c r="R278" s="73">
        <f>IF(Q278="","",IF(COUNTIF(Q$12:Q277,Q278)=0,R277+1,R277))</f>
        <v>18</v>
      </c>
      <c r="S278" s="73">
        <f t="shared" si="388"/>
        <v>118</v>
      </c>
      <c r="T278" s="73">
        <f t="shared" si="351"/>
        <v>27</v>
      </c>
      <c r="U278" s="66" t="str">
        <f t="shared" si="352"/>
        <v>Ž21B – Ž16</v>
      </c>
      <c r="V278" s="47" t="s">
        <v>0</v>
      </c>
      <c r="W278" s="222" t="str">
        <f t="shared" si="353"/>
        <v>Ž21B</v>
      </c>
      <c r="X278" s="223">
        <f t="shared" si="354"/>
        <v>40</v>
      </c>
      <c r="Y278" s="47" t="s">
        <v>0</v>
      </c>
      <c r="Z278" s="52" t="str">
        <f t="shared" si="389"/>
        <v>CRO</v>
      </c>
      <c r="AA278" s="73">
        <f t="shared" si="355"/>
        <v>1</v>
      </c>
      <c r="AB278" s="31" t="str">
        <f t="shared" si="390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391"/>
        <v/>
      </c>
      <c r="AH278" s="47" t="s">
        <v>0</v>
      </c>
      <c r="AI278" s="143" t="str">
        <f t="shared" si="392"/>
        <v>CRO</v>
      </c>
      <c r="AJ278" s="47"/>
      <c r="AK278" s="52" t="str">
        <f t="shared" si="393"/>
        <v>Aleksandra</v>
      </c>
      <c r="AL278" s="31" t="str">
        <f t="shared" si="394"/>
        <v>Miličević</v>
      </c>
      <c r="AM278" s="73">
        <f t="shared" si="395"/>
        <v>1460</v>
      </c>
      <c r="AN278" s="73" t="str">
        <f t="shared" si="396"/>
        <v/>
      </c>
      <c r="AO278" s="31" t="str">
        <f t="shared" si="356"/>
        <v>Aleksandra</v>
      </c>
      <c r="AP278" s="66" t="str">
        <f t="shared" si="357"/>
        <v>Miličević</v>
      </c>
      <c r="AQ278" s="47" t="s">
        <v>0</v>
      </c>
      <c r="AR278" s="82" t="str">
        <f t="shared" si="397"/>
        <v/>
      </c>
      <c r="AS278" s="47" t="s">
        <v>0</v>
      </c>
      <c r="AT278" s="19" t="str">
        <f t="shared" si="398"/>
        <v/>
      </c>
      <c r="AU278" s="47" t="s">
        <v>0</v>
      </c>
      <c r="AV278" s="103"/>
      <c r="AW278" s="105"/>
      <c r="AX278" s="47" t="s">
        <v>0</v>
      </c>
      <c r="AY278" s="259" t="str">
        <f t="shared" si="421"/>
        <v/>
      </c>
      <c r="AZ278" s="47" t="s">
        <v>0</v>
      </c>
      <c r="BA278" s="52" t="str">
        <f t="shared" si="358"/>
        <v/>
      </c>
      <c r="BB278" s="73" t="str">
        <f>IF(AV278&amp;AW278="","",MAX(BB$12:BB277)+1)</f>
        <v/>
      </c>
      <c r="BC278" s="271" t="str">
        <f t="shared" si="359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>IF(O278="","",IF(BC278="",AO278,IF(BC278="NEMA",AV278,INDEX(regNatjecatelj_ime,MATCH(BC278,regNatjecatelj_id,0)))))</f>
        <v>Aleksandra</v>
      </c>
      <c r="BG278" s="31" t="str">
        <f>IF(O278="","",IF(BC278="",AP278,IF(BC278="NEMA",AW278,INDEX(regNatjecatelj_prezime,MATCH(BC278,regNatjecatelj_id,0)))))</f>
        <v>Miličević</v>
      </c>
      <c r="BH278" s="73" t="str">
        <f t="shared" si="399"/>
        <v/>
      </c>
      <c r="BI278" s="53">
        <f t="shared" si="400"/>
        <v>1460</v>
      </c>
      <c r="BJ278" s="47" t="s">
        <v>0</v>
      </c>
      <c r="BK278" s="52" t="str">
        <f t="shared" si="360"/>
        <v>Vihor</v>
      </c>
      <c r="BL278" s="31" t="str">
        <f t="shared" si="361"/>
        <v>OK Vihor</v>
      </c>
      <c r="BM278" s="73" t="str">
        <f t="shared" si="362"/>
        <v/>
      </c>
      <c r="BN278" s="31" t="str" cm="1">
        <f t="array" ref="BN278">IF(BM278="",""&amp;BL278,IF(BM278="NEMA",BL278,INDEX(regKlub_naziv,MATCH(INDEX(regKlub_alias_klubId,BM278),regKlub_id,0))))</f>
        <v>OK Vihor</v>
      </c>
      <c r="BO278" s="31" t="str" cm="1">
        <f t="array" ref="BO278">IFERROR(""&amp;INDEX(regNatjecatelj_klub,DX278),"")</f>
        <v>OK Vihor</v>
      </c>
      <c r="BP278" s="88" t="str">
        <f t="shared" si="401"/>
        <v/>
      </c>
      <c r="BQ278" s="66" t="str">
        <f t="shared" si="402"/>
        <v>OK Vihor</v>
      </c>
      <c r="BR278" s="47" t="s">
        <v>0</v>
      </c>
      <c r="BS278" s="52" t="str">
        <f>IF(X278&lt;&gt;"NEMA","",IF(IFERROR(MATCH(W278,W$12:W277,0),0)&lt;&gt;0,"",W278))</f>
        <v/>
      </c>
      <c r="BT278" s="73" t="str">
        <f t="shared" si="403"/>
        <v/>
      </c>
      <c r="BU278" s="31" t="str">
        <f>IF(OR(BT278="",BT278&lt;&gt;"NEMA"),"",MAX(BU$12:BU277)+1)</f>
        <v/>
      </c>
      <c r="BV278" s="66" t="str">
        <f t="shared" si="404"/>
        <v/>
      </c>
      <c r="BW278" s="47" t="s">
        <v>0</v>
      </c>
      <c r="BX278" s="19" t="str">
        <f t="shared" si="405"/>
        <v/>
      </c>
      <c r="BY278" s="47" t="s">
        <v>0</v>
      </c>
      <c r="BZ278" s="82" t="str">
        <f>IF(BM278&lt;&gt;"NEMA","",IF(IFERROR(MATCH(BL278,BL$12:BL277,0),0)&lt;&gt;0,"",BL278))</f>
        <v/>
      </c>
      <c r="CA278" s="47" t="s">
        <v>0</v>
      </c>
      <c r="CB278" s="125"/>
      <c r="CC278" s="47" t="s">
        <v>0</v>
      </c>
      <c r="CD278" s="58" t="str">
        <f t="shared" si="406"/>
        <v/>
      </c>
      <c r="CE278" s="31" t="str">
        <f t="shared" si="407"/>
        <v/>
      </c>
      <c r="CF278" s="31" t="str">
        <f>IF(CE278="","",MAX(CF$12:CF277)+1)</f>
        <v/>
      </c>
      <c r="CG278" s="31" t="str">
        <f t="shared" si="363"/>
        <v/>
      </c>
      <c r="CH278" s="31" t="str">
        <f t="shared" si="408"/>
        <v/>
      </c>
      <c r="CI278" s="31" t="str">
        <f>IF(CB278="","",MAX(CI$12:CI277)+1)</f>
        <v/>
      </c>
      <c r="CJ278" s="31" t="str">
        <f t="shared" si="409"/>
        <v/>
      </c>
      <c r="CK278" s="66" t="str">
        <f t="shared" si="410"/>
        <v/>
      </c>
      <c r="CL278" s="47" t="s">
        <v>0</v>
      </c>
      <c r="CM278" s="73" t="str">
        <f t="shared" si="364"/>
        <v/>
      </c>
      <c r="CN278" s="47"/>
      <c r="CO278" s="19" t="str">
        <f t="shared" si="411"/>
        <v/>
      </c>
      <c r="CP278" s="47" t="s">
        <v>0</v>
      </c>
      <c r="CQ278" s="143" t="str">
        <f t="shared" si="412"/>
        <v>OK Vihor</v>
      </c>
      <c r="CR278" s="47" t="s">
        <v>0</v>
      </c>
      <c r="CS278" s="58" t="str">
        <f t="shared" si="348"/>
        <v/>
      </c>
      <c r="CT278" s="73" t="str">
        <f t="shared" si="349"/>
        <v>2</v>
      </c>
      <c r="CU278" s="229" t="str">
        <f t="shared" si="365"/>
        <v/>
      </c>
      <c r="CV278" s="230" t="str">
        <f t="shared" si="350"/>
        <v/>
      </c>
      <c r="CW278" s="163">
        <f t="shared" si="366"/>
        <v>4</v>
      </c>
      <c r="CX278" s="47" t="s">
        <v>0</v>
      </c>
      <c r="CY278" s="222" t="str">
        <f t="shared" si="413"/>
        <v xml:space="preserve">
</v>
      </c>
      <c r="CZ278" s="223">
        <f t="shared" si="414"/>
        <v>5</v>
      </c>
      <c r="DA278" s="47" t="s">
        <v>0</v>
      </c>
      <c r="DB278" s="47"/>
      <c r="DC278" s="47"/>
      <c r="DD278" s="47"/>
      <c r="DE278" s="47" t="s">
        <v>0</v>
      </c>
      <c r="DF278" s="53" t="str">
        <f t="shared" si="422"/>
        <v/>
      </c>
      <c r="DG278" t="s">
        <v>0</v>
      </c>
      <c r="DH278" s="128" t="str">
        <f t="shared" si="423"/>
        <v>Ž</v>
      </c>
      <c r="DI278" t="s">
        <v>0</v>
      </c>
      <c r="DJ278" s="52" t="str">
        <f t="shared" si="424"/>
        <v/>
      </c>
      <c r="DK278" s="66" t="str">
        <f t="shared" si="425"/>
        <v/>
      </c>
      <c r="DL278" t="s">
        <v>0</v>
      </c>
      <c r="DM278" s="19" t="str">
        <f t="shared" si="426"/>
        <v/>
      </c>
      <c r="DN278" s="47" t="s">
        <v>0</v>
      </c>
      <c r="DO278" s="19" t="str">
        <f t="shared" si="427"/>
        <v/>
      </c>
      <c r="DP278" s="47" t="s">
        <v>0</v>
      </c>
      <c r="DQ278" s="52" t="str">
        <f t="shared" si="367"/>
        <v>Aleksandra – Miličević – OK Vihor – Ž21B</v>
      </c>
      <c r="DR278" s="53">
        <f t="shared" si="368"/>
        <v>808</v>
      </c>
      <c r="DS278" s="47" t="s">
        <v>0</v>
      </c>
      <c r="DT278" s="52" t="str">
        <f t="shared" si="369"/>
        <v>Aleksandra – Miličević – OK Vihor</v>
      </c>
      <c r="DU278" s="53">
        <f t="shared" si="370"/>
        <v>808</v>
      </c>
      <c r="DV278" s="47" t="s">
        <v>0</v>
      </c>
      <c r="DW278" s="52" t="str">
        <f t="shared" si="371"/>
        <v>Aleksandra – Miličević</v>
      </c>
      <c r="DX278" s="53">
        <f t="shared" si="372"/>
        <v>808</v>
      </c>
      <c r="DY278" s="47" t="s">
        <v>0</v>
      </c>
      <c r="DZ278" s="58">
        <f t="shared" si="415"/>
        <v>808</v>
      </c>
      <c r="EA278" s="53" cm="1">
        <f t="array" ref="EA278">IF(DZ278&lt;&gt;"",INDEX(regNatjecatelj_id,DZ278,0),IF(BD278&lt;&gt;"",BD278,""))</f>
        <v>1460</v>
      </c>
      <c r="EB278" s="47" t="s">
        <v>0</v>
      </c>
      <c r="EC278" s="58" t="str">
        <f t="shared" si="373"/>
        <v>imepre</v>
      </c>
      <c r="ED278" s="73" t="str">
        <f t="shared" si="374"/>
        <v>klu</v>
      </c>
      <c r="EE278" s="73" t="str">
        <f t="shared" si="375"/>
        <v>kat</v>
      </c>
      <c r="EF278" s="73" t="str">
        <f t="shared" si="376"/>
        <v/>
      </c>
      <c r="EG278" s="66" t="str">
        <f t="shared" si="377"/>
        <v>imepre-klu-kat</v>
      </c>
      <c r="EH278" s="47" t="s">
        <v>0</v>
      </c>
      <c r="EI278" s="58">
        <f>IF(AL278="","",MAX(EI$12:EI277)+1)</f>
        <v>429</v>
      </c>
      <c r="EJ278" s="73">
        <f t="shared" si="378"/>
        <v>40</v>
      </c>
      <c r="EK278" s="73">
        <f t="shared" si="416"/>
        <v>1460</v>
      </c>
      <c r="EL278" s="73" t="str">
        <f t="shared" si="379"/>
        <v/>
      </c>
      <c r="EM278" s="73">
        <f t="shared" si="380"/>
        <v>4</v>
      </c>
      <c r="EN278" s="73">
        <f t="shared" si="417"/>
        <v>1</v>
      </c>
      <c r="EO278" s="73">
        <f t="shared" si="418"/>
        <v>1</v>
      </c>
      <c r="EP278" s="73" t="str">
        <f t="shared" si="381"/>
        <v>2</v>
      </c>
      <c r="EQ278" s="73" t="str">
        <f t="shared" si="382"/>
        <v/>
      </c>
      <c r="ER278" s="73" t="str">
        <f t="shared" si="383"/>
        <v/>
      </c>
      <c r="ES278" s="53" t="str">
        <f t="shared" si="384"/>
        <v/>
      </c>
      <c r="ET278" s="47" t="s">
        <v>0</v>
      </c>
      <c r="EU278" s="19" t="str">
        <f t="shared" si="419"/>
        <v>INSERT INTO rezultat(id,stazakategorija_id,imeprezime_id,vrijeme_sec,status_id,registracija,uparivanje_id,originalstatus_id,imeprezimealias_id,klubalias_id,kategorijaalias_id) VALUES (429,40,1460,Null,4,1,1,2,Null,Null,Null);</v>
      </c>
      <c r="EV278" s="47" t="s">
        <v>0</v>
      </c>
      <c r="EW278" s="19" t="str">
        <f t="shared" si="420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8" s="47" t="s">
        <v>0</v>
      </c>
      <c r="EY278" s="180" t="str">
        <f t="shared" si="385"/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8" s="47" t="s">
        <v>0</v>
      </c>
    </row>
    <row r="279" spans="1:156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6" t="str">
        <f t="shared" si="386"/>
        <v>ok</v>
      </c>
      <c r="P279" s="47"/>
      <c r="Q279" s="52" t="str">
        <f t="shared" si="387"/>
        <v>Ž21B</v>
      </c>
      <c r="R279" s="73">
        <f>IF(Q279="","",IF(COUNTIF(Q$12:Q278,Q279)=0,R278+1,R278))</f>
        <v>18</v>
      </c>
      <c r="S279" s="73">
        <f t="shared" si="388"/>
        <v>118</v>
      </c>
      <c r="T279" s="73">
        <f t="shared" si="351"/>
        <v>27</v>
      </c>
      <c r="U279" s="66" t="str">
        <f t="shared" si="352"/>
        <v>Ž21B – Ž16</v>
      </c>
      <c r="V279" s="47" t="s">
        <v>0</v>
      </c>
      <c r="W279" s="222" t="str">
        <f t="shared" si="353"/>
        <v>Ž21B</v>
      </c>
      <c r="X279" s="223">
        <f t="shared" si="354"/>
        <v>40</v>
      </c>
      <c r="Y279" s="47" t="s">
        <v>0</v>
      </c>
      <c r="Z279" s="52" t="str">
        <f t="shared" si="389"/>
        <v>CRO</v>
      </c>
      <c r="AA279" s="73">
        <f t="shared" si="355"/>
        <v>1</v>
      </c>
      <c r="AB279" s="31" t="str">
        <f t="shared" si="390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391"/>
        <v/>
      </c>
      <c r="AH279" s="47" t="s">
        <v>0</v>
      </c>
      <c r="AI279" s="143" t="str">
        <f t="shared" si="392"/>
        <v>CRO</v>
      </c>
      <c r="AJ279" s="47"/>
      <c r="AK279" s="52" t="str">
        <f t="shared" si="393"/>
        <v>Nikolina</v>
      </c>
      <c r="AL279" s="31" t="str">
        <f t="shared" si="394"/>
        <v>Kranjec</v>
      </c>
      <c r="AM279" s="73">
        <f t="shared" si="395"/>
        <v>1896</v>
      </c>
      <c r="AN279" s="73" t="str">
        <f t="shared" si="396"/>
        <v/>
      </c>
      <c r="AO279" s="31" t="str">
        <f t="shared" si="356"/>
        <v>Nikolina</v>
      </c>
      <c r="AP279" s="66" t="str">
        <f t="shared" si="357"/>
        <v>Kranjec</v>
      </c>
      <c r="AQ279" s="47" t="s">
        <v>0</v>
      </c>
      <c r="AR279" s="82" t="str">
        <f t="shared" si="397"/>
        <v/>
      </c>
      <c r="AS279" s="47" t="s">
        <v>0</v>
      </c>
      <c r="AT279" s="19" t="str">
        <f t="shared" si="398"/>
        <v/>
      </c>
      <c r="AU279" s="47" t="s">
        <v>0</v>
      </c>
      <c r="AV279" s="103"/>
      <c r="AW279" s="105"/>
      <c r="AX279" s="47" t="s">
        <v>0</v>
      </c>
      <c r="AY279" s="259" t="str">
        <f t="shared" si="421"/>
        <v/>
      </c>
      <c r="AZ279" s="47" t="s">
        <v>0</v>
      </c>
      <c r="BA279" s="52" t="str">
        <f t="shared" si="358"/>
        <v/>
      </c>
      <c r="BB279" s="73" t="str">
        <f>IF(AV279&amp;AW279="","",MAX(BB$12:BB278)+1)</f>
        <v/>
      </c>
      <c r="BC279" s="271" t="str">
        <f t="shared" si="359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>IF(O279="","",IF(BC279="",AO279,IF(BC279="NEMA",AV279,INDEX(regNatjecatelj_ime,MATCH(BC279,regNatjecatelj_id,0)))))</f>
        <v>Nikolina</v>
      </c>
      <c r="BG279" s="31" t="str">
        <f>IF(O279="","",IF(BC279="",AP279,IF(BC279="NEMA",AW279,INDEX(regNatjecatelj_prezime,MATCH(BC279,regNatjecatelj_id,0)))))</f>
        <v>Kranjec</v>
      </c>
      <c r="BH279" s="73" t="str">
        <f t="shared" si="399"/>
        <v/>
      </c>
      <c r="BI279" s="53">
        <f t="shared" si="400"/>
        <v>1896</v>
      </c>
      <c r="BJ279" s="47" t="s">
        <v>0</v>
      </c>
      <c r="BK279" s="52" t="str">
        <f t="shared" si="360"/>
        <v>Vihor</v>
      </c>
      <c r="BL279" s="31" t="str">
        <f t="shared" si="361"/>
        <v>OK Vihor</v>
      </c>
      <c r="BM279" s="73" t="str">
        <f t="shared" si="362"/>
        <v/>
      </c>
      <c r="BN279" s="31" t="str" cm="1">
        <f t="array" ref="BN279">IF(BM279="",""&amp;BL279,IF(BM279="NEMA",BL279,INDEX(regKlub_naziv,MATCH(INDEX(regKlub_alias_klubId,BM279),regKlub_id,0))))</f>
        <v>OK Vihor</v>
      </c>
      <c r="BO279" s="31" t="str" cm="1">
        <f t="array" ref="BO279">IFERROR(""&amp;INDEX(regNatjecatelj_klub,DX279),"")</f>
        <v>OK Vihor</v>
      </c>
      <c r="BP279" s="88" t="str">
        <f t="shared" si="401"/>
        <v/>
      </c>
      <c r="BQ279" s="66" t="str">
        <f t="shared" si="402"/>
        <v>OK Vihor</v>
      </c>
      <c r="BR279" s="47" t="s">
        <v>0</v>
      </c>
      <c r="BS279" s="52" t="str">
        <f>IF(X279&lt;&gt;"NEMA","",IF(IFERROR(MATCH(W279,W$12:W278,0),0)&lt;&gt;0,"",W279))</f>
        <v/>
      </c>
      <c r="BT279" s="73" t="str">
        <f t="shared" si="403"/>
        <v/>
      </c>
      <c r="BU279" s="31" t="str">
        <f>IF(OR(BT279="",BT279&lt;&gt;"NEMA"),"",MAX(BU$12:BU278)+1)</f>
        <v/>
      </c>
      <c r="BV279" s="66" t="str">
        <f t="shared" si="404"/>
        <v/>
      </c>
      <c r="BW279" s="47" t="s">
        <v>0</v>
      </c>
      <c r="BX279" s="19" t="str">
        <f t="shared" si="405"/>
        <v/>
      </c>
      <c r="BY279" s="47" t="s">
        <v>0</v>
      </c>
      <c r="BZ279" s="82" t="str">
        <f>IF(BM279&lt;&gt;"NEMA","",IF(IFERROR(MATCH(BL279,BL$12:BL278,0),0)&lt;&gt;0,"",BL279))</f>
        <v/>
      </c>
      <c r="CA279" s="47" t="s">
        <v>0</v>
      </c>
      <c r="CB279" s="125"/>
      <c r="CC279" s="47" t="s">
        <v>0</v>
      </c>
      <c r="CD279" s="58" t="str">
        <f t="shared" si="406"/>
        <v/>
      </c>
      <c r="CE279" s="31" t="str">
        <f t="shared" si="407"/>
        <v/>
      </c>
      <c r="CF279" s="31" t="str">
        <f>IF(CE279="","",MAX(CF$12:CF278)+1)</f>
        <v/>
      </c>
      <c r="CG279" s="31" t="str">
        <f t="shared" si="363"/>
        <v/>
      </c>
      <c r="CH279" s="31" t="str">
        <f t="shared" si="408"/>
        <v/>
      </c>
      <c r="CI279" s="31" t="str">
        <f>IF(CB279="","",MAX(CI$12:CI278)+1)</f>
        <v/>
      </c>
      <c r="CJ279" s="31" t="str">
        <f t="shared" si="409"/>
        <v/>
      </c>
      <c r="CK279" s="66" t="str">
        <f t="shared" si="410"/>
        <v/>
      </c>
      <c r="CL279" s="47" t="s">
        <v>0</v>
      </c>
      <c r="CM279" s="73" t="str">
        <f t="shared" si="364"/>
        <v/>
      </c>
      <c r="CN279" s="47"/>
      <c r="CO279" s="19" t="str">
        <f t="shared" si="411"/>
        <v/>
      </c>
      <c r="CP279" s="47" t="s">
        <v>0</v>
      </c>
      <c r="CQ279" s="143" t="str">
        <f t="shared" si="412"/>
        <v>OK Vihor</v>
      </c>
      <c r="CR279" s="47" t="s">
        <v>0</v>
      </c>
      <c r="CS279" s="58" t="str">
        <f t="shared" si="348"/>
        <v/>
      </c>
      <c r="CT279" s="73" t="str">
        <f t="shared" si="349"/>
        <v>2</v>
      </c>
      <c r="CU279" s="229" t="str">
        <f t="shared" si="365"/>
        <v/>
      </c>
      <c r="CV279" s="230" t="str">
        <f t="shared" si="350"/>
        <v/>
      </c>
      <c r="CW279" s="163">
        <f t="shared" si="366"/>
        <v>4</v>
      </c>
      <c r="CX279" s="47" t="s">
        <v>0</v>
      </c>
      <c r="CY279" s="222" t="str">
        <f t="shared" si="413"/>
        <v xml:space="preserve">
</v>
      </c>
      <c r="CZ279" s="223">
        <f t="shared" si="414"/>
        <v>5</v>
      </c>
      <c r="DA279" s="47" t="s">
        <v>0</v>
      </c>
      <c r="DB279" s="47"/>
      <c r="DC279" s="47"/>
      <c r="DD279" s="47"/>
      <c r="DE279" s="47" t="s">
        <v>0</v>
      </c>
      <c r="DF279" s="53" t="str">
        <f t="shared" si="422"/>
        <v/>
      </c>
      <c r="DG279" t="s">
        <v>0</v>
      </c>
      <c r="DH279" s="128" t="str">
        <f t="shared" si="423"/>
        <v>Ž</v>
      </c>
      <c r="DI279" t="s">
        <v>0</v>
      </c>
      <c r="DJ279" s="52" t="str">
        <f t="shared" si="424"/>
        <v/>
      </c>
      <c r="DK279" s="66" t="str">
        <f t="shared" si="425"/>
        <v/>
      </c>
      <c r="DL279" t="s">
        <v>0</v>
      </c>
      <c r="DM279" s="19" t="str">
        <f t="shared" si="426"/>
        <v/>
      </c>
      <c r="DN279" s="47" t="s">
        <v>0</v>
      </c>
      <c r="DO279" s="19" t="str">
        <f t="shared" si="427"/>
        <v/>
      </c>
      <c r="DP279" s="47" t="s">
        <v>0</v>
      </c>
      <c r="DQ279" s="52" t="str">
        <f t="shared" si="367"/>
        <v>Nikolina – Kranjec – OK Vihor – Ž21B</v>
      </c>
      <c r="DR279" s="53">
        <f t="shared" si="368"/>
        <v>757</v>
      </c>
      <c r="DS279" s="47" t="s">
        <v>0</v>
      </c>
      <c r="DT279" s="52" t="str">
        <f t="shared" si="369"/>
        <v>Nikolina – Kranjec – OK Vihor</v>
      </c>
      <c r="DU279" s="53">
        <f t="shared" si="370"/>
        <v>757</v>
      </c>
      <c r="DV279" s="47" t="s">
        <v>0</v>
      </c>
      <c r="DW279" s="52" t="str">
        <f t="shared" si="371"/>
        <v>Nikolina – Kranjec</v>
      </c>
      <c r="DX279" s="53">
        <f t="shared" si="372"/>
        <v>757</v>
      </c>
      <c r="DY279" s="47" t="s">
        <v>0</v>
      </c>
      <c r="DZ279" s="58">
        <f t="shared" si="415"/>
        <v>757</v>
      </c>
      <c r="EA279" s="53" cm="1">
        <f t="array" ref="EA279">IF(DZ279&lt;&gt;"",INDEX(regNatjecatelj_id,DZ279,0),IF(BD279&lt;&gt;"",BD279,""))</f>
        <v>1896</v>
      </c>
      <c r="EB279" s="47" t="s">
        <v>0</v>
      </c>
      <c r="EC279" s="58" t="str">
        <f t="shared" si="373"/>
        <v>imepre</v>
      </c>
      <c r="ED279" s="73" t="str">
        <f t="shared" si="374"/>
        <v>klu</v>
      </c>
      <c r="EE279" s="73" t="str">
        <f t="shared" si="375"/>
        <v>kat</v>
      </c>
      <c r="EF279" s="73" t="str">
        <f t="shared" si="376"/>
        <v/>
      </c>
      <c r="EG279" s="66" t="str">
        <f t="shared" si="377"/>
        <v>imepre-klu-kat</v>
      </c>
      <c r="EH279" s="47" t="s">
        <v>0</v>
      </c>
      <c r="EI279" s="58">
        <f>IF(AL279="","",MAX(EI$12:EI278)+1)</f>
        <v>430</v>
      </c>
      <c r="EJ279" s="73">
        <f t="shared" si="378"/>
        <v>40</v>
      </c>
      <c r="EK279" s="73">
        <f t="shared" si="416"/>
        <v>1896</v>
      </c>
      <c r="EL279" s="73" t="str">
        <f t="shared" si="379"/>
        <v/>
      </c>
      <c r="EM279" s="73">
        <f t="shared" si="380"/>
        <v>4</v>
      </c>
      <c r="EN279" s="73">
        <f t="shared" si="417"/>
        <v>1</v>
      </c>
      <c r="EO279" s="73">
        <f t="shared" si="418"/>
        <v>1</v>
      </c>
      <c r="EP279" s="73" t="str">
        <f t="shared" si="381"/>
        <v>2</v>
      </c>
      <c r="EQ279" s="73" t="str">
        <f t="shared" si="382"/>
        <v/>
      </c>
      <c r="ER279" s="73" t="str">
        <f t="shared" si="383"/>
        <v/>
      </c>
      <c r="ES279" s="53" t="str">
        <f t="shared" si="384"/>
        <v/>
      </c>
      <c r="ET279" s="47" t="s">
        <v>0</v>
      </c>
      <c r="EU279" s="19" t="str">
        <f t="shared" si="419"/>
        <v>INSERT INTO rezultat(id,stazakategorija_id,imeprezime_id,vrijeme_sec,status_id,registracija,uparivanje_id,originalstatus_id,imeprezimealias_id,klubalias_id,kategorijaalias_id) VALUES (430,40,1896,Null,4,1,1,2,Null,Null,Null);</v>
      </c>
      <c r="EV279" s="47" t="s">
        <v>0</v>
      </c>
      <c r="EW279" s="19" t="str">
        <f t="shared" si="420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9" s="47" t="s">
        <v>0</v>
      </c>
      <c r="EY279" s="180" t="str">
        <f t="shared" si="385"/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79" s="47" t="s">
        <v>0</v>
      </c>
    </row>
    <row r="280" spans="1:156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6" t="str">
        <f t="shared" si="386"/>
        <v/>
      </c>
      <c r="P280" s="47"/>
      <c r="Q280" s="52" t="str">
        <f t="shared" si="387"/>
        <v>Ž21B</v>
      </c>
      <c r="R280" s="73">
        <f>IF(Q280="","",IF(COUNTIF(Q$12:Q279,Q280)=0,R279+1,R279))</f>
        <v>18</v>
      </c>
      <c r="S280" s="73">
        <f t="shared" si="388"/>
        <v>118</v>
      </c>
      <c r="T280" s="73">
        <f t="shared" si="351"/>
        <v>27</v>
      </c>
      <c r="U280" s="66" t="str">
        <f t="shared" si="352"/>
        <v>Ž21B – Ž16</v>
      </c>
      <c r="V280" s="47" t="s">
        <v>0</v>
      </c>
      <c r="W280" s="222" t="str">
        <f t="shared" si="353"/>
        <v/>
      </c>
      <c r="X280" s="223" t="str">
        <f t="shared" si="354"/>
        <v/>
      </c>
      <c r="Y280" s="47" t="s">
        <v>0</v>
      </c>
      <c r="Z280" s="52" t="str">
        <f t="shared" si="389"/>
        <v/>
      </c>
      <c r="AA280" s="73" t="str">
        <f t="shared" si="355"/>
        <v/>
      </c>
      <c r="AB280" s="31" t="str">
        <f t="shared" si="390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391"/>
        <v/>
      </c>
      <c r="AH280" s="47" t="s">
        <v>0</v>
      </c>
      <c r="AI280" s="143" t="str">
        <f t="shared" si="392"/>
        <v/>
      </c>
      <c r="AJ280" s="47"/>
      <c r="AK280" s="52" t="str">
        <f t="shared" si="393"/>
        <v/>
      </c>
      <c r="AL280" s="31" t="str">
        <f t="shared" si="394"/>
        <v/>
      </c>
      <c r="AM280" s="73" t="str">
        <f t="shared" si="395"/>
        <v/>
      </c>
      <c r="AN280" s="73" t="str">
        <f t="shared" si="396"/>
        <v/>
      </c>
      <c r="AO280" s="31" t="str">
        <f t="shared" si="356"/>
        <v/>
      </c>
      <c r="AP280" s="66" t="str">
        <f t="shared" si="357"/>
        <v/>
      </c>
      <c r="AQ280" s="47" t="s">
        <v>0</v>
      </c>
      <c r="AR280" s="82" t="str">
        <f t="shared" si="397"/>
        <v/>
      </c>
      <c r="AS280" s="47" t="s">
        <v>0</v>
      </c>
      <c r="AT280" s="19" t="str">
        <f t="shared" si="398"/>
        <v/>
      </c>
      <c r="AU280" s="47" t="s">
        <v>0</v>
      </c>
      <c r="AV280" s="103"/>
      <c r="AW280" s="105"/>
      <c r="AX280" s="47" t="s">
        <v>0</v>
      </c>
      <c r="AY280" s="259" t="str">
        <f t="shared" si="421"/>
        <v/>
      </c>
      <c r="AZ280" s="47" t="s">
        <v>0</v>
      </c>
      <c r="BA280" s="52" t="str">
        <f t="shared" si="358"/>
        <v/>
      </c>
      <c r="BB280" s="73" t="str">
        <f>IF(AV280&amp;AW280="","",MAX(BB$12:BB279)+1)</f>
        <v/>
      </c>
      <c r="BC280" s="271" t="str">
        <f t="shared" si="359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>IF(O280="","",IF(BC280="",AO280,IF(BC280="NEMA",AV280,INDEX(regNatjecatelj_ime,MATCH(BC280,regNatjecatelj_id,0)))))</f>
        <v/>
      </c>
      <c r="BG280" s="31" t="str">
        <f>IF(O280="","",IF(BC280="",AP280,IF(BC280="NEMA",AW280,INDEX(regNatjecatelj_prezime,MATCH(BC280,regNatjecatelj_id,0)))))</f>
        <v/>
      </c>
      <c r="BH280" s="73" t="str">
        <f t="shared" si="399"/>
        <v/>
      </c>
      <c r="BI280" s="53" t="str">
        <f t="shared" si="400"/>
        <v/>
      </c>
      <c r="BJ280" s="47" t="s">
        <v>0</v>
      </c>
      <c r="BK280" s="52" t="str">
        <f t="shared" si="360"/>
        <v/>
      </c>
      <c r="BL280" s="31" t="str">
        <f t="shared" si="361"/>
        <v/>
      </c>
      <c r="BM280" s="73" t="str">
        <f t="shared" si="362"/>
        <v/>
      </c>
      <c r="BN280" s="31" t="str" cm="1">
        <f t="array" ref="BN280">IF(BM280="",""&amp;BL280,IF(BM280="NEMA",BL280,INDEX(regKlub_naziv,MATCH(INDEX(regKlub_alias_klubId,BM280),regKlub_id,0))))</f>
        <v/>
      </c>
      <c r="BO280" s="31" t="str" cm="1">
        <f t="array" ref="BO280">IFERROR(""&amp;INDEX(regNatjecatelj_klub,DX280),"")</f>
        <v/>
      </c>
      <c r="BP280" s="88" t="str">
        <f t="shared" si="401"/>
        <v/>
      </c>
      <c r="BQ280" s="66" t="str">
        <f t="shared" si="402"/>
        <v/>
      </c>
      <c r="BR280" s="47" t="s">
        <v>0</v>
      </c>
      <c r="BS280" s="52" t="str">
        <f>IF(X280&lt;&gt;"NEMA","",IF(IFERROR(MATCH(W280,W$12:W279,0),0)&lt;&gt;0,"",W280))</f>
        <v/>
      </c>
      <c r="BT280" s="73" t="str">
        <f t="shared" si="403"/>
        <v/>
      </c>
      <c r="BU280" s="31" t="str">
        <f>IF(OR(BT280="",BT280&lt;&gt;"NEMA"),"",MAX(BU$12:BU279)+1)</f>
        <v/>
      </c>
      <c r="BV280" s="66" t="str">
        <f t="shared" si="404"/>
        <v/>
      </c>
      <c r="BW280" s="47" t="s">
        <v>0</v>
      </c>
      <c r="BX280" s="19" t="str">
        <f t="shared" si="405"/>
        <v/>
      </c>
      <c r="BY280" s="47" t="s">
        <v>0</v>
      </c>
      <c r="BZ280" s="82" t="str">
        <f>IF(BM280&lt;&gt;"NEMA","",IF(IFERROR(MATCH(BL280,BL$12:BL279,0),0)&lt;&gt;0,"",BL280))</f>
        <v/>
      </c>
      <c r="CA280" s="47" t="s">
        <v>0</v>
      </c>
      <c r="CB280" s="125"/>
      <c r="CC280" s="47" t="s">
        <v>0</v>
      </c>
      <c r="CD280" s="58" t="str">
        <f t="shared" si="406"/>
        <v/>
      </c>
      <c r="CE280" s="31" t="str">
        <f t="shared" si="407"/>
        <v/>
      </c>
      <c r="CF280" s="31" t="str">
        <f>IF(CE280="","",MAX(CF$12:CF279)+1)</f>
        <v/>
      </c>
      <c r="CG280" s="31" t="str">
        <f t="shared" si="363"/>
        <v/>
      </c>
      <c r="CH280" s="31" t="str">
        <f t="shared" si="408"/>
        <v/>
      </c>
      <c r="CI280" s="31" t="str">
        <f>IF(CB280="","",MAX(CI$12:CI279)+1)</f>
        <v/>
      </c>
      <c r="CJ280" s="31" t="str">
        <f t="shared" si="409"/>
        <v/>
      </c>
      <c r="CK280" s="66" t="str">
        <f t="shared" si="410"/>
        <v/>
      </c>
      <c r="CL280" s="47" t="s">
        <v>0</v>
      </c>
      <c r="CM280" s="73" t="str">
        <f t="shared" si="364"/>
        <v/>
      </c>
      <c r="CN280" s="47"/>
      <c r="CO280" s="19" t="str">
        <f t="shared" si="411"/>
        <v/>
      </c>
      <c r="CP280" s="47" t="s">
        <v>0</v>
      </c>
      <c r="CQ280" s="143" t="str">
        <f t="shared" si="412"/>
        <v/>
      </c>
      <c r="CR280" s="47" t="s">
        <v>0</v>
      </c>
      <c r="CS280" s="58" t="str">
        <f t="shared" si="348"/>
        <v/>
      </c>
      <c r="CT280" s="73" t="str">
        <f t="shared" si="349"/>
        <v>0</v>
      </c>
      <c r="CU280" s="229" t="str">
        <f t="shared" si="365"/>
        <v/>
      </c>
      <c r="CV280" s="230" t="str">
        <f t="shared" si="350"/>
        <v/>
      </c>
      <c r="CW280" s="163" t="str">
        <f t="shared" si="366"/>
        <v/>
      </c>
      <c r="CX280" s="47" t="s">
        <v>0</v>
      </c>
      <c r="CY280" s="222" t="str">
        <f t="shared" si="413"/>
        <v xml:space="preserve">
</v>
      </c>
      <c r="CZ280" s="223" t="str">
        <f t="shared" si="414"/>
        <v/>
      </c>
      <c r="DA280" s="47" t="s">
        <v>0</v>
      </c>
      <c r="DB280" s="47"/>
      <c r="DC280" s="47"/>
      <c r="DD280" s="47"/>
      <c r="DE280" s="47" t="s">
        <v>0</v>
      </c>
      <c r="DF280" s="53" t="str">
        <f t="shared" si="422"/>
        <v/>
      </c>
      <c r="DG280" t="s">
        <v>0</v>
      </c>
      <c r="DH280" s="128" t="str">
        <f t="shared" si="423"/>
        <v>Ž</v>
      </c>
      <c r="DI280" t="s">
        <v>0</v>
      </c>
      <c r="DJ280" s="52" t="str">
        <f t="shared" si="424"/>
        <v/>
      </c>
      <c r="DK280" s="66" t="str">
        <f t="shared" si="425"/>
        <v/>
      </c>
      <c r="DL280" t="s">
        <v>0</v>
      </c>
      <c r="DM280" s="19" t="str">
        <f t="shared" si="426"/>
        <v/>
      </c>
      <c r="DN280" s="47" t="s">
        <v>0</v>
      </c>
      <c r="DO280" s="19" t="str">
        <f t="shared" si="427"/>
        <v/>
      </c>
      <c r="DP280" s="47" t="s">
        <v>0</v>
      </c>
      <c r="DQ280" s="52" t="str">
        <f t="shared" si="367"/>
        <v/>
      </c>
      <c r="DR280" s="53" t="str">
        <f t="shared" si="368"/>
        <v/>
      </c>
      <c r="DS280" s="47" t="s">
        <v>0</v>
      </c>
      <c r="DT280" s="52" t="str">
        <f t="shared" si="369"/>
        <v/>
      </c>
      <c r="DU280" s="53" t="str">
        <f t="shared" si="370"/>
        <v/>
      </c>
      <c r="DV280" s="47" t="s">
        <v>0</v>
      </c>
      <c r="DW280" s="52" t="str">
        <f t="shared" si="371"/>
        <v/>
      </c>
      <c r="DX280" s="53" t="str">
        <f t="shared" si="372"/>
        <v/>
      </c>
      <c r="DY280" s="47" t="s">
        <v>0</v>
      </c>
      <c r="DZ280" s="58" t="str">
        <f t="shared" si="415"/>
        <v/>
      </c>
      <c r="EA280" s="53" t="str" cm="1">
        <f t="array" ref="EA280">IF(DZ280&lt;&gt;"",INDEX(regNatjecatelj_id,DZ280,0),IF(BD280&lt;&gt;"",BD280,""))</f>
        <v/>
      </c>
      <c r="EB280" s="47" t="s">
        <v>0</v>
      </c>
      <c r="EC280" s="58" t="str">
        <f t="shared" si="373"/>
        <v/>
      </c>
      <c r="ED280" s="73" t="str">
        <f t="shared" si="374"/>
        <v/>
      </c>
      <c r="EE280" s="73" t="str">
        <f t="shared" si="375"/>
        <v/>
      </c>
      <c r="EF280" s="73" t="str">
        <f t="shared" si="376"/>
        <v/>
      </c>
      <c r="EG280" s="66" t="str">
        <f t="shared" si="377"/>
        <v/>
      </c>
      <c r="EH280" s="47" t="s">
        <v>0</v>
      </c>
      <c r="EI280" s="58" t="str">
        <f>IF(AL280="","",MAX(EI$12:EI279)+1)</f>
        <v/>
      </c>
      <c r="EJ280" s="73" t="str">
        <f t="shared" si="378"/>
        <v/>
      </c>
      <c r="EK280" s="73" t="str">
        <f t="shared" si="416"/>
        <v/>
      </c>
      <c r="EL280" s="73" t="str">
        <f t="shared" si="379"/>
        <v/>
      </c>
      <c r="EM280" s="73" t="str">
        <f t="shared" si="380"/>
        <v/>
      </c>
      <c r="EN280" s="73" t="str">
        <f t="shared" si="417"/>
        <v/>
      </c>
      <c r="EO280" s="73" t="str">
        <f t="shared" si="418"/>
        <v/>
      </c>
      <c r="EP280" s="73" t="str">
        <f t="shared" si="381"/>
        <v/>
      </c>
      <c r="EQ280" s="73" t="str">
        <f t="shared" si="382"/>
        <v/>
      </c>
      <c r="ER280" s="73" t="str">
        <f t="shared" si="383"/>
        <v/>
      </c>
      <c r="ES280" s="53" t="str">
        <f t="shared" si="384"/>
        <v/>
      </c>
      <c r="ET280" s="47" t="s">
        <v>0</v>
      </c>
      <c r="EU280" s="19" t="str">
        <f t="shared" si="419"/>
        <v/>
      </c>
      <c r="EV280" s="47" t="s">
        <v>0</v>
      </c>
      <c r="EW280" s="19" t="str">
        <f t="shared" si="420"/>
        <v/>
      </c>
      <c r="EX280" s="47" t="s">
        <v>0</v>
      </c>
      <c r="EY280" s="180" t="str">
        <f t="shared" si="385"/>
        <v/>
      </c>
      <c r="EZ280" s="47" t="s">
        <v>0</v>
      </c>
    </row>
    <row r="281" spans="1:156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6" t="str">
        <f t="shared" si="386"/>
        <v>ok</v>
      </c>
      <c r="P281" s="47"/>
      <c r="Q281" s="52" t="str">
        <f t="shared" si="387"/>
        <v>Ž21B</v>
      </c>
      <c r="R281" s="73">
        <f>IF(Q281="","",IF(COUNTIF(Q$12:Q280,Q281)=0,R280+1,R280))</f>
        <v>18</v>
      </c>
      <c r="S281" s="73">
        <f t="shared" si="388"/>
        <v>118</v>
      </c>
      <c r="T281" s="73">
        <f t="shared" si="351"/>
        <v>27</v>
      </c>
      <c r="U281" s="66" t="str">
        <f t="shared" si="352"/>
        <v>Ž21B – Ž16</v>
      </c>
      <c r="V281" s="47" t="s">
        <v>0</v>
      </c>
      <c r="W281" s="222" t="str">
        <f t="shared" si="353"/>
        <v>Ž21B</v>
      </c>
      <c r="X281" s="223">
        <f t="shared" si="354"/>
        <v>40</v>
      </c>
      <c r="Y281" s="47" t="s">
        <v>0</v>
      </c>
      <c r="Z281" s="52" t="str">
        <f t="shared" si="389"/>
        <v>CRO</v>
      </c>
      <c r="AA281" s="73">
        <f t="shared" si="355"/>
        <v>1</v>
      </c>
      <c r="AB281" s="31" t="str">
        <f t="shared" si="390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391"/>
        <v/>
      </c>
      <c r="AH281" s="47" t="s">
        <v>0</v>
      </c>
      <c r="AI281" s="143" t="str">
        <f t="shared" si="392"/>
        <v>CRO</v>
      </c>
      <c r="AJ281" s="47"/>
      <c r="AK281" s="52" t="str">
        <f t="shared" si="393"/>
        <v>Iva</v>
      </c>
      <c r="AL281" s="31" t="str">
        <f t="shared" si="394"/>
        <v>Stipeljković</v>
      </c>
      <c r="AM281" s="73">
        <f t="shared" si="395"/>
        <v>1905</v>
      </c>
      <c r="AN281" s="73" t="str">
        <f t="shared" si="396"/>
        <v/>
      </c>
      <c r="AO281" s="31" t="str">
        <f t="shared" si="356"/>
        <v>Iva</v>
      </c>
      <c r="AP281" s="66" t="str">
        <f t="shared" si="357"/>
        <v>Stipeljković</v>
      </c>
      <c r="AQ281" s="47" t="s">
        <v>0</v>
      </c>
      <c r="AR281" s="82" t="str">
        <f t="shared" si="397"/>
        <v/>
      </c>
      <c r="AS281" s="47" t="s">
        <v>0</v>
      </c>
      <c r="AT281" s="19" t="str">
        <f t="shared" si="398"/>
        <v/>
      </c>
      <c r="AU281" s="47" t="s">
        <v>0</v>
      </c>
      <c r="AV281" s="103"/>
      <c r="AW281" s="105"/>
      <c r="AX281" s="47" t="s">
        <v>0</v>
      </c>
      <c r="AY281" s="259" t="str">
        <f t="shared" si="421"/>
        <v/>
      </c>
      <c r="AZ281" s="47" t="s">
        <v>0</v>
      </c>
      <c r="BA281" s="52" t="str">
        <f t="shared" si="358"/>
        <v/>
      </c>
      <c r="BB281" s="73" t="str">
        <f>IF(AV281&amp;AW281="","",MAX(BB$12:BB280)+1)</f>
        <v/>
      </c>
      <c r="BC281" s="271" t="str">
        <f t="shared" si="359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>IF(O281="","",IF(BC281="",AO281,IF(BC281="NEMA",AV281,INDEX(regNatjecatelj_ime,MATCH(BC281,regNatjecatelj_id,0)))))</f>
        <v>Iva</v>
      </c>
      <c r="BG281" s="31" t="str">
        <f>IF(O281="","",IF(BC281="",AP281,IF(BC281="NEMA",AW281,INDEX(regNatjecatelj_prezime,MATCH(BC281,regNatjecatelj_id,0)))))</f>
        <v>Stipeljković</v>
      </c>
      <c r="BH281" s="73" t="str">
        <f t="shared" si="399"/>
        <v/>
      </c>
      <c r="BI281" s="53">
        <f t="shared" si="400"/>
        <v>1905</v>
      </c>
      <c r="BJ281" s="47" t="s">
        <v>0</v>
      </c>
      <c r="BK281" s="52" t="str">
        <f t="shared" si="360"/>
        <v>Vihor</v>
      </c>
      <c r="BL281" s="31" t="str">
        <f t="shared" si="361"/>
        <v>OK Vihor</v>
      </c>
      <c r="BM281" s="73" t="str">
        <f t="shared" si="362"/>
        <v/>
      </c>
      <c r="BN281" s="31" t="str" cm="1">
        <f t="array" ref="BN281">IF(BM281="",""&amp;BL281,IF(BM281="NEMA",BL281,INDEX(regKlub_naziv,MATCH(INDEX(regKlub_alias_klubId,BM281),regKlub_id,0))))</f>
        <v>OK Vihor</v>
      </c>
      <c r="BO281" s="31" t="str" cm="1">
        <f t="array" ref="BO281">IFERROR(""&amp;INDEX(regNatjecatelj_klub,DX281),"")</f>
        <v>OK Vihor</v>
      </c>
      <c r="BP281" s="88" t="str">
        <f t="shared" si="401"/>
        <v/>
      </c>
      <c r="BQ281" s="66" t="str">
        <f t="shared" si="402"/>
        <v>OK Vihor</v>
      </c>
      <c r="BR281" s="47" t="s">
        <v>0</v>
      </c>
      <c r="BS281" s="52" t="str">
        <f>IF(X281&lt;&gt;"NEMA","",IF(IFERROR(MATCH(W281,W$12:W280,0),0)&lt;&gt;0,"",W281))</f>
        <v/>
      </c>
      <c r="BT281" s="73" t="str">
        <f t="shared" si="403"/>
        <v/>
      </c>
      <c r="BU281" s="31" t="str">
        <f>IF(OR(BT281="",BT281&lt;&gt;"NEMA"),"",MAX(BU$12:BU280)+1)</f>
        <v/>
      </c>
      <c r="BV281" s="66" t="str">
        <f t="shared" si="404"/>
        <v/>
      </c>
      <c r="BW281" s="47" t="s">
        <v>0</v>
      </c>
      <c r="BX281" s="19" t="str">
        <f t="shared" si="405"/>
        <v/>
      </c>
      <c r="BY281" s="47" t="s">
        <v>0</v>
      </c>
      <c r="BZ281" s="82" t="str">
        <f>IF(BM281&lt;&gt;"NEMA","",IF(IFERROR(MATCH(BL281,BL$12:BL280,0),0)&lt;&gt;0,"",BL281))</f>
        <v/>
      </c>
      <c r="CA281" s="47" t="s">
        <v>0</v>
      </c>
      <c r="CB281" s="125"/>
      <c r="CC281" s="47" t="s">
        <v>0</v>
      </c>
      <c r="CD281" s="58" t="str">
        <f t="shared" si="406"/>
        <v/>
      </c>
      <c r="CE281" s="31" t="str">
        <f t="shared" si="407"/>
        <v/>
      </c>
      <c r="CF281" s="31" t="str">
        <f>IF(CE281="","",MAX(CF$12:CF280)+1)</f>
        <v/>
      </c>
      <c r="CG281" s="31" t="str">
        <f t="shared" si="363"/>
        <v/>
      </c>
      <c r="CH281" s="31" t="str">
        <f t="shared" si="408"/>
        <v/>
      </c>
      <c r="CI281" s="31" t="str">
        <f>IF(CB281="","",MAX(CI$12:CI280)+1)</f>
        <v/>
      </c>
      <c r="CJ281" s="31" t="str">
        <f t="shared" si="409"/>
        <v/>
      </c>
      <c r="CK281" s="66" t="str">
        <f t="shared" si="410"/>
        <v/>
      </c>
      <c r="CL281" s="47" t="s">
        <v>0</v>
      </c>
      <c r="CM281" s="73" t="str">
        <f t="shared" si="364"/>
        <v/>
      </c>
      <c r="CN281" s="47"/>
      <c r="CO281" s="19" t="str">
        <f t="shared" si="411"/>
        <v/>
      </c>
      <c r="CP281" s="47" t="s">
        <v>0</v>
      </c>
      <c r="CQ281" s="143" t="str">
        <f t="shared" si="412"/>
        <v>OK Vihor</v>
      </c>
      <c r="CR281" s="47" t="s">
        <v>0</v>
      </c>
      <c r="CS281" s="58" t="str">
        <f t="shared" si="348"/>
        <v/>
      </c>
      <c r="CT281" s="73" t="str">
        <f t="shared" si="349"/>
        <v>2</v>
      </c>
      <c r="CU281" s="229" t="str">
        <f t="shared" si="365"/>
        <v/>
      </c>
      <c r="CV281" s="230" t="str">
        <f t="shared" si="350"/>
        <v/>
      </c>
      <c r="CW281" s="163">
        <f t="shared" si="366"/>
        <v>4</v>
      </c>
      <c r="CX281" s="47" t="s">
        <v>0</v>
      </c>
      <c r="CY281" s="222" t="str">
        <f t="shared" si="413"/>
        <v xml:space="preserve">
</v>
      </c>
      <c r="CZ281" s="223">
        <f t="shared" si="414"/>
        <v>5</v>
      </c>
      <c r="DA281" s="47" t="s">
        <v>0</v>
      </c>
      <c r="DB281" s="47"/>
      <c r="DC281" s="47"/>
      <c r="DD281" s="47"/>
      <c r="DE281" s="47" t="s">
        <v>0</v>
      </c>
      <c r="DF281" s="53" t="str">
        <f t="shared" si="422"/>
        <v/>
      </c>
      <c r="DG281" t="s">
        <v>0</v>
      </c>
      <c r="DH281" s="128" t="str">
        <f t="shared" si="423"/>
        <v>Ž</v>
      </c>
      <c r="DI281" t="s">
        <v>0</v>
      </c>
      <c r="DJ281" s="52" t="str">
        <f t="shared" si="424"/>
        <v/>
      </c>
      <c r="DK281" s="66" t="str">
        <f t="shared" si="425"/>
        <v/>
      </c>
      <c r="DL281" t="s">
        <v>0</v>
      </c>
      <c r="DM281" s="19" t="str">
        <f t="shared" si="426"/>
        <v/>
      </c>
      <c r="DN281" s="47" t="s">
        <v>0</v>
      </c>
      <c r="DO281" s="19" t="str">
        <f t="shared" si="427"/>
        <v/>
      </c>
      <c r="DP281" s="47" t="s">
        <v>0</v>
      </c>
      <c r="DQ281" s="52" t="str">
        <f t="shared" si="367"/>
        <v>Iva – Stipeljković – OK Vihor – Ž21B</v>
      </c>
      <c r="DR281" s="53">
        <f t="shared" si="368"/>
        <v>910</v>
      </c>
      <c r="DS281" s="47" t="s">
        <v>0</v>
      </c>
      <c r="DT281" s="52" t="str">
        <f t="shared" si="369"/>
        <v>Iva – Stipeljković – OK Vihor</v>
      </c>
      <c r="DU281" s="53">
        <f t="shared" si="370"/>
        <v>910</v>
      </c>
      <c r="DV281" s="47" t="s">
        <v>0</v>
      </c>
      <c r="DW281" s="52" t="str">
        <f t="shared" si="371"/>
        <v>Iva – Stipeljković</v>
      </c>
      <c r="DX281" s="53">
        <f t="shared" si="372"/>
        <v>910</v>
      </c>
      <c r="DY281" s="47" t="s">
        <v>0</v>
      </c>
      <c r="DZ281" s="58">
        <f t="shared" si="415"/>
        <v>910</v>
      </c>
      <c r="EA281" s="53" cm="1">
        <f t="array" ref="EA281">IF(DZ281&lt;&gt;"",INDEX(regNatjecatelj_id,DZ281,0),IF(BD281&lt;&gt;"",BD281,""))</f>
        <v>1905</v>
      </c>
      <c r="EB281" s="47" t="s">
        <v>0</v>
      </c>
      <c r="EC281" s="58" t="str">
        <f t="shared" si="373"/>
        <v>imepre</v>
      </c>
      <c r="ED281" s="73" t="str">
        <f t="shared" si="374"/>
        <v>klu</v>
      </c>
      <c r="EE281" s="73" t="str">
        <f t="shared" si="375"/>
        <v>kat</v>
      </c>
      <c r="EF281" s="73" t="str">
        <f t="shared" si="376"/>
        <v/>
      </c>
      <c r="EG281" s="66" t="str">
        <f t="shared" si="377"/>
        <v>imepre-klu-kat</v>
      </c>
      <c r="EH281" s="47" t="s">
        <v>0</v>
      </c>
      <c r="EI281" s="58">
        <f>IF(AL281="","",MAX(EI$12:EI280)+1)</f>
        <v>431</v>
      </c>
      <c r="EJ281" s="73">
        <f t="shared" si="378"/>
        <v>40</v>
      </c>
      <c r="EK281" s="73">
        <f t="shared" si="416"/>
        <v>1905</v>
      </c>
      <c r="EL281" s="73" t="str">
        <f t="shared" si="379"/>
        <v/>
      </c>
      <c r="EM281" s="73">
        <f t="shared" si="380"/>
        <v>4</v>
      </c>
      <c r="EN281" s="73">
        <f t="shared" si="417"/>
        <v>1</v>
      </c>
      <c r="EO281" s="73">
        <f t="shared" si="418"/>
        <v>1</v>
      </c>
      <c r="EP281" s="73" t="str">
        <f t="shared" si="381"/>
        <v>2</v>
      </c>
      <c r="EQ281" s="73" t="str">
        <f t="shared" si="382"/>
        <v/>
      </c>
      <c r="ER281" s="73" t="str">
        <f t="shared" si="383"/>
        <v/>
      </c>
      <c r="ES281" s="53" t="str">
        <f t="shared" si="384"/>
        <v/>
      </c>
      <c r="ET281" s="47" t="s">
        <v>0</v>
      </c>
      <c r="EU281" s="19" t="str">
        <f t="shared" si="419"/>
        <v>INSERT INTO rezultat(id,stazakategorija_id,imeprezime_id,vrijeme_sec,status_id,registracija,uparivanje_id,originalstatus_id,imeprezimealias_id,klubalias_id,kategorijaalias_id) VALUES (431,40,1905,Null,4,1,1,2,Null,Null,Null);</v>
      </c>
      <c r="EV281" s="47" t="s">
        <v>0</v>
      </c>
      <c r="EW281" s="19" t="str">
        <f t="shared" si="420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1" s="47" t="s">
        <v>0</v>
      </c>
      <c r="EY281" s="180" t="str">
        <f t="shared" si="385"/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1" s="47" t="s">
        <v>0</v>
      </c>
    </row>
    <row r="282" spans="1:156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6" t="str">
        <f t="shared" si="386"/>
        <v>ok</v>
      </c>
      <c r="P282" s="47"/>
      <c r="Q282" s="52" t="str">
        <f t="shared" si="387"/>
        <v>Ž21B</v>
      </c>
      <c r="R282" s="73">
        <f>IF(Q282="","",IF(COUNTIF(Q$12:Q281,Q282)=0,R281+1,R281))</f>
        <v>18</v>
      </c>
      <c r="S282" s="73">
        <f t="shared" si="388"/>
        <v>118</v>
      </c>
      <c r="T282" s="73">
        <f t="shared" si="351"/>
        <v>27</v>
      </c>
      <c r="U282" s="66" t="str">
        <f t="shared" si="352"/>
        <v>Ž21B – Ž16</v>
      </c>
      <c r="V282" s="47" t="s">
        <v>0</v>
      </c>
      <c r="W282" s="222" t="str">
        <f t="shared" si="353"/>
        <v>Ž21B</v>
      </c>
      <c r="X282" s="223">
        <f t="shared" si="354"/>
        <v>40</v>
      </c>
      <c r="Y282" s="47" t="s">
        <v>0</v>
      </c>
      <c r="Z282" s="52" t="str">
        <f t="shared" si="389"/>
        <v>CRO</v>
      </c>
      <c r="AA282" s="73">
        <f t="shared" si="355"/>
        <v>1</v>
      </c>
      <c r="AB282" s="31" t="str">
        <f t="shared" si="390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391"/>
        <v/>
      </c>
      <c r="AH282" s="47" t="s">
        <v>0</v>
      </c>
      <c r="AI282" s="143" t="str">
        <f t="shared" si="392"/>
        <v>CRO</v>
      </c>
      <c r="AJ282" s="47"/>
      <c r="AK282" s="52" t="str">
        <f t="shared" si="393"/>
        <v>Martina</v>
      </c>
      <c r="AL282" s="31" t="str">
        <f t="shared" si="394"/>
        <v>Martin</v>
      </c>
      <c r="AM282" s="73">
        <f t="shared" si="395"/>
        <v>1866</v>
      </c>
      <c r="AN282" s="73" t="str">
        <f t="shared" si="396"/>
        <v/>
      </c>
      <c r="AO282" s="31" t="str">
        <f t="shared" si="356"/>
        <v>Martina</v>
      </c>
      <c r="AP282" s="66" t="str">
        <f t="shared" si="357"/>
        <v>Martin</v>
      </c>
      <c r="AQ282" s="47" t="s">
        <v>0</v>
      </c>
      <c r="AR282" s="82" t="str">
        <f t="shared" si="397"/>
        <v/>
      </c>
      <c r="AS282" s="47" t="s">
        <v>0</v>
      </c>
      <c r="AT282" s="19" t="str">
        <f t="shared" si="398"/>
        <v/>
      </c>
      <c r="AU282" s="47" t="s">
        <v>0</v>
      </c>
      <c r="AV282" s="103"/>
      <c r="AW282" s="105"/>
      <c r="AX282" s="47" t="s">
        <v>0</v>
      </c>
      <c r="AY282" s="259" t="str">
        <f t="shared" si="421"/>
        <v/>
      </c>
      <c r="AZ282" s="47" t="s">
        <v>0</v>
      </c>
      <c r="BA282" s="52" t="str">
        <f t="shared" si="358"/>
        <v/>
      </c>
      <c r="BB282" s="73" t="str">
        <f>IF(AV282&amp;AW282="","",MAX(BB$12:BB281)+1)</f>
        <v/>
      </c>
      <c r="BC282" s="271" t="str">
        <f t="shared" si="359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>IF(O282="","",IF(BC282="",AO282,IF(BC282="NEMA",AV282,INDEX(regNatjecatelj_ime,MATCH(BC282,regNatjecatelj_id,0)))))</f>
        <v>Martina</v>
      </c>
      <c r="BG282" s="31" t="str">
        <f>IF(O282="","",IF(BC282="",AP282,IF(BC282="NEMA",AW282,INDEX(regNatjecatelj_prezime,MATCH(BC282,regNatjecatelj_id,0)))))</f>
        <v>Martin</v>
      </c>
      <c r="BH282" s="73" t="str">
        <f t="shared" si="399"/>
        <v/>
      </c>
      <c r="BI282" s="53">
        <f t="shared" si="400"/>
        <v>1866</v>
      </c>
      <c r="BJ282" s="47" t="s">
        <v>0</v>
      </c>
      <c r="BK282" s="52" t="str">
        <f t="shared" si="360"/>
        <v>KAP</v>
      </c>
      <c r="BL282" s="31" t="str">
        <f t="shared" si="361"/>
        <v>OK Kapela</v>
      </c>
      <c r="BM282" s="73" t="str">
        <f t="shared" si="362"/>
        <v/>
      </c>
      <c r="BN282" s="31" t="str" cm="1">
        <f t="array" ref="BN282">IF(BM282="",""&amp;BL282,IF(BM282="NEMA",BL282,INDEX(regKlub_naziv,MATCH(INDEX(regKlub_alias_klubId,BM282),regKlub_id,0))))</f>
        <v>OK Kapela</v>
      </c>
      <c r="BO282" s="31" t="str" cm="1">
        <f t="array" ref="BO282">IFERROR(""&amp;INDEX(regNatjecatelj_klub,DX282),"")</f>
        <v>OK Kapela</v>
      </c>
      <c r="BP282" s="88" t="str">
        <f t="shared" si="401"/>
        <v/>
      </c>
      <c r="BQ282" s="66" t="str">
        <f t="shared" si="402"/>
        <v>OK Kapela</v>
      </c>
      <c r="BR282" s="47" t="s">
        <v>0</v>
      </c>
      <c r="BS282" s="52" t="str">
        <f>IF(X282&lt;&gt;"NEMA","",IF(IFERROR(MATCH(W282,W$12:W281,0),0)&lt;&gt;0,"",W282))</f>
        <v/>
      </c>
      <c r="BT282" s="73" t="str">
        <f t="shared" si="403"/>
        <v/>
      </c>
      <c r="BU282" s="31" t="str">
        <f>IF(OR(BT282="",BT282&lt;&gt;"NEMA"),"",MAX(BU$12:BU281)+1)</f>
        <v/>
      </c>
      <c r="BV282" s="66" t="str">
        <f t="shared" si="404"/>
        <v/>
      </c>
      <c r="BW282" s="47" t="s">
        <v>0</v>
      </c>
      <c r="BX282" s="19" t="str">
        <f t="shared" si="405"/>
        <v/>
      </c>
      <c r="BY282" s="47" t="s">
        <v>0</v>
      </c>
      <c r="BZ282" s="82" t="str">
        <f>IF(BM282&lt;&gt;"NEMA","",IF(IFERROR(MATCH(BL282,BL$12:BL281,0),0)&lt;&gt;0,"",BL282))</f>
        <v/>
      </c>
      <c r="CA282" s="47" t="s">
        <v>0</v>
      </c>
      <c r="CB282" s="125"/>
      <c r="CC282" s="47" t="s">
        <v>0</v>
      </c>
      <c r="CD282" s="58" t="str">
        <f t="shared" si="406"/>
        <v/>
      </c>
      <c r="CE282" s="31" t="str">
        <f t="shared" si="407"/>
        <v/>
      </c>
      <c r="CF282" s="31" t="str">
        <f>IF(CE282="","",MAX(CF$12:CF281)+1)</f>
        <v/>
      </c>
      <c r="CG282" s="31" t="str">
        <f t="shared" si="363"/>
        <v/>
      </c>
      <c r="CH282" s="31" t="str">
        <f t="shared" si="408"/>
        <v/>
      </c>
      <c r="CI282" s="31" t="str">
        <f>IF(CB282="","",MAX(CI$12:CI281)+1)</f>
        <v/>
      </c>
      <c r="CJ282" s="31" t="str">
        <f t="shared" si="409"/>
        <v/>
      </c>
      <c r="CK282" s="66" t="str">
        <f t="shared" si="410"/>
        <v/>
      </c>
      <c r="CL282" s="47" t="s">
        <v>0</v>
      </c>
      <c r="CM282" s="73" t="str">
        <f t="shared" si="364"/>
        <v/>
      </c>
      <c r="CN282" s="47"/>
      <c r="CO282" s="19" t="str">
        <f t="shared" si="411"/>
        <v/>
      </c>
      <c r="CP282" s="47" t="s">
        <v>0</v>
      </c>
      <c r="CQ282" s="143" t="str">
        <f t="shared" si="412"/>
        <v>OK Kapela</v>
      </c>
      <c r="CR282" s="47" t="s">
        <v>0</v>
      </c>
      <c r="CS282" s="58" t="str">
        <f t="shared" si="348"/>
        <v/>
      </c>
      <c r="CT282" s="73" t="str">
        <f t="shared" si="349"/>
        <v>1</v>
      </c>
      <c r="CU282" s="229" t="str">
        <f t="shared" si="365"/>
        <v/>
      </c>
      <c r="CV282" s="230" t="str">
        <f t="shared" si="350"/>
        <v/>
      </c>
      <c r="CW282" s="163">
        <f t="shared" si="366"/>
        <v>6</v>
      </c>
      <c r="CX282" s="47" t="s">
        <v>0</v>
      </c>
      <c r="CY282" s="222" t="str">
        <f t="shared" si="413"/>
        <v xml:space="preserve">
</v>
      </c>
      <c r="CZ282" s="223" t="e">
        <f t="shared" si="414"/>
        <v>#N/A</v>
      </c>
      <c r="DA282" s="47" t="s">
        <v>0</v>
      </c>
      <c r="DB282" s="47"/>
      <c r="DC282" s="47"/>
      <c r="DD282" s="47"/>
      <c r="DE282" s="47" t="s">
        <v>0</v>
      </c>
      <c r="DF282" s="53" t="str">
        <f t="shared" si="422"/>
        <v/>
      </c>
      <c r="DG282" t="s">
        <v>0</v>
      </c>
      <c r="DH282" s="128" t="str">
        <f t="shared" si="423"/>
        <v>Ž</v>
      </c>
      <c r="DI282" t="s">
        <v>0</v>
      </c>
      <c r="DJ282" s="52" t="str">
        <f t="shared" si="424"/>
        <v/>
      </c>
      <c r="DK282" s="66" t="str">
        <f t="shared" si="425"/>
        <v/>
      </c>
      <c r="DL282" t="s">
        <v>0</v>
      </c>
      <c r="DM282" s="19" t="str">
        <f t="shared" si="426"/>
        <v/>
      </c>
      <c r="DN282" s="47" t="s">
        <v>0</v>
      </c>
      <c r="DO282" s="19" t="str">
        <f t="shared" si="427"/>
        <v/>
      </c>
      <c r="DP282" s="47" t="s">
        <v>0</v>
      </c>
      <c r="DQ282" s="52" t="str">
        <f t="shared" si="367"/>
        <v>Martina – Martin – OK Kapela – Ž21B</v>
      </c>
      <c r="DR282" s="53">
        <f t="shared" si="368"/>
        <v>278</v>
      </c>
      <c r="DS282" s="47" t="s">
        <v>0</v>
      </c>
      <c r="DT282" s="52" t="str">
        <f t="shared" si="369"/>
        <v>Martina – Martin – OK Kapela</v>
      </c>
      <c r="DU282" s="53">
        <f t="shared" si="370"/>
        <v>278</v>
      </c>
      <c r="DV282" s="47" t="s">
        <v>0</v>
      </c>
      <c r="DW282" s="52" t="str">
        <f t="shared" si="371"/>
        <v>Martina – Martin</v>
      </c>
      <c r="DX282" s="53">
        <f t="shared" si="372"/>
        <v>278</v>
      </c>
      <c r="DY282" s="47" t="s">
        <v>0</v>
      </c>
      <c r="DZ282" s="58">
        <f t="shared" si="415"/>
        <v>278</v>
      </c>
      <c r="EA282" s="53" cm="1">
        <f t="array" ref="EA282">IF(DZ282&lt;&gt;"",INDEX(regNatjecatelj_id,DZ282,0),IF(BD282&lt;&gt;"",BD282,""))</f>
        <v>1866</v>
      </c>
      <c r="EB282" s="47" t="s">
        <v>0</v>
      </c>
      <c r="EC282" s="58" t="str">
        <f t="shared" si="373"/>
        <v>imepre</v>
      </c>
      <c r="ED282" s="73" t="str">
        <f t="shared" si="374"/>
        <v>klu</v>
      </c>
      <c r="EE282" s="73" t="str">
        <f t="shared" si="375"/>
        <v>kat</v>
      </c>
      <c r="EF282" s="73" t="str">
        <f t="shared" si="376"/>
        <v/>
      </c>
      <c r="EG282" s="66" t="str">
        <f t="shared" si="377"/>
        <v>imepre-klu-kat</v>
      </c>
      <c r="EH282" s="47" t="s">
        <v>0</v>
      </c>
      <c r="EI282" s="58">
        <f>IF(AL282="","",MAX(EI$12:EI281)+1)</f>
        <v>432</v>
      </c>
      <c r="EJ282" s="73">
        <f t="shared" si="378"/>
        <v>40</v>
      </c>
      <c r="EK282" s="73">
        <f t="shared" si="416"/>
        <v>1866</v>
      </c>
      <c r="EL282" s="73" t="str">
        <f t="shared" si="379"/>
        <v/>
      </c>
      <c r="EM282" s="73">
        <f t="shared" si="380"/>
        <v>6</v>
      </c>
      <c r="EN282" s="73">
        <f t="shared" si="417"/>
        <v>1</v>
      </c>
      <c r="EO282" s="73">
        <f t="shared" si="418"/>
        <v>1</v>
      </c>
      <c r="EP282" s="73" t="str">
        <f t="shared" si="381"/>
        <v>1</v>
      </c>
      <c r="EQ282" s="73" t="str">
        <f t="shared" si="382"/>
        <v/>
      </c>
      <c r="ER282" s="73" t="str">
        <f t="shared" si="383"/>
        <v/>
      </c>
      <c r="ES282" s="53" t="str">
        <f t="shared" si="384"/>
        <v/>
      </c>
      <c r="ET282" s="47" t="s">
        <v>0</v>
      </c>
      <c r="EU282" s="19" t="str">
        <f t="shared" si="419"/>
        <v>INSERT INTO rezultat(id,stazakategorija_id,imeprezime_id,vrijeme_sec,status_id,registracija,uparivanje_id,originalstatus_id,imeprezimealias_id,klubalias_id,kategorijaalias_id) VALUES (432,40,1866,Null,6,1,1,1,Null,Null,Null);</v>
      </c>
      <c r="EV282" s="47" t="s">
        <v>0</v>
      </c>
      <c r="EW282" s="19" t="str">
        <f t="shared" si="420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2" s="47" t="s">
        <v>0</v>
      </c>
      <c r="EY282" s="180" t="str">
        <f t="shared" si="385"/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2" s="47" t="s">
        <v>0</v>
      </c>
    </row>
    <row r="283" spans="1:156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6" t="str">
        <f t="shared" si="386"/>
        <v>ok</v>
      </c>
      <c r="P283" s="47"/>
      <c r="Q283" s="52" t="str">
        <f t="shared" si="387"/>
        <v>Ž21B</v>
      </c>
      <c r="R283" s="73">
        <f>IF(Q283="","",IF(COUNTIF(Q$12:Q282,Q283)=0,R282+1,R282))</f>
        <v>18</v>
      </c>
      <c r="S283" s="73">
        <f t="shared" si="388"/>
        <v>118</v>
      </c>
      <c r="T283" s="73">
        <f t="shared" si="351"/>
        <v>27</v>
      </c>
      <c r="U283" s="66" t="str">
        <f t="shared" si="352"/>
        <v>Ž21B – Ž16</v>
      </c>
      <c r="V283" s="47" t="s">
        <v>0</v>
      </c>
      <c r="W283" s="222" t="str">
        <f t="shared" si="353"/>
        <v>Ž21B</v>
      </c>
      <c r="X283" s="223">
        <f t="shared" si="354"/>
        <v>40</v>
      </c>
      <c r="Y283" s="47" t="s">
        <v>0</v>
      </c>
      <c r="Z283" s="52" t="str">
        <f t="shared" si="389"/>
        <v>CRO</v>
      </c>
      <c r="AA283" s="73">
        <f t="shared" si="355"/>
        <v>1</v>
      </c>
      <c r="AB283" s="31" t="str">
        <f t="shared" si="390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391"/>
        <v/>
      </c>
      <c r="AH283" s="47" t="s">
        <v>0</v>
      </c>
      <c r="AI283" s="143" t="str">
        <f t="shared" si="392"/>
        <v>CRO</v>
      </c>
      <c r="AJ283" s="47"/>
      <c r="AK283" s="52" t="str">
        <f t="shared" si="393"/>
        <v>Ines</v>
      </c>
      <c r="AL283" s="31" t="str">
        <f t="shared" si="394"/>
        <v>Jurač</v>
      </c>
      <c r="AM283" s="73">
        <f t="shared" si="395"/>
        <v>1550</v>
      </c>
      <c r="AN283" s="73" t="str">
        <f t="shared" si="396"/>
        <v/>
      </c>
      <c r="AO283" s="31" t="str">
        <f t="shared" si="356"/>
        <v>Ines</v>
      </c>
      <c r="AP283" s="66" t="str">
        <f t="shared" si="357"/>
        <v>Jurač</v>
      </c>
      <c r="AQ283" s="47" t="s">
        <v>0</v>
      </c>
      <c r="AR283" s="82" t="str">
        <f t="shared" si="397"/>
        <v/>
      </c>
      <c r="AS283" s="47" t="s">
        <v>0</v>
      </c>
      <c r="AT283" s="19" t="str">
        <f t="shared" si="398"/>
        <v/>
      </c>
      <c r="AU283" s="47" t="s">
        <v>0</v>
      </c>
      <c r="AV283" s="103"/>
      <c r="AW283" s="105"/>
      <c r="AX283" s="47" t="s">
        <v>0</v>
      </c>
      <c r="AY283" s="259" t="str">
        <f t="shared" si="421"/>
        <v/>
      </c>
      <c r="AZ283" s="47" t="s">
        <v>0</v>
      </c>
      <c r="BA283" s="52" t="str">
        <f t="shared" si="358"/>
        <v/>
      </c>
      <c r="BB283" s="73" t="str">
        <f>IF(AV283&amp;AW283="","",MAX(BB$12:BB282)+1)</f>
        <v/>
      </c>
      <c r="BC283" s="271" t="str">
        <f t="shared" si="359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>IF(O283="","",IF(BC283="",AO283,IF(BC283="NEMA",AV283,INDEX(regNatjecatelj_ime,MATCH(BC283,regNatjecatelj_id,0)))))</f>
        <v>Ines</v>
      </c>
      <c r="BG283" s="31" t="str">
        <f>IF(O283="","",IF(BC283="",AP283,IF(BC283="NEMA",AW283,INDEX(regNatjecatelj_prezime,MATCH(BC283,regNatjecatelj_id,0)))))</f>
        <v>Jurač</v>
      </c>
      <c r="BH283" s="73" t="str">
        <f t="shared" si="399"/>
        <v/>
      </c>
      <c r="BI283" s="53">
        <f t="shared" si="400"/>
        <v>1550</v>
      </c>
      <c r="BJ283" s="47" t="s">
        <v>0</v>
      </c>
      <c r="BK283" s="52" t="str">
        <f t="shared" si="360"/>
        <v>Vihor</v>
      </c>
      <c r="BL283" s="31" t="str">
        <f t="shared" si="361"/>
        <v>OK Vihor</v>
      </c>
      <c r="BM283" s="73" t="str">
        <f t="shared" si="362"/>
        <v/>
      </c>
      <c r="BN283" s="31" t="str" cm="1">
        <f t="array" ref="BN283">IF(BM283="",""&amp;BL283,IF(BM283="NEMA",BL283,INDEX(regKlub_naziv,MATCH(INDEX(regKlub_alias_klubId,BM283),regKlub_id,0))))</f>
        <v>OK Vihor</v>
      </c>
      <c r="BO283" s="31" t="str" cm="1">
        <f t="array" ref="BO283">IFERROR(""&amp;INDEX(regNatjecatelj_klub,DX283),"")</f>
        <v>OK Vihor</v>
      </c>
      <c r="BP283" s="88" t="str">
        <f t="shared" si="401"/>
        <v/>
      </c>
      <c r="BQ283" s="66" t="str">
        <f t="shared" si="402"/>
        <v>OK Vihor</v>
      </c>
      <c r="BR283" s="47" t="s">
        <v>0</v>
      </c>
      <c r="BS283" s="52" t="str">
        <f>IF(X283&lt;&gt;"NEMA","",IF(IFERROR(MATCH(W283,W$12:W282,0),0)&lt;&gt;0,"",W283))</f>
        <v/>
      </c>
      <c r="BT283" s="73" t="str">
        <f t="shared" si="403"/>
        <v/>
      </c>
      <c r="BU283" s="31" t="str">
        <f>IF(OR(BT283="",BT283&lt;&gt;"NEMA"),"",MAX(BU$12:BU282)+1)</f>
        <v/>
      </c>
      <c r="BV283" s="66" t="str">
        <f t="shared" si="404"/>
        <v/>
      </c>
      <c r="BW283" s="47" t="s">
        <v>0</v>
      </c>
      <c r="BX283" s="19" t="str">
        <f t="shared" si="405"/>
        <v/>
      </c>
      <c r="BY283" s="47" t="s">
        <v>0</v>
      </c>
      <c r="BZ283" s="82" t="str">
        <f>IF(BM283&lt;&gt;"NEMA","",IF(IFERROR(MATCH(BL283,BL$12:BL282,0),0)&lt;&gt;0,"",BL283))</f>
        <v/>
      </c>
      <c r="CA283" s="47" t="s">
        <v>0</v>
      </c>
      <c r="CB283" s="125"/>
      <c r="CC283" s="47" t="s">
        <v>0</v>
      </c>
      <c r="CD283" s="58" t="str">
        <f t="shared" si="406"/>
        <v/>
      </c>
      <c r="CE283" s="31" t="str">
        <f t="shared" si="407"/>
        <v/>
      </c>
      <c r="CF283" s="31" t="str">
        <f>IF(CE283="","",MAX(CF$12:CF282)+1)</f>
        <v/>
      </c>
      <c r="CG283" s="31" t="str">
        <f t="shared" si="363"/>
        <v/>
      </c>
      <c r="CH283" s="31" t="str">
        <f t="shared" si="408"/>
        <v/>
      </c>
      <c r="CI283" s="31" t="str">
        <f>IF(CB283="","",MAX(CI$12:CI282)+1)</f>
        <v/>
      </c>
      <c r="CJ283" s="31" t="str">
        <f t="shared" si="409"/>
        <v/>
      </c>
      <c r="CK283" s="66" t="str">
        <f t="shared" si="410"/>
        <v/>
      </c>
      <c r="CL283" s="47" t="s">
        <v>0</v>
      </c>
      <c r="CM283" s="73" t="str">
        <f t="shared" si="364"/>
        <v/>
      </c>
      <c r="CN283" s="47"/>
      <c r="CO283" s="19" t="str">
        <f t="shared" si="411"/>
        <v/>
      </c>
      <c r="CP283" s="47" t="s">
        <v>0</v>
      </c>
      <c r="CQ283" s="143" t="str">
        <f t="shared" si="412"/>
        <v>OK Vihor</v>
      </c>
      <c r="CR283" s="47" t="s">
        <v>0</v>
      </c>
      <c r="CS283" s="58" t="str">
        <f t="shared" si="348"/>
        <v/>
      </c>
      <c r="CT283" s="73" t="str">
        <f t="shared" si="349"/>
        <v>1</v>
      </c>
      <c r="CU283" s="229" t="str">
        <f t="shared" si="365"/>
        <v/>
      </c>
      <c r="CV283" s="230" t="str">
        <f t="shared" si="350"/>
        <v/>
      </c>
      <c r="CW283" s="163">
        <f t="shared" si="366"/>
        <v>6</v>
      </c>
      <c r="CX283" s="47" t="s">
        <v>0</v>
      </c>
      <c r="CY283" s="222" t="str">
        <f t="shared" si="413"/>
        <v xml:space="preserve">
</v>
      </c>
      <c r="CZ283" s="223" t="e">
        <f t="shared" si="414"/>
        <v>#N/A</v>
      </c>
      <c r="DA283" s="47" t="s">
        <v>0</v>
      </c>
      <c r="DB283" s="47"/>
      <c r="DC283" s="47"/>
      <c r="DD283" s="47"/>
      <c r="DE283" s="47" t="s">
        <v>0</v>
      </c>
      <c r="DF283" s="53" t="str">
        <f t="shared" si="422"/>
        <v/>
      </c>
      <c r="DG283" t="s">
        <v>0</v>
      </c>
      <c r="DH283" s="128" t="str">
        <f t="shared" si="423"/>
        <v>Ž</v>
      </c>
      <c r="DI283" t="s">
        <v>0</v>
      </c>
      <c r="DJ283" s="52" t="str">
        <f t="shared" si="424"/>
        <v/>
      </c>
      <c r="DK283" s="66" t="str">
        <f t="shared" si="425"/>
        <v/>
      </c>
      <c r="DL283" t="s">
        <v>0</v>
      </c>
      <c r="DM283" s="19" t="str">
        <f t="shared" si="426"/>
        <v/>
      </c>
      <c r="DN283" s="47" t="s">
        <v>0</v>
      </c>
      <c r="DO283" s="19" t="str">
        <f t="shared" si="427"/>
        <v/>
      </c>
      <c r="DP283" s="47" t="s">
        <v>0</v>
      </c>
      <c r="DQ283" s="52" t="str">
        <f t="shared" si="367"/>
        <v>Ines – Jurač – OK Vihor – Ž21B</v>
      </c>
      <c r="DR283" s="53">
        <f t="shared" si="368"/>
        <v>718</v>
      </c>
      <c r="DS283" s="47" t="s">
        <v>0</v>
      </c>
      <c r="DT283" s="52" t="str">
        <f t="shared" si="369"/>
        <v>Ines – Jurač – OK Vihor</v>
      </c>
      <c r="DU283" s="53">
        <f t="shared" si="370"/>
        <v>718</v>
      </c>
      <c r="DV283" s="47" t="s">
        <v>0</v>
      </c>
      <c r="DW283" s="52" t="str">
        <f t="shared" si="371"/>
        <v>Ines – Jurač</v>
      </c>
      <c r="DX283" s="53">
        <f t="shared" si="372"/>
        <v>718</v>
      </c>
      <c r="DY283" s="47" t="s">
        <v>0</v>
      </c>
      <c r="DZ283" s="58">
        <f t="shared" si="415"/>
        <v>718</v>
      </c>
      <c r="EA283" s="53" cm="1">
        <f t="array" ref="EA283">IF(DZ283&lt;&gt;"",INDEX(regNatjecatelj_id,DZ283,0),IF(BD283&lt;&gt;"",BD283,""))</f>
        <v>1550</v>
      </c>
      <c r="EB283" s="47" t="s">
        <v>0</v>
      </c>
      <c r="EC283" s="58" t="str">
        <f t="shared" si="373"/>
        <v>imepre</v>
      </c>
      <c r="ED283" s="73" t="str">
        <f t="shared" si="374"/>
        <v>klu</v>
      </c>
      <c r="EE283" s="73" t="str">
        <f t="shared" si="375"/>
        <v>kat</v>
      </c>
      <c r="EF283" s="73" t="str">
        <f t="shared" si="376"/>
        <v/>
      </c>
      <c r="EG283" s="66" t="str">
        <f t="shared" si="377"/>
        <v>imepre-klu-kat</v>
      </c>
      <c r="EH283" s="47" t="s">
        <v>0</v>
      </c>
      <c r="EI283" s="58">
        <f>IF(AL283="","",MAX(EI$12:EI282)+1)</f>
        <v>433</v>
      </c>
      <c r="EJ283" s="73">
        <f t="shared" si="378"/>
        <v>40</v>
      </c>
      <c r="EK283" s="73">
        <f t="shared" si="416"/>
        <v>1550</v>
      </c>
      <c r="EL283" s="73" t="str">
        <f t="shared" si="379"/>
        <v/>
      </c>
      <c r="EM283" s="73">
        <f t="shared" si="380"/>
        <v>6</v>
      </c>
      <c r="EN283" s="73">
        <f t="shared" si="417"/>
        <v>1</v>
      </c>
      <c r="EO283" s="73">
        <f t="shared" si="418"/>
        <v>1</v>
      </c>
      <c r="EP283" s="73" t="str">
        <f t="shared" si="381"/>
        <v>1</v>
      </c>
      <c r="EQ283" s="73" t="str">
        <f t="shared" si="382"/>
        <v/>
      </c>
      <c r="ER283" s="73" t="str">
        <f t="shared" si="383"/>
        <v/>
      </c>
      <c r="ES283" s="53" t="str">
        <f t="shared" si="384"/>
        <v/>
      </c>
      <c r="ET283" s="47" t="s">
        <v>0</v>
      </c>
      <c r="EU283" s="19" t="str">
        <f t="shared" si="419"/>
        <v>INSERT INTO rezultat(id,stazakategorija_id,imeprezime_id,vrijeme_sec,status_id,registracija,uparivanje_id,originalstatus_id,imeprezimealias_id,klubalias_id,kategorijaalias_id) VALUES (433,40,1550,Null,6,1,1,1,Null,Null,Null);</v>
      </c>
      <c r="EV283" s="47" t="s">
        <v>0</v>
      </c>
      <c r="EW283" s="19" t="str">
        <f t="shared" si="420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3" s="47" t="s">
        <v>0</v>
      </c>
      <c r="EY283" s="180" t="str">
        <f t="shared" si="385"/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3" s="47" t="s">
        <v>0</v>
      </c>
    </row>
    <row r="284" spans="1:156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6" t="str">
        <f t="shared" si="386"/>
        <v>ok</v>
      </c>
      <c r="P284" s="47"/>
      <c r="Q284" s="52" t="str">
        <f t="shared" si="387"/>
        <v>Ž21B</v>
      </c>
      <c r="R284" s="73">
        <f>IF(Q284="","",IF(COUNTIF(Q$12:Q283,Q284)=0,R283+1,R283))</f>
        <v>18</v>
      </c>
      <c r="S284" s="73">
        <f t="shared" si="388"/>
        <v>118</v>
      </c>
      <c r="T284" s="73">
        <f t="shared" si="351"/>
        <v>27</v>
      </c>
      <c r="U284" s="66" t="str">
        <f t="shared" si="352"/>
        <v>Ž21B – Ž16</v>
      </c>
      <c r="V284" s="47" t="s">
        <v>0</v>
      </c>
      <c r="W284" s="222" t="str">
        <f t="shared" si="353"/>
        <v>Ž21B</v>
      </c>
      <c r="X284" s="223">
        <f t="shared" si="354"/>
        <v>40</v>
      </c>
      <c r="Y284" s="47" t="s">
        <v>0</v>
      </c>
      <c r="Z284" s="52" t="str">
        <f t="shared" si="389"/>
        <v>CRO</v>
      </c>
      <c r="AA284" s="73">
        <f t="shared" si="355"/>
        <v>1</v>
      </c>
      <c r="AB284" s="31" t="str">
        <f t="shared" si="390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391"/>
        <v/>
      </c>
      <c r="AH284" s="47" t="s">
        <v>0</v>
      </c>
      <c r="AI284" s="143" t="str">
        <f t="shared" si="392"/>
        <v>CRO</v>
      </c>
      <c r="AJ284" s="47"/>
      <c r="AK284" s="52" t="str">
        <f t="shared" si="393"/>
        <v>Ljiljana</v>
      </c>
      <c r="AL284" s="31" t="str">
        <f t="shared" si="394"/>
        <v>Oršulić</v>
      </c>
      <c r="AM284" s="73">
        <f t="shared" si="395"/>
        <v>1924</v>
      </c>
      <c r="AN284" s="73" t="str">
        <f t="shared" si="396"/>
        <v/>
      </c>
      <c r="AO284" s="31" t="str">
        <f t="shared" si="356"/>
        <v>Ljiljana</v>
      </c>
      <c r="AP284" s="66" t="str">
        <f t="shared" si="357"/>
        <v>Oršulić</v>
      </c>
      <c r="AQ284" s="47" t="s">
        <v>0</v>
      </c>
      <c r="AR284" s="82" t="str">
        <f t="shared" si="397"/>
        <v/>
      </c>
      <c r="AS284" s="47" t="s">
        <v>0</v>
      </c>
      <c r="AT284" s="19" t="str">
        <f t="shared" si="398"/>
        <v/>
      </c>
      <c r="AU284" s="47" t="s">
        <v>0</v>
      </c>
      <c r="AV284" s="103"/>
      <c r="AW284" s="105"/>
      <c r="AX284" s="47" t="s">
        <v>0</v>
      </c>
      <c r="AY284" s="259" t="str">
        <f t="shared" si="421"/>
        <v/>
      </c>
      <c r="AZ284" s="47" t="s">
        <v>0</v>
      </c>
      <c r="BA284" s="52" t="str">
        <f t="shared" si="358"/>
        <v/>
      </c>
      <c r="BB284" s="73" t="str">
        <f>IF(AV284&amp;AW284="","",MAX(BB$12:BB283)+1)</f>
        <v/>
      </c>
      <c r="BC284" s="271" t="str">
        <f t="shared" si="359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>IF(O284="","",IF(BC284="",AO284,IF(BC284="NEMA",AV284,INDEX(regNatjecatelj_ime,MATCH(BC284,regNatjecatelj_id,0)))))</f>
        <v>Ljiljana</v>
      </c>
      <c r="BG284" s="31" t="str">
        <f>IF(O284="","",IF(BC284="",AP284,IF(BC284="NEMA",AW284,INDEX(regNatjecatelj_prezime,MATCH(BC284,regNatjecatelj_id,0)))))</f>
        <v>Oršulić</v>
      </c>
      <c r="BH284" s="73" t="str">
        <f t="shared" si="399"/>
        <v/>
      </c>
      <c r="BI284" s="53">
        <f t="shared" si="400"/>
        <v>1924</v>
      </c>
      <c r="BJ284" s="47" t="s">
        <v>0</v>
      </c>
      <c r="BK284" s="52" t="str">
        <f t="shared" si="360"/>
        <v>Vihor</v>
      </c>
      <c r="BL284" s="31" t="str">
        <f t="shared" si="361"/>
        <v>OK Vihor</v>
      </c>
      <c r="BM284" s="73" t="str">
        <f t="shared" si="362"/>
        <v/>
      </c>
      <c r="BN284" s="31" t="str" cm="1">
        <f t="array" ref="BN284">IF(BM284="",""&amp;BL284,IF(BM284="NEMA",BL284,INDEX(regKlub_naziv,MATCH(INDEX(regKlub_alias_klubId,BM284),regKlub_id,0))))</f>
        <v>OK Vihor</v>
      </c>
      <c r="BO284" s="31" t="str" cm="1">
        <f t="array" ref="BO284">IFERROR(""&amp;INDEX(regNatjecatelj_klub,DX284),"")</f>
        <v>OK Vihor</v>
      </c>
      <c r="BP284" s="88" t="str">
        <f t="shared" si="401"/>
        <v/>
      </c>
      <c r="BQ284" s="66" t="str">
        <f t="shared" si="402"/>
        <v>OK Vihor</v>
      </c>
      <c r="BR284" s="47" t="s">
        <v>0</v>
      </c>
      <c r="BS284" s="52" t="str">
        <f>IF(X284&lt;&gt;"NEMA","",IF(IFERROR(MATCH(W284,W$12:W283,0),0)&lt;&gt;0,"",W284))</f>
        <v/>
      </c>
      <c r="BT284" s="73" t="str">
        <f t="shared" si="403"/>
        <v/>
      </c>
      <c r="BU284" s="31" t="str">
        <f>IF(OR(BT284="",BT284&lt;&gt;"NEMA"),"",MAX(BU$12:BU283)+1)</f>
        <v/>
      </c>
      <c r="BV284" s="66" t="str">
        <f t="shared" si="404"/>
        <v/>
      </c>
      <c r="BW284" s="47" t="s">
        <v>0</v>
      </c>
      <c r="BX284" s="19" t="str">
        <f t="shared" si="405"/>
        <v/>
      </c>
      <c r="BY284" s="47" t="s">
        <v>0</v>
      </c>
      <c r="BZ284" s="82" t="str">
        <f>IF(BM284&lt;&gt;"NEMA","",IF(IFERROR(MATCH(BL284,BL$12:BL283,0),0)&lt;&gt;0,"",BL284))</f>
        <v/>
      </c>
      <c r="CA284" s="47" t="s">
        <v>0</v>
      </c>
      <c r="CB284" s="125"/>
      <c r="CC284" s="47" t="s">
        <v>0</v>
      </c>
      <c r="CD284" s="58" t="str">
        <f t="shared" si="406"/>
        <v/>
      </c>
      <c r="CE284" s="31" t="str">
        <f t="shared" si="407"/>
        <v/>
      </c>
      <c r="CF284" s="31" t="str">
        <f>IF(CE284="","",MAX(CF$12:CF283)+1)</f>
        <v/>
      </c>
      <c r="CG284" s="31" t="str">
        <f t="shared" si="363"/>
        <v/>
      </c>
      <c r="CH284" s="31" t="str">
        <f t="shared" si="408"/>
        <v/>
      </c>
      <c r="CI284" s="31" t="str">
        <f>IF(CB284="","",MAX(CI$12:CI283)+1)</f>
        <v/>
      </c>
      <c r="CJ284" s="31" t="str">
        <f t="shared" si="409"/>
        <v/>
      </c>
      <c r="CK284" s="66" t="str">
        <f t="shared" si="410"/>
        <v/>
      </c>
      <c r="CL284" s="47" t="s">
        <v>0</v>
      </c>
      <c r="CM284" s="73" t="str">
        <f t="shared" si="364"/>
        <v/>
      </c>
      <c r="CN284" s="47"/>
      <c r="CO284" s="19" t="str">
        <f t="shared" si="411"/>
        <v/>
      </c>
      <c r="CP284" s="47" t="s">
        <v>0</v>
      </c>
      <c r="CQ284" s="143" t="str">
        <f t="shared" si="412"/>
        <v>OK Vihor</v>
      </c>
      <c r="CR284" s="47" t="s">
        <v>0</v>
      </c>
      <c r="CS284" s="58" t="str">
        <f t="shared" si="348"/>
        <v/>
      </c>
      <c r="CT284" s="73" t="str">
        <f t="shared" si="349"/>
        <v>2</v>
      </c>
      <c r="CU284" s="229" t="str">
        <f t="shared" si="365"/>
        <v/>
      </c>
      <c r="CV284" s="230" t="str">
        <f t="shared" si="350"/>
        <v/>
      </c>
      <c r="CW284" s="163">
        <f t="shared" si="366"/>
        <v>4</v>
      </c>
      <c r="CX284" s="47" t="s">
        <v>0</v>
      </c>
      <c r="CY284" s="222" t="str">
        <f t="shared" si="413"/>
        <v xml:space="preserve">
</v>
      </c>
      <c r="CZ284" s="223">
        <f t="shared" si="414"/>
        <v>5</v>
      </c>
      <c r="DA284" s="47" t="s">
        <v>0</v>
      </c>
      <c r="DB284" s="47"/>
      <c r="DC284" s="47"/>
      <c r="DD284" s="47"/>
      <c r="DE284" s="47" t="s">
        <v>0</v>
      </c>
      <c r="DF284" s="53" t="str">
        <f t="shared" si="422"/>
        <v/>
      </c>
      <c r="DG284" t="s">
        <v>0</v>
      </c>
      <c r="DH284" s="128" t="str">
        <f t="shared" si="423"/>
        <v>Ž</v>
      </c>
      <c r="DI284" t="s">
        <v>0</v>
      </c>
      <c r="DJ284" s="52" t="str">
        <f t="shared" si="424"/>
        <v/>
      </c>
      <c r="DK284" s="66" t="str">
        <f t="shared" si="425"/>
        <v/>
      </c>
      <c r="DL284" t="s">
        <v>0</v>
      </c>
      <c r="DM284" s="19" t="str">
        <f t="shared" si="426"/>
        <v/>
      </c>
      <c r="DN284" s="47" t="s">
        <v>0</v>
      </c>
      <c r="DO284" s="19" t="str">
        <f t="shared" si="427"/>
        <v/>
      </c>
      <c r="DP284" s="47" t="s">
        <v>0</v>
      </c>
      <c r="DQ284" s="52" t="str">
        <f t="shared" si="367"/>
        <v>Ljiljana – Oršulić – OK Vihor – Ž21B</v>
      </c>
      <c r="DR284" s="53">
        <f t="shared" si="368"/>
        <v>830</v>
      </c>
      <c r="DS284" s="47" t="s">
        <v>0</v>
      </c>
      <c r="DT284" s="52" t="str">
        <f t="shared" si="369"/>
        <v>Ljiljana – Oršulić – OK Vihor</v>
      </c>
      <c r="DU284" s="53">
        <f t="shared" si="370"/>
        <v>830</v>
      </c>
      <c r="DV284" s="47" t="s">
        <v>0</v>
      </c>
      <c r="DW284" s="52" t="str">
        <f t="shared" si="371"/>
        <v>Ljiljana – Oršulić</v>
      </c>
      <c r="DX284" s="53">
        <f t="shared" si="372"/>
        <v>830</v>
      </c>
      <c r="DY284" s="47" t="s">
        <v>0</v>
      </c>
      <c r="DZ284" s="58">
        <f t="shared" si="415"/>
        <v>830</v>
      </c>
      <c r="EA284" s="53" cm="1">
        <f t="array" ref="EA284">IF(DZ284&lt;&gt;"",INDEX(regNatjecatelj_id,DZ284,0),IF(BD284&lt;&gt;"",BD284,""))</f>
        <v>1924</v>
      </c>
      <c r="EB284" s="47" t="s">
        <v>0</v>
      </c>
      <c r="EC284" s="58" t="str">
        <f t="shared" si="373"/>
        <v>imepre</v>
      </c>
      <c r="ED284" s="73" t="str">
        <f t="shared" si="374"/>
        <v>klu</v>
      </c>
      <c r="EE284" s="73" t="str">
        <f t="shared" si="375"/>
        <v>kat</v>
      </c>
      <c r="EF284" s="73" t="str">
        <f t="shared" si="376"/>
        <v/>
      </c>
      <c r="EG284" s="66" t="str">
        <f t="shared" si="377"/>
        <v>imepre-klu-kat</v>
      </c>
      <c r="EH284" s="47" t="s">
        <v>0</v>
      </c>
      <c r="EI284" s="58">
        <f>IF(AL284="","",MAX(EI$12:EI283)+1)</f>
        <v>434</v>
      </c>
      <c r="EJ284" s="73">
        <f t="shared" si="378"/>
        <v>40</v>
      </c>
      <c r="EK284" s="73">
        <f t="shared" si="416"/>
        <v>1924</v>
      </c>
      <c r="EL284" s="73" t="str">
        <f t="shared" si="379"/>
        <v/>
      </c>
      <c r="EM284" s="73">
        <f t="shared" si="380"/>
        <v>4</v>
      </c>
      <c r="EN284" s="73">
        <f t="shared" si="417"/>
        <v>1</v>
      </c>
      <c r="EO284" s="73">
        <f t="shared" si="418"/>
        <v>1</v>
      </c>
      <c r="EP284" s="73" t="str">
        <f t="shared" si="381"/>
        <v>2</v>
      </c>
      <c r="EQ284" s="73" t="str">
        <f t="shared" si="382"/>
        <v/>
      </c>
      <c r="ER284" s="73" t="str">
        <f t="shared" si="383"/>
        <v/>
      </c>
      <c r="ES284" s="53" t="str">
        <f t="shared" si="384"/>
        <v/>
      </c>
      <c r="ET284" s="47" t="s">
        <v>0</v>
      </c>
      <c r="EU284" s="19" t="str">
        <f t="shared" si="419"/>
        <v>INSERT INTO rezultat(id,stazakategorija_id,imeprezime_id,vrijeme_sec,status_id,registracija,uparivanje_id,originalstatus_id,imeprezimealias_id,klubalias_id,kategorijaalias_id) VALUES (434,40,1924,Null,4,1,1,2,Null,Null,Null);</v>
      </c>
      <c r="EV284" s="47" t="s">
        <v>0</v>
      </c>
      <c r="EW284" s="19" t="str">
        <f t="shared" si="420"/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4" s="47" t="s">
        <v>0</v>
      </c>
      <c r="EY284" s="180" t="str">
        <f t="shared" si="385"/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4" s="47" t="s">
        <v>0</v>
      </c>
    </row>
    <row r="285" spans="1:156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6" t="str">
        <f t="shared" si="386"/>
        <v>ok</v>
      </c>
      <c r="P285" s="47"/>
      <c r="Q285" s="52" t="str">
        <f t="shared" si="387"/>
        <v>Ž21B</v>
      </c>
      <c r="R285" s="73">
        <f>IF(Q285="","",IF(COUNTIF(Q$12:Q284,Q285)=0,R284+1,R284))</f>
        <v>18</v>
      </c>
      <c r="S285" s="73">
        <f t="shared" si="388"/>
        <v>118</v>
      </c>
      <c r="T285" s="73">
        <f t="shared" si="351"/>
        <v>27</v>
      </c>
      <c r="U285" s="66" t="str">
        <f t="shared" si="352"/>
        <v>Ž21B – Ž16</v>
      </c>
      <c r="V285" s="47" t="s">
        <v>0</v>
      </c>
      <c r="W285" s="222" t="str">
        <f t="shared" si="353"/>
        <v>Ž21B</v>
      </c>
      <c r="X285" s="223">
        <f t="shared" si="354"/>
        <v>40</v>
      </c>
      <c r="Y285" s="47" t="s">
        <v>0</v>
      </c>
      <c r="Z285" s="52" t="str">
        <f t="shared" si="389"/>
        <v>CRO</v>
      </c>
      <c r="AA285" s="73">
        <f t="shared" si="355"/>
        <v>1</v>
      </c>
      <c r="AB285" s="31" t="str">
        <f t="shared" si="390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391"/>
        <v/>
      </c>
      <c r="AH285" s="47" t="s">
        <v>0</v>
      </c>
      <c r="AI285" s="143" t="str">
        <f t="shared" si="392"/>
        <v>CRO</v>
      </c>
      <c r="AJ285" s="47"/>
      <c r="AK285" s="52" t="str">
        <f t="shared" si="393"/>
        <v>Melita</v>
      </c>
      <c r="AL285" s="31" t="str">
        <f t="shared" si="394"/>
        <v>Sučić</v>
      </c>
      <c r="AM285" s="73">
        <f t="shared" si="395"/>
        <v>1141</v>
      </c>
      <c r="AN285" s="73" t="str">
        <f t="shared" si="396"/>
        <v/>
      </c>
      <c r="AO285" s="31" t="str">
        <f t="shared" si="356"/>
        <v>Melita</v>
      </c>
      <c r="AP285" s="66" t="str">
        <f t="shared" si="357"/>
        <v>Sučić</v>
      </c>
      <c r="AQ285" s="47" t="s">
        <v>0</v>
      </c>
      <c r="AR285" s="82" t="str">
        <f t="shared" si="397"/>
        <v/>
      </c>
      <c r="AS285" s="47" t="s">
        <v>0</v>
      </c>
      <c r="AT285" s="19" t="str">
        <f t="shared" si="398"/>
        <v/>
      </c>
      <c r="AU285" s="47" t="s">
        <v>0</v>
      </c>
      <c r="AV285" s="103"/>
      <c r="AW285" s="105"/>
      <c r="AX285" s="47" t="s">
        <v>0</v>
      </c>
      <c r="AY285" s="259" t="str">
        <f t="shared" si="421"/>
        <v/>
      </c>
      <c r="AZ285" s="47" t="s">
        <v>0</v>
      </c>
      <c r="BA285" s="52" t="str">
        <f t="shared" si="358"/>
        <v/>
      </c>
      <c r="BB285" s="73" t="str">
        <f>IF(AV285&amp;AW285="","",MAX(BB$12:BB284)+1)</f>
        <v/>
      </c>
      <c r="BC285" s="271" t="str">
        <f t="shared" si="359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>IF(O285="","",IF(BC285="",AO285,IF(BC285="NEMA",AV285,INDEX(regNatjecatelj_ime,MATCH(BC285,regNatjecatelj_id,0)))))</f>
        <v>Melita</v>
      </c>
      <c r="BG285" s="31" t="str">
        <f>IF(O285="","",IF(BC285="",AP285,IF(BC285="NEMA",AW285,INDEX(regNatjecatelj_prezime,MATCH(BC285,regNatjecatelj_id,0)))))</f>
        <v>Sučić</v>
      </c>
      <c r="BH285" s="73" t="str">
        <f t="shared" si="399"/>
        <v/>
      </c>
      <c r="BI285" s="53">
        <f t="shared" si="400"/>
        <v>1141</v>
      </c>
      <c r="BJ285" s="47" t="s">
        <v>0</v>
      </c>
      <c r="BK285" s="52" t="str">
        <f t="shared" si="360"/>
        <v>Vihor</v>
      </c>
      <c r="BL285" s="31" t="str">
        <f t="shared" si="361"/>
        <v>OK Vihor</v>
      </c>
      <c r="BM285" s="73" t="str">
        <f t="shared" si="362"/>
        <v/>
      </c>
      <c r="BN285" s="31" t="str" cm="1">
        <f t="array" ref="BN285">IF(BM285="",""&amp;BL285,IF(BM285="NEMA",BL285,INDEX(regKlub_naziv,MATCH(INDEX(regKlub_alias_klubId,BM285),regKlub_id,0))))</f>
        <v>OK Vihor</v>
      </c>
      <c r="BO285" s="31" t="str" cm="1">
        <f t="array" ref="BO285">IFERROR(""&amp;INDEX(regNatjecatelj_klub,DX285),"")</f>
        <v>OK Vihor</v>
      </c>
      <c r="BP285" s="88" t="str">
        <f t="shared" si="401"/>
        <v/>
      </c>
      <c r="BQ285" s="66" t="str">
        <f t="shared" si="402"/>
        <v>OK Vihor</v>
      </c>
      <c r="BR285" s="47" t="s">
        <v>0</v>
      </c>
      <c r="BS285" s="52" t="str">
        <f>IF(X285&lt;&gt;"NEMA","",IF(IFERROR(MATCH(W285,W$12:W284,0),0)&lt;&gt;0,"",W285))</f>
        <v/>
      </c>
      <c r="BT285" s="73" t="str">
        <f t="shared" si="403"/>
        <v/>
      </c>
      <c r="BU285" s="31" t="str">
        <f>IF(OR(BT285="",BT285&lt;&gt;"NEMA"),"",MAX(BU$12:BU284)+1)</f>
        <v/>
      </c>
      <c r="BV285" s="66" t="str">
        <f t="shared" si="404"/>
        <v/>
      </c>
      <c r="BW285" s="47" t="s">
        <v>0</v>
      </c>
      <c r="BX285" s="19" t="str">
        <f t="shared" si="405"/>
        <v/>
      </c>
      <c r="BY285" s="47" t="s">
        <v>0</v>
      </c>
      <c r="BZ285" s="82" t="str">
        <f>IF(BM285&lt;&gt;"NEMA","",IF(IFERROR(MATCH(BL285,BL$12:BL284,0),0)&lt;&gt;0,"",BL285))</f>
        <v/>
      </c>
      <c r="CA285" s="47" t="s">
        <v>0</v>
      </c>
      <c r="CB285" s="125"/>
      <c r="CC285" s="47" t="s">
        <v>0</v>
      </c>
      <c r="CD285" s="58" t="str">
        <f t="shared" si="406"/>
        <v/>
      </c>
      <c r="CE285" s="31" t="str">
        <f t="shared" si="407"/>
        <v/>
      </c>
      <c r="CF285" s="31" t="str">
        <f>IF(CE285="","",MAX(CF$12:CF284)+1)</f>
        <v/>
      </c>
      <c r="CG285" s="31" t="str">
        <f t="shared" si="363"/>
        <v/>
      </c>
      <c r="CH285" s="31" t="str">
        <f t="shared" si="408"/>
        <v/>
      </c>
      <c r="CI285" s="31" t="str">
        <f>IF(CB285="","",MAX(CI$12:CI284)+1)</f>
        <v/>
      </c>
      <c r="CJ285" s="31" t="str">
        <f t="shared" si="409"/>
        <v/>
      </c>
      <c r="CK285" s="66" t="str">
        <f t="shared" si="410"/>
        <v/>
      </c>
      <c r="CL285" s="47" t="s">
        <v>0</v>
      </c>
      <c r="CM285" s="73" t="str">
        <f t="shared" si="364"/>
        <v/>
      </c>
      <c r="CN285" s="47"/>
      <c r="CO285" s="19" t="str">
        <f t="shared" si="411"/>
        <v/>
      </c>
      <c r="CP285" s="47" t="s">
        <v>0</v>
      </c>
      <c r="CQ285" s="143" t="str">
        <f t="shared" si="412"/>
        <v>OK Vihor</v>
      </c>
      <c r="CR285" s="47" t="s">
        <v>0</v>
      </c>
      <c r="CS285" s="58" t="str">
        <f t="shared" si="348"/>
        <v/>
      </c>
      <c r="CT285" s="73" t="str">
        <f t="shared" si="349"/>
        <v>2</v>
      </c>
      <c r="CU285" s="229" t="str">
        <f t="shared" si="365"/>
        <v/>
      </c>
      <c r="CV285" s="230" t="str">
        <f t="shared" si="350"/>
        <v/>
      </c>
      <c r="CW285" s="163">
        <f t="shared" si="366"/>
        <v>4</v>
      </c>
      <c r="CX285" s="47" t="s">
        <v>0</v>
      </c>
      <c r="CY285" s="222" t="str">
        <f t="shared" si="413"/>
        <v xml:space="preserve">
</v>
      </c>
      <c r="CZ285" s="223">
        <f t="shared" si="414"/>
        <v>5</v>
      </c>
      <c r="DA285" s="47" t="s">
        <v>0</v>
      </c>
      <c r="DB285" s="47"/>
      <c r="DC285" s="47"/>
      <c r="DD285" s="47"/>
      <c r="DE285" s="47" t="s">
        <v>0</v>
      </c>
      <c r="DF285" s="53" t="str">
        <f t="shared" si="422"/>
        <v/>
      </c>
      <c r="DG285" t="s">
        <v>0</v>
      </c>
      <c r="DH285" s="128" t="str">
        <f t="shared" si="423"/>
        <v>Ž</v>
      </c>
      <c r="DI285" t="s">
        <v>0</v>
      </c>
      <c r="DJ285" s="52" t="str">
        <f t="shared" si="424"/>
        <v/>
      </c>
      <c r="DK285" s="66" t="str">
        <f t="shared" si="425"/>
        <v/>
      </c>
      <c r="DL285" t="s">
        <v>0</v>
      </c>
      <c r="DM285" s="19" t="str">
        <f t="shared" si="426"/>
        <v/>
      </c>
      <c r="DN285" s="47" t="s">
        <v>0</v>
      </c>
      <c r="DO285" s="19" t="str">
        <f t="shared" si="427"/>
        <v/>
      </c>
      <c r="DP285" s="47" t="s">
        <v>0</v>
      </c>
      <c r="DQ285" s="52" t="str">
        <f t="shared" si="367"/>
        <v>Melita – Sučić – OK Vihor – Ž21B</v>
      </c>
      <c r="DR285" s="53">
        <f t="shared" si="368"/>
        <v>915</v>
      </c>
      <c r="DS285" s="47" t="s">
        <v>0</v>
      </c>
      <c r="DT285" s="52" t="str">
        <f t="shared" si="369"/>
        <v>Melita – Sučić – OK Vihor</v>
      </c>
      <c r="DU285" s="53">
        <f t="shared" si="370"/>
        <v>915</v>
      </c>
      <c r="DV285" s="47" t="s">
        <v>0</v>
      </c>
      <c r="DW285" s="52" t="str">
        <f t="shared" si="371"/>
        <v>Melita – Sučić</v>
      </c>
      <c r="DX285" s="53">
        <f t="shared" si="372"/>
        <v>915</v>
      </c>
      <c r="DY285" s="47" t="s">
        <v>0</v>
      </c>
      <c r="DZ285" s="58">
        <f t="shared" si="415"/>
        <v>915</v>
      </c>
      <c r="EA285" s="53" cm="1">
        <f t="array" ref="EA285">IF(DZ285&lt;&gt;"",INDEX(regNatjecatelj_id,DZ285,0),IF(BD285&lt;&gt;"",BD285,""))</f>
        <v>1141</v>
      </c>
      <c r="EB285" s="47" t="s">
        <v>0</v>
      </c>
      <c r="EC285" s="58" t="str">
        <f t="shared" si="373"/>
        <v>imepre</v>
      </c>
      <c r="ED285" s="73" t="str">
        <f t="shared" si="374"/>
        <v>klu</v>
      </c>
      <c r="EE285" s="73" t="str">
        <f t="shared" si="375"/>
        <v>kat</v>
      </c>
      <c r="EF285" s="73" t="str">
        <f t="shared" si="376"/>
        <v/>
      </c>
      <c r="EG285" s="66" t="str">
        <f t="shared" si="377"/>
        <v>imepre-klu-kat</v>
      </c>
      <c r="EH285" s="47" t="s">
        <v>0</v>
      </c>
      <c r="EI285" s="58">
        <f>IF(AL285="","",MAX(EI$12:EI284)+1)</f>
        <v>435</v>
      </c>
      <c r="EJ285" s="73">
        <f t="shared" si="378"/>
        <v>40</v>
      </c>
      <c r="EK285" s="73">
        <f t="shared" si="416"/>
        <v>1141</v>
      </c>
      <c r="EL285" s="73" t="str">
        <f t="shared" si="379"/>
        <v/>
      </c>
      <c r="EM285" s="73">
        <f t="shared" si="380"/>
        <v>4</v>
      </c>
      <c r="EN285" s="73">
        <f t="shared" si="417"/>
        <v>1</v>
      </c>
      <c r="EO285" s="73">
        <f t="shared" si="418"/>
        <v>1</v>
      </c>
      <c r="EP285" s="73" t="str">
        <f t="shared" si="381"/>
        <v>2</v>
      </c>
      <c r="EQ285" s="73" t="str">
        <f t="shared" si="382"/>
        <v/>
      </c>
      <c r="ER285" s="73" t="str">
        <f t="shared" si="383"/>
        <v/>
      </c>
      <c r="ES285" s="53" t="str">
        <f t="shared" si="384"/>
        <v/>
      </c>
      <c r="ET285" s="47" t="s">
        <v>0</v>
      </c>
      <c r="EU285" s="19" t="str">
        <f t="shared" si="419"/>
        <v>INSERT INTO rezultat(id,stazakategorija_id,imeprezime_id,vrijeme_sec,status_id,registracija,uparivanje_id,originalstatus_id,imeprezimealias_id,klubalias_id,kategorijaalias_id) VALUES (435,40,1141,Null,4,1,1,2,Null,Null,Null);</v>
      </c>
      <c r="EV285" s="47" t="s">
        <v>0</v>
      </c>
      <c r="EW285" s="19" t="str">
        <f t="shared" si="420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5" s="47" t="s">
        <v>0</v>
      </c>
      <c r="EY285" s="180" t="str">
        <f t="shared" si="385"/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5" s="47" t="s">
        <v>0</v>
      </c>
    </row>
    <row r="286" spans="1:156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6" t="str">
        <f t="shared" si="386"/>
        <v>ok</v>
      </c>
      <c r="P286" s="47"/>
      <c r="Q286" s="52" t="str">
        <f t="shared" si="387"/>
        <v>Ž21B</v>
      </c>
      <c r="R286" s="73">
        <f>IF(Q286="","",IF(COUNTIF(Q$12:Q285,Q286)=0,R285+1,R285))</f>
        <v>18</v>
      </c>
      <c r="S286" s="73">
        <f t="shared" si="388"/>
        <v>118</v>
      </c>
      <c r="T286" s="73">
        <f t="shared" si="351"/>
        <v>27</v>
      </c>
      <c r="U286" s="66" t="str">
        <f t="shared" si="352"/>
        <v>Ž21B – Ž16</v>
      </c>
      <c r="V286" s="47" t="s">
        <v>0</v>
      </c>
      <c r="W286" s="222" t="str">
        <f t="shared" si="353"/>
        <v>Ž21B</v>
      </c>
      <c r="X286" s="223">
        <f t="shared" si="354"/>
        <v>40</v>
      </c>
      <c r="Y286" s="47" t="s">
        <v>0</v>
      </c>
      <c r="Z286" s="52" t="str">
        <f t="shared" si="389"/>
        <v>CRO</v>
      </c>
      <c r="AA286" s="73">
        <f t="shared" si="355"/>
        <v>1</v>
      </c>
      <c r="AB286" s="31" t="str">
        <f t="shared" si="390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391"/>
        <v/>
      </c>
      <c r="AH286" s="47" t="s">
        <v>0</v>
      </c>
      <c r="AI286" s="143" t="str">
        <f t="shared" si="392"/>
        <v>CRO</v>
      </c>
      <c r="AJ286" s="47"/>
      <c r="AK286" s="52" t="str">
        <f t="shared" si="393"/>
        <v>Ana</v>
      </c>
      <c r="AL286" s="31" t="str">
        <f t="shared" si="394"/>
        <v>Markulin</v>
      </c>
      <c r="AM286" s="73">
        <f t="shared" si="395"/>
        <v>1190</v>
      </c>
      <c r="AN286" s="73" t="str">
        <f t="shared" si="396"/>
        <v/>
      </c>
      <c r="AO286" s="31" t="str">
        <f t="shared" si="356"/>
        <v>Ana</v>
      </c>
      <c r="AP286" s="66" t="str">
        <f t="shared" si="357"/>
        <v>Markulin</v>
      </c>
      <c r="AQ286" s="47" t="s">
        <v>0</v>
      </c>
      <c r="AR286" s="82" t="str">
        <f t="shared" si="397"/>
        <v/>
      </c>
      <c r="AS286" s="47" t="s">
        <v>0</v>
      </c>
      <c r="AT286" s="19" t="str">
        <f t="shared" si="398"/>
        <v/>
      </c>
      <c r="AU286" s="47" t="s">
        <v>0</v>
      </c>
      <c r="AV286" s="103"/>
      <c r="AW286" s="105"/>
      <c r="AX286" s="47" t="s">
        <v>0</v>
      </c>
      <c r="AY286" s="259" t="str">
        <f t="shared" si="421"/>
        <v/>
      </c>
      <c r="AZ286" s="47" t="s">
        <v>0</v>
      </c>
      <c r="BA286" s="52" t="str">
        <f t="shared" si="358"/>
        <v/>
      </c>
      <c r="BB286" s="73" t="str">
        <f>IF(AV286&amp;AW286="","",MAX(BB$12:BB285)+1)</f>
        <v/>
      </c>
      <c r="BC286" s="271" t="str">
        <f t="shared" si="359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>IF(O286="","",IF(BC286="",AO286,IF(BC286="NEMA",AV286,INDEX(regNatjecatelj_ime,MATCH(BC286,regNatjecatelj_id,0)))))</f>
        <v>Ana</v>
      </c>
      <c r="BG286" s="31" t="str">
        <f>IF(O286="","",IF(BC286="",AP286,IF(BC286="NEMA",AW286,INDEX(regNatjecatelj_prezime,MATCH(BC286,regNatjecatelj_id,0)))))</f>
        <v>Markulin</v>
      </c>
      <c r="BH286" s="73" t="str">
        <f t="shared" si="399"/>
        <v/>
      </c>
      <c r="BI286" s="53">
        <f t="shared" si="400"/>
        <v>1190</v>
      </c>
      <c r="BJ286" s="47" t="s">
        <v>0</v>
      </c>
      <c r="BK286" s="52" t="str">
        <f t="shared" si="360"/>
        <v>Vihor</v>
      </c>
      <c r="BL286" s="31" t="str">
        <f t="shared" si="361"/>
        <v>OK Vihor</v>
      </c>
      <c r="BM286" s="73" t="str">
        <f t="shared" si="362"/>
        <v/>
      </c>
      <c r="BN286" s="31" t="str" cm="1">
        <f t="array" ref="BN286">IF(BM286="",""&amp;BL286,IF(BM286="NEMA",BL286,INDEX(regKlub_naziv,MATCH(INDEX(regKlub_alias_klubId,BM286),regKlub_id,0))))</f>
        <v>OK Vihor</v>
      </c>
      <c r="BO286" s="31" t="str" cm="1">
        <f t="array" ref="BO286">IFERROR(""&amp;INDEX(regNatjecatelj_klub,DX286),"")</f>
        <v>OK Vihor</v>
      </c>
      <c r="BP286" s="88" t="str">
        <f t="shared" si="401"/>
        <v/>
      </c>
      <c r="BQ286" s="66" t="str">
        <f t="shared" si="402"/>
        <v>OK Vihor</v>
      </c>
      <c r="BR286" s="47" t="s">
        <v>0</v>
      </c>
      <c r="BS286" s="52" t="str">
        <f>IF(X286&lt;&gt;"NEMA","",IF(IFERROR(MATCH(W286,W$12:W285,0),0)&lt;&gt;0,"",W286))</f>
        <v/>
      </c>
      <c r="BT286" s="73" t="str">
        <f t="shared" si="403"/>
        <v/>
      </c>
      <c r="BU286" s="31" t="str">
        <f>IF(OR(BT286="",BT286&lt;&gt;"NEMA"),"",MAX(BU$12:BU285)+1)</f>
        <v/>
      </c>
      <c r="BV286" s="66" t="str">
        <f t="shared" si="404"/>
        <v/>
      </c>
      <c r="BW286" s="47" t="s">
        <v>0</v>
      </c>
      <c r="BX286" s="19" t="str">
        <f t="shared" si="405"/>
        <v/>
      </c>
      <c r="BY286" s="47" t="s">
        <v>0</v>
      </c>
      <c r="BZ286" s="82" t="str">
        <f>IF(BM286&lt;&gt;"NEMA","",IF(IFERROR(MATCH(BL286,BL$12:BL285,0),0)&lt;&gt;0,"",BL286))</f>
        <v/>
      </c>
      <c r="CA286" s="47" t="s">
        <v>0</v>
      </c>
      <c r="CB286" s="125"/>
      <c r="CC286" s="47" t="s">
        <v>0</v>
      </c>
      <c r="CD286" s="58" t="str">
        <f t="shared" si="406"/>
        <v/>
      </c>
      <c r="CE286" s="31" t="str">
        <f t="shared" si="407"/>
        <v/>
      </c>
      <c r="CF286" s="31" t="str">
        <f>IF(CE286="","",MAX(CF$12:CF285)+1)</f>
        <v/>
      </c>
      <c r="CG286" s="31" t="str">
        <f t="shared" si="363"/>
        <v/>
      </c>
      <c r="CH286" s="31" t="str">
        <f t="shared" si="408"/>
        <v/>
      </c>
      <c r="CI286" s="31" t="str">
        <f>IF(CB286="","",MAX(CI$12:CI285)+1)</f>
        <v/>
      </c>
      <c r="CJ286" s="31" t="str">
        <f t="shared" si="409"/>
        <v/>
      </c>
      <c r="CK286" s="66" t="str">
        <f t="shared" si="410"/>
        <v/>
      </c>
      <c r="CL286" s="47" t="s">
        <v>0</v>
      </c>
      <c r="CM286" s="73" t="str">
        <f t="shared" si="364"/>
        <v/>
      </c>
      <c r="CN286" s="47"/>
      <c r="CO286" s="19" t="str">
        <f t="shared" si="411"/>
        <v/>
      </c>
      <c r="CP286" s="47" t="s">
        <v>0</v>
      </c>
      <c r="CQ286" s="143" t="str">
        <f t="shared" si="412"/>
        <v>OK Vihor</v>
      </c>
      <c r="CR286" s="47" t="s">
        <v>0</v>
      </c>
      <c r="CS286" s="58" t="str">
        <f t="shared" si="348"/>
        <v/>
      </c>
      <c r="CT286" s="73" t="str">
        <f t="shared" si="349"/>
        <v>1</v>
      </c>
      <c r="CU286" s="229" t="str">
        <f t="shared" si="365"/>
        <v/>
      </c>
      <c r="CV286" s="230" t="str">
        <f t="shared" si="350"/>
        <v/>
      </c>
      <c r="CW286" s="163">
        <f t="shared" si="366"/>
        <v>6</v>
      </c>
      <c r="CX286" s="47" t="s">
        <v>0</v>
      </c>
      <c r="CY286" s="222" t="str">
        <f t="shared" si="413"/>
        <v xml:space="preserve">
</v>
      </c>
      <c r="CZ286" s="223" t="e">
        <f t="shared" si="414"/>
        <v>#N/A</v>
      </c>
      <c r="DA286" s="47" t="s">
        <v>0</v>
      </c>
      <c r="DB286" s="47"/>
      <c r="DC286" s="47"/>
      <c r="DD286" s="47"/>
      <c r="DE286" s="47" t="s">
        <v>0</v>
      </c>
      <c r="DF286" s="53" t="str">
        <f t="shared" si="422"/>
        <v/>
      </c>
      <c r="DG286" t="s">
        <v>0</v>
      </c>
      <c r="DH286" s="128" t="str">
        <f t="shared" si="423"/>
        <v>Ž</v>
      </c>
      <c r="DI286" t="s">
        <v>0</v>
      </c>
      <c r="DJ286" s="52" t="str">
        <f t="shared" si="424"/>
        <v/>
      </c>
      <c r="DK286" s="66" t="str">
        <f t="shared" si="425"/>
        <v/>
      </c>
      <c r="DL286" t="s">
        <v>0</v>
      </c>
      <c r="DM286" s="19" t="str">
        <f t="shared" si="426"/>
        <v/>
      </c>
      <c r="DN286" s="47" t="s">
        <v>0</v>
      </c>
      <c r="DO286" s="19" t="str">
        <f t="shared" si="427"/>
        <v/>
      </c>
      <c r="DP286" s="47" t="s">
        <v>0</v>
      </c>
      <c r="DQ286" s="52" t="str">
        <f t="shared" si="367"/>
        <v>Ana – Markulin – OK Vihor – Ž21B</v>
      </c>
      <c r="DR286" s="53">
        <f t="shared" si="368"/>
        <v>792</v>
      </c>
      <c r="DS286" s="47" t="s">
        <v>0</v>
      </c>
      <c r="DT286" s="52" t="str">
        <f t="shared" si="369"/>
        <v>Ana – Markulin – OK Vihor</v>
      </c>
      <c r="DU286" s="53">
        <f t="shared" si="370"/>
        <v>792</v>
      </c>
      <c r="DV286" s="47" t="s">
        <v>0</v>
      </c>
      <c r="DW286" s="52" t="str">
        <f t="shared" si="371"/>
        <v>Ana – Markulin</v>
      </c>
      <c r="DX286" s="53">
        <f t="shared" si="372"/>
        <v>792</v>
      </c>
      <c r="DY286" s="47" t="s">
        <v>0</v>
      </c>
      <c r="DZ286" s="58">
        <f t="shared" si="415"/>
        <v>792</v>
      </c>
      <c r="EA286" s="53" cm="1">
        <f t="array" ref="EA286">IF(DZ286&lt;&gt;"",INDEX(regNatjecatelj_id,DZ286,0),IF(BD286&lt;&gt;"",BD286,""))</f>
        <v>1190</v>
      </c>
      <c r="EB286" s="47" t="s">
        <v>0</v>
      </c>
      <c r="EC286" s="58" t="str">
        <f t="shared" si="373"/>
        <v>imepre</v>
      </c>
      <c r="ED286" s="73" t="str">
        <f t="shared" si="374"/>
        <v>klu</v>
      </c>
      <c r="EE286" s="73" t="str">
        <f t="shared" si="375"/>
        <v>kat</v>
      </c>
      <c r="EF286" s="73" t="str">
        <f t="shared" si="376"/>
        <v/>
      </c>
      <c r="EG286" s="66" t="str">
        <f t="shared" si="377"/>
        <v>imepre-klu-kat</v>
      </c>
      <c r="EH286" s="47" t="s">
        <v>0</v>
      </c>
      <c r="EI286" s="58">
        <f>IF(AL286="","",MAX(EI$12:EI285)+1)</f>
        <v>436</v>
      </c>
      <c r="EJ286" s="73">
        <f t="shared" si="378"/>
        <v>40</v>
      </c>
      <c r="EK286" s="73">
        <f t="shared" si="416"/>
        <v>1190</v>
      </c>
      <c r="EL286" s="73" t="str">
        <f t="shared" si="379"/>
        <v/>
      </c>
      <c r="EM286" s="73">
        <f t="shared" si="380"/>
        <v>6</v>
      </c>
      <c r="EN286" s="73">
        <f t="shared" si="417"/>
        <v>1</v>
      </c>
      <c r="EO286" s="73">
        <f t="shared" si="418"/>
        <v>1</v>
      </c>
      <c r="EP286" s="73" t="str">
        <f t="shared" si="381"/>
        <v>1</v>
      </c>
      <c r="EQ286" s="73" t="str">
        <f t="shared" si="382"/>
        <v/>
      </c>
      <c r="ER286" s="73" t="str">
        <f t="shared" si="383"/>
        <v/>
      </c>
      <c r="ES286" s="53" t="str">
        <f t="shared" si="384"/>
        <v/>
      </c>
      <c r="ET286" s="47" t="s">
        <v>0</v>
      </c>
      <c r="EU286" s="19" t="str">
        <f t="shared" si="419"/>
        <v>INSERT INTO rezultat(id,stazakategorija_id,imeprezime_id,vrijeme_sec,status_id,registracija,uparivanje_id,originalstatus_id,imeprezimealias_id,klubalias_id,kategorijaalias_id) VALUES (436,40,1190,Null,6,1,1,1,Null,Null,Null);</v>
      </c>
      <c r="EV286" s="47" t="s">
        <v>0</v>
      </c>
      <c r="EW286" s="19" t="str">
        <f t="shared" si="420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6" s="47" t="s">
        <v>0</v>
      </c>
      <c r="EY286" s="180" t="str">
        <f t="shared" si="385"/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6" s="47" t="s">
        <v>0</v>
      </c>
    </row>
    <row r="287" spans="1:156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6" t="str">
        <f t="shared" si="386"/>
        <v>ok</v>
      </c>
      <c r="P287" s="47"/>
      <c r="Q287" s="52" t="str">
        <f t="shared" si="387"/>
        <v>Ž21B</v>
      </c>
      <c r="R287" s="73">
        <f>IF(Q287="","",IF(COUNTIF(Q$12:Q286,Q287)=0,R286+1,R286))</f>
        <v>18</v>
      </c>
      <c r="S287" s="73">
        <f t="shared" si="388"/>
        <v>118</v>
      </c>
      <c r="T287" s="73">
        <f t="shared" si="351"/>
        <v>27</v>
      </c>
      <c r="U287" s="66" t="str">
        <f t="shared" si="352"/>
        <v>Ž21B – Ž16</v>
      </c>
      <c r="V287" s="47" t="s">
        <v>0</v>
      </c>
      <c r="W287" s="222" t="str">
        <f t="shared" si="353"/>
        <v>Ž21B</v>
      </c>
      <c r="X287" s="223">
        <f t="shared" si="354"/>
        <v>40</v>
      </c>
      <c r="Y287" s="47" t="s">
        <v>0</v>
      </c>
      <c r="Z287" s="52" t="str">
        <f t="shared" si="389"/>
        <v>CRO</v>
      </c>
      <c r="AA287" s="73">
        <f t="shared" si="355"/>
        <v>1</v>
      </c>
      <c r="AB287" s="31" t="str">
        <f t="shared" si="390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391"/>
        <v/>
      </c>
      <c r="AH287" s="47" t="s">
        <v>0</v>
      </c>
      <c r="AI287" s="143" t="str">
        <f t="shared" si="392"/>
        <v>CRO</v>
      </c>
      <c r="AJ287" s="47"/>
      <c r="AK287" s="52" t="str">
        <f t="shared" si="393"/>
        <v>Ivana</v>
      </c>
      <c r="AL287" s="31" t="str">
        <f t="shared" si="394"/>
        <v>Stankovski</v>
      </c>
      <c r="AM287" s="73">
        <f t="shared" si="395"/>
        <v>1872</v>
      </c>
      <c r="AN287" s="73" t="str">
        <f t="shared" si="396"/>
        <v/>
      </c>
      <c r="AO287" s="31" t="str">
        <f t="shared" si="356"/>
        <v>Ivana</v>
      </c>
      <c r="AP287" s="66" t="str">
        <f t="shared" si="357"/>
        <v>Stankovski</v>
      </c>
      <c r="AQ287" s="47" t="s">
        <v>0</v>
      </c>
      <c r="AR287" s="82" t="str">
        <f t="shared" si="397"/>
        <v/>
      </c>
      <c r="AS287" s="47" t="s">
        <v>0</v>
      </c>
      <c r="AT287" s="19" t="str">
        <f t="shared" si="398"/>
        <v/>
      </c>
      <c r="AU287" s="47" t="s">
        <v>0</v>
      </c>
      <c r="AV287" s="103"/>
      <c r="AW287" s="105"/>
      <c r="AX287" s="47" t="s">
        <v>0</v>
      </c>
      <c r="AY287" s="259" t="str">
        <f t="shared" si="421"/>
        <v/>
      </c>
      <c r="AZ287" s="47" t="s">
        <v>0</v>
      </c>
      <c r="BA287" s="52" t="str">
        <f t="shared" si="358"/>
        <v/>
      </c>
      <c r="BB287" s="73" t="str">
        <f>IF(AV287&amp;AW287="","",MAX(BB$12:BB286)+1)</f>
        <v/>
      </c>
      <c r="BC287" s="271" t="str">
        <f t="shared" si="359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>IF(O287="","",IF(BC287="",AO287,IF(BC287="NEMA",AV287,INDEX(regNatjecatelj_ime,MATCH(BC287,regNatjecatelj_id,0)))))</f>
        <v>Ivana</v>
      </c>
      <c r="BG287" s="31" t="str">
        <f>IF(O287="","",IF(BC287="",AP287,IF(BC287="NEMA",AW287,INDEX(regNatjecatelj_prezime,MATCH(BC287,regNatjecatelj_id,0)))))</f>
        <v>Stankovski</v>
      </c>
      <c r="BH287" s="73" t="str">
        <f t="shared" si="399"/>
        <v/>
      </c>
      <c r="BI287" s="53">
        <f t="shared" si="400"/>
        <v>1872</v>
      </c>
      <c r="BJ287" s="47" t="s">
        <v>0</v>
      </c>
      <c r="BK287" s="52" t="str">
        <f t="shared" si="360"/>
        <v>KAP</v>
      </c>
      <c r="BL287" s="31" t="str">
        <f t="shared" si="361"/>
        <v>OK Kapela</v>
      </c>
      <c r="BM287" s="73" t="str">
        <f t="shared" si="362"/>
        <v/>
      </c>
      <c r="BN287" s="31" t="str" cm="1">
        <f t="array" ref="BN287">IF(BM287="",""&amp;BL287,IF(BM287="NEMA",BL287,INDEX(regKlub_naziv,MATCH(INDEX(regKlub_alias_klubId,BM287),regKlub_id,0))))</f>
        <v>OK Kapela</v>
      </c>
      <c r="BO287" s="31" t="str" cm="1">
        <f t="array" ref="BO287">IFERROR(""&amp;INDEX(regNatjecatelj_klub,DX287),"")</f>
        <v>OK Kapela</v>
      </c>
      <c r="BP287" s="88" t="str">
        <f t="shared" si="401"/>
        <v/>
      </c>
      <c r="BQ287" s="66" t="str">
        <f t="shared" si="402"/>
        <v>OK Kapela</v>
      </c>
      <c r="BR287" s="47" t="s">
        <v>0</v>
      </c>
      <c r="BS287" s="52" t="str">
        <f>IF(X287&lt;&gt;"NEMA","",IF(IFERROR(MATCH(W287,W$12:W286,0),0)&lt;&gt;0,"",W287))</f>
        <v/>
      </c>
      <c r="BT287" s="73" t="str">
        <f t="shared" si="403"/>
        <v/>
      </c>
      <c r="BU287" s="31" t="str">
        <f>IF(OR(BT287="",BT287&lt;&gt;"NEMA"),"",MAX(BU$12:BU286)+1)</f>
        <v/>
      </c>
      <c r="BV287" s="66" t="str">
        <f t="shared" si="404"/>
        <v/>
      </c>
      <c r="BW287" s="47" t="s">
        <v>0</v>
      </c>
      <c r="BX287" s="19" t="str">
        <f t="shared" si="405"/>
        <v/>
      </c>
      <c r="BY287" s="47" t="s">
        <v>0</v>
      </c>
      <c r="BZ287" s="82" t="str">
        <f>IF(BM287&lt;&gt;"NEMA","",IF(IFERROR(MATCH(BL287,BL$12:BL286,0),0)&lt;&gt;0,"",BL287))</f>
        <v/>
      </c>
      <c r="CA287" s="47" t="s">
        <v>0</v>
      </c>
      <c r="CB287" s="125"/>
      <c r="CC287" s="47" t="s">
        <v>0</v>
      </c>
      <c r="CD287" s="58" t="str">
        <f t="shared" si="406"/>
        <v/>
      </c>
      <c r="CE287" s="31" t="str">
        <f t="shared" si="407"/>
        <v/>
      </c>
      <c r="CF287" s="31" t="str">
        <f>IF(CE287="","",MAX(CF$12:CF286)+1)</f>
        <v/>
      </c>
      <c r="CG287" s="31" t="str">
        <f t="shared" si="363"/>
        <v/>
      </c>
      <c r="CH287" s="31" t="str">
        <f t="shared" si="408"/>
        <v/>
      </c>
      <c r="CI287" s="31" t="str">
        <f>IF(CB287="","",MAX(CI$12:CI286)+1)</f>
        <v/>
      </c>
      <c r="CJ287" s="31" t="str">
        <f t="shared" si="409"/>
        <v/>
      </c>
      <c r="CK287" s="66" t="str">
        <f t="shared" si="410"/>
        <v/>
      </c>
      <c r="CL287" s="47" t="s">
        <v>0</v>
      </c>
      <c r="CM287" s="73" t="str">
        <f t="shared" si="364"/>
        <v/>
      </c>
      <c r="CN287" s="47"/>
      <c r="CO287" s="19" t="str">
        <f t="shared" si="411"/>
        <v/>
      </c>
      <c r="CP287" s="47" t="s">
        <v>0</v>
      </c>
      <c r="CQ287" s="143" t="str">
        <f t="shared" si="412"/>
        <v>OK Kapela</v>
      </c>
      <c r="CR287" s="47" t="s">
        <v>0</v>
      </c>
      <c r="CS287" s="58" t="str">
        <f t="shared" si="348"/>
        <v/>
      </c>
      <c r="CT287" s="73" t="str">
        <f t="shared" si="349"/>
        <v>1</v>
      </c>
      <c r="CU287" s="229" t="str">
        <f t="shared" si="365"/>
        <v/>
      </c>
      <c r="CV287" s="230" t="str">
        <f t="shared" si="350"/>
        <v/>
      </c>
      <c r="CW287" s="163">
        <f t="shared" si="366"/>
        <v>6</v>
      </c>
      <c r="CX287" s="47" t="s">
        <v>0</v>
      </c>
      <c r="CY287" s="222" t="str">
        <f t="shared" si="413"/>
        <v xml:space="preserve">
</v>
      </c>
      <c r="CZ287" s="223" t="e">
        <f t="shared" si="414"/>
        <v>#N/A</v>
      </c>
      <c r="DA287" s="47" t="s">
        <v>0</v>
      </c>
      <c r="DB287" s="47"/>
      <c r="DC287" s="47"/>
      <c r="DD287" s="47"/>
      <c r="DE287" s="47" t="s">
        <v>0</v>
      </c>
      <c r="DF287" s="53" t="str">
        <f t="shared" si="422"/>
        <v/>
      </c>
      <c r="DG287" t="s">
        <v>0</v>
      </c>
      <c r="DH287" s="128" t="str">
        <f t="shared" si="423"/>
        <v>Ž</v>
      </c>
      <c r="DI287" t="s">
        <v>0</v>
      </c>
      <c r="DJ287" s="52" t="str">
        <f t="shared" si="424"/>
        <v/>
      </c>
      <c r="DK287" s="66" t="str">
        <f t="shared" si="425"/>
        <v/>
      </c>
      <c r="DL287" t="s">
        <v>0</v>
      </c>
      <c r="DM287" s="19" t="str">
        <f t="shared" si="426"/>
        <v/>
      </c>
      <c r="DN287" s="47" t="s">
        <v>0</v>
      </c>
      <c r="DO287" s="19" t="str">
        <f t="shared" si="427"/>
        <v/>
      </c>
      <c r="DP287" s="47" t="s">
        <v>0</v>
      </c>
      <c r="DQ287" s="52" t="str">
        <f t="shared" si="367"/>
        <v>Ivana – Stankovski – OK Kapela – Ž21B</v>
      </c>
      <c r="DR287" s="53">
        <f t="shared" si="368"/>
        <v>316</v>
      </c>
      <c r="DS287" s="47" t="s">
        <v>0</v>
      </c>
      <c r="DT287" s="52" t="str">
        <f t="shared" si="369"/>
        <v>Ivana – Stankovski – OK Kapela</v>
      </c>
      <c r="DU287" s="53">
        <f t="shared" si="370"/>
        <v>316</v>
      </c>
      <c r="DV287" s="47" t="s">
        <v>0</v>
      </c>
      <c r="DW287" s="52" t="str">
        <f t="shared" si="371"/>
        <v>Ivana – Stankovski</v>
      </c>
      <c r="DX287" s="53">
        <f t="shared" si="372"/>
        <v>316</v>
      </c>
      <c r="DY287" s="47" t="s">
        <v>0</v>
      </c>
      <c r="DZ287" s="58">
        <f t="shared" si="415"/>
        <v>316</v>
      </c>
      <c r="EA287" s="53" cm="1">
        <f t="array" ref="EA287">IF(DZ287&lt;&gt;"",INDEX(regNatjecatelj_id,DZ287,0),IF(BD287&lt;&gt;"",BD287,""))</f>
        <v>1872</v>
      </c>
      <c r="EB287" s="47" t="s">
        <v>0</v>
      </c>
      <c r="EC287" s="58" t="str">
        <f t="shared" si="373"/>
        <v>imepre</v>
      </c>
      <c r="ED287" s="73" t="str">
        <f t="shared" si="374"/>
        <v>klu</v>
      </c>
      <c r="EE287" s="73" t="str">
        <f t="shared" si="375"/>
        <v>kat</v>
      </c>
      <c r="EF287" s="73" t="str">
        <f t="shared" si="376"/>
        <v/>
      </c>
      <c r="EG287" s="66" t="str">
        <f t="shared" si="377"/>
        <v>imepre-klu-kat</v>
      </c>
      <c r="EH287" s="47" t="s">
        <v>0</v>
      </c>
      <c r="EI287" s="58">
        <f>IF(AL287="","",MAX(EI$12:EI286)+1)</f>
        <v>437</v>
      </c>
      <c r="EJ287" s="73">
        <f t="shared" si="378"/>
        <v>40</v>
      </c>
      <c r="EK287" s="73">
        <f t="shared" si="416"/>
        <v>1872</v>
      </c>
      <c r="EL287" s="73" t="str">
        <f t="shared" si="379"/>
        <v/>
      </c>
      <c r="EM287" s="73">
        <f t="shared" si="380"/>
        <v>6</v>
      </c>
      <c r="EN287" s="73">
        <f t="shared" si="417"/>
        <v>1</v>
      </c>
      <c r="EO287" s="73">
        <f t="shared" si="418"/>
        <v>1</v>
      </c>
      <c r="EP287" s="73" t="str">
        <f t="shared" si="381"/>
        <v>1</v>
      </c>
      <c r="EQ287" s="73" t="str">
        <f t="shared" si="382"/>
        <v/>
      </c>
      <c r="ER287" s="73" t="str">
        <f t="shared" si="383"/>
        <v/>
      </c>
      <c r="ES287" s="53" t="str">
        <f t="shared" si="384"/>
        <v/>
      </c>
      <c r="ET287" s="47" t="s">
        <v>0</v>
      </c>
      <c r="EU287" s="19" t="str">
        <f t="shared" si="419"/>
        <v>INSERT INTO rezultat(id,stazakategorija_id,imeprezime_id,vrijeme_sec,status_id,registracija,uparivanje_id,originalstatus_id,imeprezimealias_id,klubalias_id,kategorijaalias_id) VALUES (437,40,1872,Null,6,1,1,1,Null,Null,Null);</v>
      </c>
      <c r="EV287" s="47" t="s">
        <v>0</v>
      </c>
      <c r="EW287" s="19" t="str">
        <f t="shared" si="420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7" s="47" t="s">
        <v>0</v>
      </c>
      <c r="EY287" s="180" t="str">
        <f t="shared" si="385"/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7" s="47" t="s">
        <v>0</v>
      </c>
    </row>
    <row r="288" spans="1:156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6" t="str">
        <f t="shared" si="386"/>
        <v>ok</v>
      </c>
      <c r="P288" s="47"/>
      <c r="Q288" s="52" t="str">
        <f t="shared" si="387"/>
        <v>Ž21B</v>
      </c>
      <c r="R288" s="73">
        <f>IF(Q288="","",IF(COUNTIF(Q$12:Q287,Q288)=0,R287+1,R287))</f>
        <v>18</v>
      </c>
      <c r="S288" s="73">
        <f t="shared" si="388"/>
        <v>118</v>
      </c>
      <c r="T288" s="73">
        <f t="shared" si="351"/>
        <v>27</v>
      </c>
      <c r="U288" s="66" t="str">
        <f t="shared" si="352"/>
        <v>Ž21B – Ž16</v>
      </c>
      <c r="V288" s="47" t="s">
        <v>0</v>
      </c>
      <c r="W288" s="222" t="str">
        <f t="shared" si="353"/>
        <v>Ž21B</v>
      </c>
      <c r="X288" s="223">
        <f t="shared" si="354"/>
        <v>40</v>
      </c>
      <c r="Y288" s="47" t="s">
        <v>0</v>
      </c>
      <c r="Z288" s="52" t="str">
        <f t="shared" si="389"/>
        <v>CRO</v>
      </c>
      <c r="AA288" s="73">
        <f t="shared" si="355"/>
        <v>1</v>
      </c>
      <c r="AB288" s="31" t="str">
        <f t="shared" si="390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391"/>
        <v/>
      </c>
      <c r="AH288" s="47" t="s">
        <v>0</v>
      </c>
      <c r="AI288" s="143" t="str">
        <f t="shared" si="392"/>
        <v>CRO</v>
      </c>
      <c r="AJ288" s="47"/>
      <c r="AK288" s="52" t="str">
        <f t="shared" si="393"/>
        <v>Marina</v>
      </c>
      <c r="AL288" s="31" t="str">
        <f t="shared" si="394"/>
        <v>Tomac-Rojčević</v>
      </c>
      <c r="AM288" s="73">
        <f t="shared" si="395"/>
        <v>1928</v>
      </c>
      <c r="AN288" s="73" t="str">
        <f t="shared" si="396"/>
        <v/>
      </c>
      <c r="AO288" s="31" t="str">
        <f t="shared" si="356"/>
        <v>Marina</v>
      </c>
      <c r="AP288" s="66" t="str">
        <f t="shared" si="357"/>
        <v>Tomac-Rojčević</v>
      </c>
      <c r="AQ288" s="47" t="s">
        <v>0</v>
      </c>
      <c r="AR288" s="82" t="str">
        <f t="shared" si="397"/>
        <v/>
      </c>
      <c r="AS288" s="47" t="s">
        <v>0</v>
      </c>
      <c r="AT288" s="19" t="str">
        <f t="shared" si="398"/>
        <v/>
      </c>
      <c r="AU288" s="47" t="s">
        <v>0</v>
      </c>
      <c r="AV288" s="103"/>
      <c r="AW288" s="105"/>
      <c r="AX288" s="47" t="s">
        <v>0</v>
      </c>
      <c r="AY288" s="259" t="str">
        <f t="shared" si="421"/>
        <v/>
      </c>
      <c r="AZ288" s="47" t="s">
        <v>0</v>
      </c>
      <c r="BA288" s="52" t="str">
        <f t="shared" si="358"/>
        <v/>
      </c>
      <c r="BB288" s="73" t="str">
        <f>IF(AV288&amp;AW288="","",MAX(BB$12:BB287)+1)</f>
        <v/>
      </c>
      <c r="BC288" s="271" t="str">
        <f t="shared" si="359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>IF(O288="","",IF(BC288="",AO288,IF(BC288="NEMA",AV288,INDEX(regNatjecatelj_ime,MATCH(BC288,regNatjecatelj_id,0)))))</f>
        <v>Marina</v>
      </c>
      <c r="BG288" s="31" t="str">
        <f>IF(O288="","",IF(BC288="",AP288,IF(BC288="NEMA",AW288,INDEX(regNatjecatelj_prezime,MATCH(BC288,regNatjecatelj_id,0)))))</f>
        <v>Tomac-Rojčević</v>
      </c>
      <c r="BH288" s="73" t="str">
        <f t="shared" si="399"/>
        <v/>
      </c>
      <c r="BI288" s="53">
        <f t="shared" si="400"/>
        <v>1928</v>
      </c>
      <c r="BJ288" s="47" t="s">
        <v>0</v>
      </c>
      <c r="BK288" s="52" t="str">
        <f t="shared" si="360"/>
        <v>Vihor</v>
      </c>
      <c r="BL288" s="31" t="str">
        <f t="shared" si="361"/>
        <v>OK Vihor</v>
      </c>
      <c r="BM288" s="73" t="str">
        <f t="shared" si="362"/>
        <v/>
      </c>
      <c r="BN288" s="31" t="str" cm="1">
        <f t="array" ref="BN288">IF(BM288="",""&amp;BL288,IF(BM288="NEMA",BL288,INDEX(regKlub_naziv,MATCH(INDEX(regKlub_alias_klubId,BM288),regKlub_id,0))))</f>
        <v>OK Vihor</v>
      </c>
      <c r="BO288" s="31" t="str" cm="1">
        <f t="array" ref="BO288">IFERROR(""&amp;INDEX(regNatjecatelj_klub,DX288),"")</f>
        <v>OK Vihor</v>
      </c>
      <c r="BP288" s="88" t="str">
        <f t="shared" si="401"/>
        <v/>
      </c>
      <c r="BQ288" s="66" t="str">
        <f t="shared" si="402"/>
        <v>OK Vihor</v>
      </c>
      <c r="BR288" s="47" t="s">
        <v>0</v>
      </c>
      <c r="BS288" s="52" t="str">
        <f>IF(X288&lt;&gt;"NEMA","",IF(IFERROR(MATCH(W288,W$12:W287,0),0)&lt;&gt;0,"",W288))</f>
        <v/>
      </c>
      <c r="BT288" s="73" t="str">
        <f t="shared" si="403"/>
        <v/>
      </c>
      <c r="BU288" s="31" t="str">
        <f>IF(OR(BT288="",BT288&lt;&gt;"NEMA"),"",MAX(BU$12:BU287)+1)</f>
        <v/>
      </c>
      <c r="BV288" s="66" t="str">
        <f t="shared" si="404"/>
        <v/>
      </c>
      <c r="BW288" s="47" t="s">
        <v>0</v>
      </c>
      <c r="BX288" s="19" t="str">
        <f t="shared" si="405"/>
        <v/>
      </c>
      <c r="BY288" s="47" t="s">
        <v>0</v>
      </c>
      <c r="BZ288" s="82" t="str">
        <f>IF(BM288&lt;&gt;"NEMA","",IF(IFERROR(MATCH(BL288,BL$12:BL287,0),0)&lt;&gt;0,"",BL288))</f>
        <v/>
      </c>
      <c r="CA288" s="47" t="s">
        <v>0</v>
      </c>
      <c r="CB288" s="125"/>
      <c r="CC288" s="47" t="s">
        <v>0</v>
      </c>
      <c r="CD288" s="58" t="str">
        <f t="shared" si="406"/>
        <v/>
      </c>
      <c r="CE288" s="31" t="str">
        <f t="shared" si="407"/>
        <v/>
      </c>
      <c r="CF288" s="31" t="str">
        <f>IF(CE288="","",MAX(CF$12:CF287)+1)</f>
        <v/>
      </c>
      <c r="CG288" s="31" t="str">
        <f t="shared" si="363"/>
        <v/>
      </c>
      <c r="CH288" s="31" t="str">
        <f t="shared" si="408"/>
        <v/>
      </c>
      <c r="CI288" s="31" t="str">
        <f>IF(CB288="","",MAX(CI$12:CI287)+1)</f>
        <v/>
      </c>
      <c r="CJ288" s="31" t="str">
        <f t="shared" si="409"/>
        <v/>
      </c>
      <c r="CK288" s="66" t="str">
        <f t="shared" si="410"/>
        <v/>
      </c>
      <c r="CL288" s="47" t="s">
        <v>0</v>
      </c>
      <c r="CM288" s="73" t="str">
        <f t="shared" si="364"/>
        <v/>
      </c>
      <c r="CN288" s="47"/>
      <c r="CO288" s="19" t="str">
        <f t="shared" si="411"/>
        <v/>
      </c>
      <c r="CP288" s="47" t="s">
        <v>0</v>
      </c>
      <c r="CQ288" s="143" t="str">
        <f t="shared" si="412"/>
        <v>OK Vihor</v>
      </c>
      <c r="CR288" s="47" t="s">
        <v>0</v>
      </c>
      <c r="CS288" s="58" t="str">
        <f t="shared" si="348"/>
        <v/>
      </c>
      <c r="CT288" s="73" t="str">
        <f t="shared" si="349"/>
        <v>2</v>
      </c>
      <c r="CU288" s="229" t="str">
        <f t="shared" si="365"/>
        <v/>
      </c>
      <c r="CV288" s="230" t="str">
        <f t="shared" si="350"/>
        <v/>
      </c>
      <c r="CW288" s="163">
        <f t="shared" si="366"/>
        <v>4</v>
      </c>
      <c r="CX288" s="47" t="s">
        <v>0</v>
      </c>
      <c r="CY288" s="222" t="str">
        <f t="shared" si="413"/>
        <v xml:space="preserve">
</v>
      </c>
      <c r="CZ288" s="223">
        <f t="shared" si="414"/>
        <v>5</v>
      </c>
      <c r="DA288" s="47" t="s">
        <v>0</v>
      </c>
      <c r="DB288" s="47"/>
      <c r="DC288" s="47"/>
      <c r="DD288" s="47"/>
      <c r="DE288" s="47" t="s">
        <v>0</v>
      </c>
      <c r="DF288" s="53" t="str">
        <f t="shared" si="422"/>
        <v/>
      </c>
      <c r="DG288" t="s">
        <v>0</v>
      </c>
      <c r="DH288" s="128" t="str">
        <f t="shared" si="423"/>
        <v>Ž</v>
      </c>
      <c r="DI288" t="s">
        <v>0</v>
      </c>
      <c r="DJ288" s="52" t="str">
        <f t="shared" si="424"/>
        <v/>
      </c>
      <c r="DK288" s="66" t="str">
        <f t="shared" si="425"/>
        <v/>
      </c>
      <c r="DL288" t="s">
        <v>0</v>
      </c>
      <c r="DM288" s="19" t="str">
        <f t="shared" si="426"/>
        <v/>
      </c>
      <c r="DN288" s="47" t="s">
        <v>0</v>
      </c>
      <c r="DO288" s="19" t="str">
        <f t="shared" si="427"/>
        <v/>
      </c>
      <c r="DP288" s="47" t="s">
        <v>0</v>
      </c>
      <c r="DQ288" s="52" t="str">
        <f t="shared" si="367"/>
        <v>Marina – Tomac-Rojčević – OK Vihor – Ž21B</v>
      </c>
      <c r="DR288" s="53">
        <f t="shared" si="368"/>
        <v>924</v>
      </c>
      <c r="DS288" s="47" t="s">
        <v>0</v>
      </c>
      <c r="DT288" s="52" t="str">
        <f t="shared" si="369"/>
        <v>Marina – Tomac-Rojčević – OK Vihor</v>
      </c>
      <c r="DU288" s="53">
        <f t="shared" si="370"/>
        <v>924</v>
      </c>
      <c r="DV288" s="47" t="s">
        <v>0</v>
      </c>
      <c r="DW288" s="52" t="str">
        <f t="shared" si="371"/>
        <v>Marina – Tomac-Rojčević</v>
      </c>
      <c r="DX288" s="53">
        <f t="shared" si="372"/>
        <v>924</v>
      </c>
      <c r="DY288" s="47" t="s">
        <v>0</v>
      </c>
      <c r="DZ288" s="58">
        <f t="shared" si="415"/>
        <v>924</v>
      </c>
      <c r="EA288" s="53" cm="1">
        <f t="array" ref="EA288">IF(DZ288&lt;&gt;"",INDEX(regNatjecatelj_id,DZ288,0),IF(BD288&lt;&gt;"",BD288,""))</f>
        <v>1928</v>
      </c>
      <c r="EB288" s="47" t="s">
        <v>0</v>
      </c>
      <c r="EC288" s="58" t="str">
        <f t="shared" si="373"/>
        <v>imepre</v>
      </c>
      <c r="ED288" s="73" t="str">
        <f t="shared" si="374"/>
        <v>klu</v>
      </c>
      <c r="EE288" s="73" t="str">
        <f t="shared" si="375"/>
        <v>kat</v>
      </c>
      <c r="EF288" s="73" t="str">
        <f t="shared" si="376"/>
        <v/>
      </c>
      <c r="EG288" s="66" t="str">
        <f t="shared" si="377"/>
        <v>imepre-klu-kat</v>
      </c>
      <c r="EH288" s="47" t="s">
        <v>0</v>
      </c>
      <c r="EI288" s="58">
        <f>IF(AL288="","",MAX(EI$12:EI287)+1)</f>
        <v>438</v>
      </c>
      <c r="EJ288" s="73">
        <f t="shared" si="378"/>
        <v>40</v>
      </c>
      <c r="EK288" s="73">
        <f t="shared" si="416"/>
        <v>1928</v>
      </c>
      <c r="EL288" s="73" t="str">
        <f t="shared" si="379"/>
        <v/>
      </c>
      <c r="EM288" s="73">
        <f t="shared" si="380"/>
        <v>4</v>
      </c>
      <c r="EN288" s="73">
        <f t="shared" si="417"/>
        <v>1</v>
      </c>
      <c r="EO288" s="73">
        <f t="shared" si="418"/>
        <v>1</v>
      </c>
      <c r="EP288" s="73" t="str">
        <f t="shared" si="381"/>
        <v>2</v>
      </c>
      <c r="EQ288" s="73" t="str">
        <f t="shared" si="382"/>
        <v/>
      </c>
      <c r="ER288" s="73" t="str">
        <f t="shared" si="383"/>
        <v/>
      </c>
      <c r="ES288" s="53" t="str">
        <f t="shared" si="384"/>
        <v/>
      </c>
      <c r="ET288" s="47" t="s">
        <v>0</v>
      </c>
      <c r="EU288" s="19" t="str">
        <f t="shared" si="419"/>
        <v>INSERT INTO rezultat(id,stazakategorija_id,imeprezime_id,vrijeme_sec,status_id,registracija,uparivanje_id,originalstatus_id,imeprezimealias_id,klubalias_id,kategorijaalias_id) VALUES (438,40,1928,Null,4,1,1,2,Null,Null,Null);</v>
      </c>
      <c r="EV288" s="47" t="s">
        <v>0</v>
      </c>
      <c r="EW288" s="19" t="str">
        <f t="shared" si="420"/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8" s="47" t="s">
        <v>0</v>
      </c>
      <c r="EY288" s="180" t="str">
        <f t="shared" si="385"/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8" s="47" t="s">
        <v>0</v>
      </c>
    </row>
    <row r="289" spans="1:156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6" t="str">
        <f t="shared" si="386"/>
        <v>ok</v>
      </c>
      <c r="P289" s="47"/>
      <c r="Q289" s="52" t="str">
        <f t="shared" si="387"/>
        <v>Ž21B</v>
      </c>
      <c r="R289" s="73">
        <f>IF(Q289="","",IF(COUNTIF(Q$12:Q288,Q289)=0,R288+1,R288))</f>
        <v>18</v>
      </c>
      <c r="S289" s="73">
        <f t="shared" si="388"/>
        <v>118</v>
      </c>
      <c r="T289" s="73">
        <f t="shared" si="351"/>
        <v>27</v>
      </c>
      <c r="U289" s="66" t="str">
        <f t="shared" si="352"/>
        <v>Ž21B – Ž16</v>
      </c>
      <c r="V289" s="47" t="s">
        <v>0</v>
      </c>
      <c r="W289" s="222" t="str">
        <f t="shared" si="353"/>
        <v>Ž21B</v>
      </c>
      <c r="X289" s="223">
        <f t="shared" si="354"/>
        <v>40</v>
      </c>
      <c r="Y289" s="47" t="s">
        <v>0</v>
      </c>
      <c r="Z289" s="52" t="str">
        <f t="shared" si="389"/>
        <v>CRO</v>
      </c>
      <c r="AA289" s="73">
        <f t="shared" si="355"/>
        <v>1</v>
      </c>
      <c r="AB289" s="31" t="str">
        <f t="shared" si="390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391"/>
        <v/>
      </c>
      <c r="AH289" s="47" t="s">
        <v>0</v>
      </c>
      <c r="AI289" s="143" t="str">
        <f t="shared" si="392"/>
        <v>CRO</v>
      </c>
      <c r="AJ289" s="47"/>
      <c r="AK289" s="52" t="str">
        <f t="shared" si="393"/>
        <v>Andrea</v>
      </c>
      <c r="AL289" s="31" t="str">
        <f t="shared" si="394"/>
        <v>Funarić</v>
      </c>
      <c r="AM289" s="73">
        <f t="shared" si="395"/>
        <v>1886</v>
      </c>
      <c r="AN289" s="73" t="str">
        <f t="shared" si="396"/>
        <v/>
      </c>
      <c r="AO289" s="31" t="str">
        <f t="shared" si="356"/>
        <v>Andrea</v>
      </c>
      <c r="AP289" s="66" t="str">
        <f t="shared" si="357"/>
        <v>Funarić</v>
      </c>
      <c r="AQ289" s="47" t="s">
        <v>0</v>
      </c>
      <c r="AR289" s="82" t="str">
        <f t="shared" si="397"/>
        <v/>
      </c>
      <c r="AS289" s="47" t="s">
        <v>0</v>
      </c>
      <c r="AT289" s="19" t="str">
        <f t="shared" si="398"/>
        <v/>
      </c>
      <c r="AU289" s="47" t="s">
        <v>0</v>
      </c>
      <c r="AV289" s="103"/>
      <c r="AW289" s="105"/>
      <c r="AX289" s="47" t="s">
        <v>0</v>
      </c>
      <c r="AY289" s="259" t="str">
        <f t="shared" si="421"/>
        <v/>
      </c>
      <c r="AZ289" s="47" t="s">
        <v>0</v>
      </c>
      <c r="BA289" s="52" t="str">
        <f t="shared" si="358"/>
        <v/>
      </c>
      <c r="BB289" s="73" t="str">
        <f>IF(AV289&amp;AW289="","",MAX(BB$12:BB288)+1)</f>
        <v/>
      </c>
      <c r="BC289" s="271" t="str">
        <f t="shared" si="359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>IF(O289="","",IF(BC289="",AO289,IF(BC289="NEMA",AV289,INDEX(regNatjecatelj_ime,MATCH(BC289,regNatjecatelj_id,0)))))</f>
        <v>Andrea</v>
      </c>
      <c r="BG289" s="31" t="str">
        <f>IF(O289="","",IF(BC289="",AP289,IF(BC289="NEMA",AW289,INDEX(regNatjecatelj_prezime,MATCH(BC289,regNatjecatelj_id,0)))))</f>
        <v>Funarić</v>
      </c>
      <c r="BH289" s="73" t="str">
        <f t="shared" si="399"/>
        <v/>
      </c>
      <c r="BI289" s="53">
        <f t="shared" si="400"/>
        <v>1886</v>
      </c>
      <c r="BJ289" s="47" t="s">
        <v>0</v>
      </c>
      <c r="BK289" s="52" t="str">
        <f t="shared" si="360"/>
        <v>Vihor</v>
      </c>
      <c r="BL289" s="31" t="str">
        <f t="shared" si="361"/>
        <v>OK Vihor</v>
      </c>
      <c r="BM289" s="73" t="str">
        <f t="shared" si="362"/>
        <v/>
      </c>
      <c r="BN289" s="31" t="str" cm="1">
        <f t="array" ref="BN289">IF(BM289="",""&amp;BL289,IF(BM289="NEMA",BL289,INDEX(regKlub_naziv,MATCH(INDEX(regKlub_alias_klubId,BM289),regKlub_id,0))))</f>
        <v>OK Vihor</v>
      </c>
      <c r="BO289" s="31" t="str" cm="1">
        <f t="array" ref="BO289">IFERROR(""&amp;INDEX(regNatjecatelj_klub,DX289),"")</f>
        <v>OK Vihor</v>
      </c>
      <c r="BP289" s="88" t="str">
        <f t="shared" si="401"/>
        <v/>
      </c>
      <c r="BQ289" s="66" t="str">
        <f t="shared" si="402"/>
        <v>OK Vihor</v>
      </c>
      <c r="BR289" s="47" t="s">
        <v>0</v>
      </c>
      <c r="BS289" s="52" t="str">
        <f>IF(X289&lt;&gt;"NEMA","",IF(IFERROR(MATCH(W289,W$12:W288,0),0)&lt;&gt;0,"",W289))</f>
        <v/>
      </c>
      <c r="BT289" s="73" t="str">
        <f t="shared" si="403"/>
        <v/>
      </c>
      <c r="BU289" s="31" t="str">
        <f>IF(OR(BT289="",BT289&lt;&gt;"NEMA"),"",MAX(BU$12:BU288)+1)</f>
        <v/>
      </c>
      <c r="BV289" s="66" t="str">
        <f t="shared" si="404"/>
        <v/>
      </c>
      <c r="BW289" s="47" t="s">
        <v>0</v>
      </c>
      <c r="BX289" s="19" t="str">
        <f t="shared" si="405"/>
        <v/>
      </c>
      <c r="BY289" s="47" t="s">
        <v>0</v>
      </c>
      <c r="BZ289" s="82" t="str">
        <f>IF(BM289&lt;&gt;"NEMA","",IF(IFERROR(MATCH(BL289,BL$12:BL288,0),0)&lt;&gt;0,"",BL289))</f>
        <v/>
      </c>
      <c r="CA289" s="47" t="s">
        <v>0</v>
      </c>
      <c r="CB289" s="125"/>
      <c r="CC289" s="47" t="s">
        <v>0</v>
      </c>
      <c r="CD289" s="58" t="str">
        <f t="shared" si="406"/>
        <v/>
      </c>
      <c r="CE289" s="31" t="str">
        <f t="shared" si="407"/>
        <v/>
      </c>
      <c r="CF289" s="31" t="str">
        <f>IF(CE289="","",MAX(CF$12:CF288)+1)</f>
        <v/>
      </c>
      <c r="CG289" s="31" t="str">
        <f t="shared" si="363"/>
        <v/>
      </c>
      <c r="CH289" s="31" t="str">
        <f t="shared" si="408"/>
        <v/>
      </c>
      <c r="CI289" s="31" t="str">
        <f>IF(CB289="","",MAX(CI$12:CI288)+1)</f>
        <v/>
      </c>
      <c r="CJ289" s="31" t="str">
        <f t="shared" si="409"/>
        <v/>
      </c>
      <c r="CK289" s="66" t="str">
        <f t="shared" si="410"/>
        <v/>
      </c>
      <c r="CL289" s="47" t="s">
        <v>0</v>
      </c>
      <c r="CM289" s="73" t="str">
        <f t="shared" si="364"/>
        <v/>
      </c>
      <c r="CN289" s="47"/>
      <c r="CO289" s="19" t="str">
        <f t="shared" si="411"/>
        <v/>
      </c>
      <c r="CP289" s="47" t="s">
        <v>0</v>
      </c>
      <c r="CQ289" s="143" t="str">
        <f t="shared" si="412"/>
        <v>OK Vihor</v>
      </c>
      <c r="CR289" s="47" t="s">
        <v>0</v>
      </c>
      <c r="CS289" s="58" t="str">
        <f t="shared" si="348"/>
        <v/>
      </c>
      <c r="CT289" s="73" t="str">
        <f t="shared" si="349"/>
        <v>1</v>
      </c>
      <c r="CU289" s="229" t="str">
        <f t="shared" si="365"/>
        <v/>
      </c>
      <c r="CV289" s="230" t="str">
        <f t="shared" si="350"/>
        <v/>
      </c>
      <c r="CW289" s="163">
        <f t="shared" si="366"/>
        <v>6</v>
      </c>
      <c r="CX289" s="47" t="s">
        <v>0</v>
      </c>
      <c r="CY289" s="222" t="str">
        <f t="shared" si="413"/>
        <v xml:space="preserve">
</v>
      </c>
      <c r="CZ289" s="223" t="e">
        <f t="shared" si="414"/>
        <v>#N/A</v>
      </c>
      <c r="DA289" s="47" t="s">
        <v>0</v>
      </c>
      <c r="DB289" s="47"/>
      <c r="DC289" s="47"/>
      <c r="DD289" s="47"/>
      <c r="DE289" s="47" t="s">
        <v>0</v>
      </c>
      <c r="DF289" s="53" t="str">
        <f t="shared" si="422"/>
        <v/>
      </c>
      <c r="DG289" t="s">
        <v>0</v>
      </c>
      <c r="DH289" s="128" t="str">
        <f t="shared" si="423"/>
        <v>Ž</v>
      </c>
      <c r="DI289" t="s">
        <v>0</v>
      </c>
      <c r="DJ289" s="52" t="str">
        <f t="shared" si="424"/>
        <v/>
      </c>
      <c r="DK289" s="66" t="str">
        <f t="shared" si="425"/>
        <v/>
      </c>
      <c r="DL289" t="s">
        <v>0</v>
      </c>
      <c r="DM289" s="19" t="str">
        <f t="shared" si="426"/>
        <v/>
      </c>
      <c r="DN289" s="47" t="s">
        <v>0</v>
      </c>
      <c r="DO289" s="19" t="str">
        <f t="shared" si="427"/>
        <v/>
      </c>
      <c r="DP289" s="47" t="s">
        <v>0</v>
      </c>
      <c r="DQ289" s="52" t="str">
        <f t="shared" si="367"/>
        <v>Andrea – Funarić – OK Vihor – Ž21B</v>
      </c>
      <c r="DR289" s="53">
        <f t="shared" si="368"/>
        <v>669</v>
      </c>
      <c r="DS289" s="47" t="s">
        <v>0</v>
      </c>
      <c r="DT289" s="52" t="str">
        <f t="shared" si="369"/>
        <v>Andrea – Funarić – OK Vihor</v>
      </c>
      <c r="DU289" s="53">
        <f t="shared" si="370"/>
        <v>669</v>
      </c>
      <c r="DV289" s="47" t="s">
        <v>0</v>
      </c>
      <c r="DW289" s="52" t="str">
        <f t="shared" si="371"/>
        <v>Andrea – Funarić</v>
      </c>
      <c r="DX289" s="53">
        <f t="shared" si="372"/>
        <v>669</v>
      </c>
      <c r="DY289" s="47" t="s">
        <v>0</v>
      </c>
      <c r="DZ289" s="58">
        <f t="shared" si="415"/>
        <v>669</v>
      </c>
      <c r="EA289" s="53" cm="1">
        <f t="array" ref="EA289">IF(DZ289&lt;&gt;"",INDEX(regNatjecatelj_id,DZ289,0),IF(BD289&lt;&gt;"",BD289,""))</f>
        <v>1886</v>
      </c>
      <c r="EB289" s="47" t="s">
        <v>0</v>
      </c>
      <c r="EC289" s="58" t="str">
        <f t="shared" si="373"/>
        <v>imepre</v>
      </c>
      <c r="ED289" s="73" t="str">
        <f t="shared" si="374"/>
        <v>klu</v>
      </c>
      <c r="EE289" s="73" t="str">
        <f t="shared" si="375"/>
        <v>kat</v>
      </c>
      <c r="EF289" s="73" t="str">
        <f t="shared" si="376"/>
        <v/>
      </c>
      <c r="EG289" s="66" t="str">
        <f t="shared" si="377"/>
        <v>imepre-klu-kat</v>
      </c>
      <c r="EH289" s="47" t="s">
        <v>0</v>
      </c>
      <c r="EI289" s="58">
        <f>IF(AL289="","",MAX(EI$12:EI288)+1)</f>
        <v>439</v>
      </c>
      <c r="EJ289" s="73">
        <f t="shared" si="378"/>
        <v>40</v>
      </c>
      <c r="EK289" s="73">
        <f t="shared" si="416"/>
        <v>1886</v>
      </c>
      <c r="EL289" s="73" t="str">
        <f t="shared" si="379"/>
        <v/>
      </c>
      <c r="EM289" s="73">
        <f t="shared" si="380"/>
        <v>6</v>
      </c>
      <c r="EN289" s="73">
        <f t="shared" si="417"/>
        <v>1</v>
      </c>
      <c r="EO289" s="73">
        <f t="shared" si="418"/>
        <v>1</v>
      </c>
      <c r="EP289" s="73" t="str">
        <f t="shared" si="381"/>
        <v>1</v>
      </c>
      <c r="EQ289" s="73" t="str">
        <f t="shared" si="382"/>
        <v/>
      </c>
      <c r="ER289" s="73" t="str">
        <f t="shared" si="383"/>
        <v/>
      </c>
      <c r="ES289" s="53" t="str">
        <f t="shared" si="384"/>
        <v/>
      </c>
      <c r="ET289" s="47" t="s">
        <v>0</v>
      </c>
      <c r="EU289" s="19" t="str">
        <f t="shared" si="419"/>
        <v>INSERT INTO rezultat(id,stazakategorija_id,imeprezime_id,vrijeme_sec,status_id,registracija,uparivanje_id,originalstatus_id,imeprezimealias_id,klubalias_id,kategorijaalias_id) VALUES (439,40,1886,Null,6,1,1,1,Null,Null,Null);</v>
      </c>
      <c r="EV289" s="47" t="s">
        <v>0</v>
      </c>
      <c r="EW289" s="19" t="str">
        <f t="shared" si="420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9" s="47" t="s">
        <v>0</v>
      </c>
      <c r="EY289" s="180" t="str">
        <f t="shared" si="385"/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Z289" s="47" t="s">
        <v>0</v>
      </c>
    </row>
    <row r="290" spans="1:156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6" t="str">
        <f t="shared" si="386"/>
        <v>ok</v>
      </c>
      <c r="P290" s="47"/>
      <c r="Q290" s="52" t="str">
        <f t="shared" si="387"/>
        <v>Ž35</v>
      </c>
      <c r="R290" s="73">
        <f>IF(Q290="","",IF(COUNTIF(Q$12:Q289,Q290)=0,R289+1,R289))</f>
        <v>19</v>
      </c>
      <c r="S290" s="73">
        <f t="shared" si="388"/>
        <v>117</v>
      </c>
      <c r="T290" s="73">
        <f t="shared" si="351"/>
        <v>26</v>
      </c>
      <c r="U290" s="66" t="str">
        <f t="shared" si="352"/>
        <v>Ž35</v>
      </c>
      <c r="V290" s="47" t="s">
        <v>0</v>
      </c>
      <c r="W290" s="222" t="str">
        <f t="shared" si="353"/>
        <v>Ž35</v>
      </c>
      <c r="X290" s="223">
        <f t="shared" si="354"/>
        <v>41</v>
      </c>
      <c r="Y290" s="47" t="s">
        <v>0</v>
      </c>
      <c r="Z290" s="52" t="str">
        <f t="shared" si="389"/>
        <v>CRO</v>
      </c>
      <c r="AA290" s="73">
        <f t="shared" si="355"/>
        <v>1</v>
      </c>
      <c r="AB290" s="31" t="str">
        <f t="shared" si="390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391"/>
        <v/>
      </c>
      <c r="AH290" s="47" t="s">
        <v>0</v>
      </c>
      <c r="AI290" s="143" t="str">
        <f t="shared" si="392"/>
        <v>CRO</v>
      </c>
      <c r="AJ290" s="47"/>
      <c r="AK290" s="52" t="str">
        <f t="shared" si="393"/>
        <v>Željka</v>
      </c>
      <c r="AL290" s="31" t="str">
        <f t="shared" si="394"/>
        <v>Fištrek</v>
      </c>
      <c r="AM290" s="73">
        <f t="shared" si="395"/>
        <v>1193</v>
      </c>
      <c r="AN290" s="73" t="str">
        <f t="shared" si="396"/>
        <v/>
      </c>
      <c r="AO290" s="31" t="str">
        <f t="shared" si="356"/>
        <v>Željka</v>
      </c>
      <c r="AP290" s="66" t="str">
        <f t="shared" si="357"/>
        <v>Fištrek</v>
      </c>
      <c r="AQ290" s="47" t="s">
        <v>0</v>
      </c>
      <c r="AR290" s="82" t="str">
        <f t="shared" si="397"/>
        <v/>
      </c>
      <c r="AS290" s="47" t="s">
        <v>0</v>
      </c>
      <c r="AT290" s="19" t="str">
        <f t="shared" si="398"/>
        <v/>
      </c>
      <c r="AU290" s="47" t="s">
        <v>0</v>
      </c>
      <c r="AV290" s="103"/>
      <c r="AW290" s="105"/>
      <c r="AX290" s="47" t="s">
        <v>0</v>
      </c>
      <c r="AY290" s="259" t="str">
        <f t="shared" si="421"/>
        <v/>
      </c>
      <c r="AZ290" s="47" t="s">
        <v>0</v>
      </c>
      <c r="BA290" s="52" t="str">
        <f t="shared" si="358"/>
        <v/>
      </c>
      <c r="BB290" s="73" t="str">
        <f>IF(AV290&amp;AW290="","",MAX(BB$12:BB289)+1)</f>
        <v/>
      </c>
      <c r="BC290" s="271" t="str">
        <f t="shared" si="359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>IF(O290="","",IF(BC290="",AO290,IF(BC290="NEMA",AV290,INDEX(regNatjecatelj_ime,MATCH(BC290,regNatjecatelj_id,0)))))</f>
        <v>Željka</v>
      </c>
      <c r="BG290" s="31" t="str">
        <f>IF(O290="","",IF(BC290="",AP290,IF(BC290="NEMA",AW290,INDEX(regNatjecatelj_prezime,MATCH(BC290,regNatjecatelj_id,0)))))</f>
        <v>Fištrek</v>
      </c>
      <c r="BH290" s="73" t="str">
        <f t="shared" si="399"/>
        <v/>
      </c>
      <c r="BI290" s="53">
        <f t="shared" si="400"/>
        <v>1193</v>
      </c>
      <c r="BJ290" s="47" t="s">
        <v>0</v>
      </c>
      <c r="BK290" s="52" t="str">
        <f t="shared" si="360"/>
        <v>KAP</v>
      </c>
      <c r="BL290" s="31" t="str">
        <f t="shared" si="361"/>
        <v>OK Kapela</v>
      </c>
      <c r="BM290" s="73" t="str">
        <f t="shared" si="362"/>
        <v/>
      </c>
      <c r="BN290" s="31" t="str" cm="1">
        <f t="array" ref="BN290">IF(BM290="",""&amp;BL290,IF(BM290="NEMA",BL290,INDEX(regKlub_naziv,MATCH(INDEX(regKlub_alias_klubId,BM290),regKlub_id,0))))</f>
        <v>OK Kapela</v>
      </c>
      <c r="BO290" s="31" t="str" cm="1">
        <f t="array" ref="BO290">IFERROR(""&amp;INDEX(regNatjecatelj_klub,DX290),"")</f>
        <v>OK Kapela</v>
      </c>
      <c r="BP290" s="88" t="str">
        <f t="shared" si="401"/>
        <v/>
      </c>
      <c r="BQ290" s="66" t="str">
        <f t="shared" si="402"/>
        <v>OK Kapela</v>
      </c>
      <c r="BR290" s="47" t="s">
        <v>0</v>
      </c>
      <c r="BS290" s="52" t="str">
        <f>IF(X290&lt;&gt;"NEMA","",IF(IFERROR(MATCH(W290,W$12:W289,0),0)&lt;&gt;0,"",W290))</f>
        <v/>
      </c>
      <c r="BT290" s="73" t="str">
        <f t="shared" si="403"/>
        <v/>
      </c>
      <c r="BU290" s="31" t="str">
        <f>IF(OR(BT290="",BT290&lt;&gt;"NEMA"),"",MAX(BU$12:BU289)+1)</f>
        <v/>
      </c>
      <c r="BV290" s="66" t="str">
        <f t="shared" si="404"/>
        <v/>
      </c>
      <c r="BW290" s="47" t="s">
        <v>0</v>
      </c>
      <c r="BX290" s="19" t="str">
        <f t="shared" si="405"/>
        <v/>
      </c>
      <c r="BY290" s="47" t="s">
        <v>0</v>
      </c>
      <c r="BZ290" s="82" t="str">
        <f>IF(BM290&lt;&gt;"NEMA","",IF(IFERROR(MATCH(BL290,BL$12:BL289,0),0)&lt;&gt;0,"",BL290))</f>
        <v/>
      </c>
      <c r="CA290" s="47" t="s">
        <v>0</v>
      </c>
      <c r="CB290" s="125"/>
      <c r="CC290" s="47" t="s">
        <v>0</v>
      </c>
      <c r="CD290" s="58" t="str">
        <f t="shared" si="406"/>
        <v/>
      </c>
      <c r="CE290" s="31" t="str">
        <f t="shared" si="407"/>
        <v/>
      </c>
      <c r="CF290" s="31" t="str">
        <f>IF(CE290="","",MAX(CF$12:CF289)+1)</f>
        <v/>
      </c>
      <c r="CG290" s="31" t="str">
        <f t="shared" si="363"/>
        <v/>
      </c>
      <c r="CH290" s="31" t="str">
        <f t="shared" si="408"/>
        <v/>
      </c>
      <c r="CI290" s="31" t="str">
        <f>IF(CB290="","",MAX(CI$12:CI289)+1)</f>
        <v/>
      </c>
      <c r="CJ290" s="31" t="str">
        <f t="shared" si="409"/>
        <v/>
      </c>
      <c r="CK290" s="66" t="str">
        <f t="shared" si="410"/>
        <v/>
      </c>
      <c r="CL290" s="47" t="s">
        <v>0</v>
      </c>
      <c r="CM290" s="73" t="str">
        <f t="shared" si="364"/>
        <v/>
      </c>
      <c r="CN290" s="47"/>
      <c r="CO290" s="19" t="str">
        <f t="shared" si="411"/>
        <v/>
      </c>
      <c r="CP290" s="47" t="s">
        <v>0</v>
      </c>
      <c r="CQ290" s="143" t="str">
        <f t="shared" si="412"/>
        <v>OK Kapela</v>
      </c>
      <c r="CR290" s="47" t="s">
        <v>0</v>
      </c>
      <c r="CS290" s="58" t="str">
        <f t="shared" si="348"/>
        <v>39:15</v>
      </c>
      <c r="CT290" s="73" t="str">
        <f t="shared" si="349"/>
        <v>0</v>
      </c>
      <c r="CU290" s="229" t="str">
        <f t="shared" si="365"/>
        <v/>
      </c>
      <c r="CV290" s="230">
        <f t="shared" si="350"/>
        <v>2355</v>
      </c>
      <c r="CW290" s="163">
        <f t="shared" si="366"/>
        <v>1</v>
      </c>
      <c r="CX290" s="47" t="s">
        <v>0</v>
      </c>
      <c r="CY290" s="222" t="str">
        <f t="shared" si="413"/>
        <v xml:space="preserve">
</v>
      </c>
      <c r="CZ290" s="223">
        <f t="shared" si="414"/>
        <v>6</v>
      </c>
      <c r="DA290" s="47" t="s">
        <v>0</v>
      </c>
      <c r="DB290" s="47"/>
      <c r="DC290" s="47"/>
      <c r="DD290" s="47"/>
      <c r="DE290" s="47" t="s">
        <v>0</v>
      </c>
      <c r="DF290" s="53" t="str">
        <f t="shared" si="422"/>
        <v/>
      </c>
      <c r="DG290" t="s">
        <v>0</v>
      </c>
      <c r="DH290" s="128" t="str">
        <f t="shared" si="423"/>
        <v>Ž</v>
      </c>
      <c r="DI290" t="s">
        <v>0</v>
      </c>
      <c r="DJ290" s="52" t="str">
        <f t="shared" si="424"/>
        <v/>
      </c>
      <c r="DK290" s="66" t="str">
        <f t="shared" si="425"/>
        <v/>
      </c>
      <c r="DL290" t="s">
        <v>0</v>
      </c>
      <c r="DM290" s="19" t="str">
        <f t="shared" si="426"/>
        <v/>
      </c>
      <c r="DN290" s="47" t="s">
        <v>0</v>
      </c>
      <c r="DO290" s="19" t="str">
        <f t="shared" si="427"/>
        <v/>
      </c>
      <c r="DP290" s="47" t="s">
        <v>0</v>
      </c>
      <c r="DQ290" s="52" t="str">
        <f t="shared" si="367"/>
        <v>Željka – Fištrek – OK Kapela – Ž35</v>
      </c>
      <c r="DR290" s="53">
        <f t="shared" si="368"/>
        <v>237</v>
      </c>
      <c r="DS290" s="47" t="s">
        <v>0</v>
      </c>
      <c r="DT290" s="52" t="str">
        <f t="shared" si="369"/>
        <v>Željka – Fištrek – OK Kapela</v>
      </c>
      <c r="DU290" s="53">
        <f t="shared" si="370"/>
        <v>237</v>
      </c>
      <c r="DV290" s="47" t="s">
        <v>0</v>
      </c>
      <c r="DW290" s="52" t="str">
        <f t="shared" si="371"/>
        <v>Željka – Fištrek</v>
      </c>
      <c r="DX290" s="53">
        <f t="shared" si="372"/>
        <v>237</v>
      </c>
      <c r="DY290" s="47" t="s">
        <v>0</v>
      </c>
      <c r="DZ290" s="58">
        <f t="shared" si="415"/>
        <v>237</v>
      </c>
      <c r="EA290" s="53" cm="1">
        <f t="array" ref="EA290">IF(DZ290&lt;&gt;"",INDEX(regNatjecatelj_id,DZ290,0),IF(BD290&lt;&gt;"",BD290,""))</f>
        <v>1193</v>
      </c>
      <c r="EB290" s="47" t="s">
        <v>0</v>
      </c>
      <c r="EC290" s="58" t="str">
        <f t="shared" si="373"/>
        <v>imepre</v>
      </c>
      <c r="ED290" s="73" t="str">
        <f t="shared" si="374"/>
        <v>klu</v>
      </c>
      <c r="EE290" s="73" t="str">
        <f t="shared" si="375"/>
        <v>kat</v>
      </c>
      <c r="EF290" s="73" t="str">
        <f t="shared" si="376"/>
        <v/>
      </c>
      <c r="EG290" s="66" t="str">
        <f t="shared" si="377"/>
        <v>imepre-klu-kat</v>
      </c>
      <c r="EH290" s="47" t="s">
        <v>0</v>
      </c>
      <c r="EI290" s="58">
        <f>IF(AL290="","",MAX(EI$12:EI289)+1)</f>
        <v>440</v>
      </c>
      <c r="EJ290" s="73">
        <f t="shared" si="378"/>
        <v>41</v>
      </c>
      <c r="EK290" s="73">
        <f t="shared" si="416"/>
        <v>1193</v>
      </c>
      <c r="EL290" s="73">
        <f t="shared" si="379"/>
        <v>2355</v>
      </c>
      <c r="EM290" s="73">
        <f t="shared" si="380"/>
        <v>1</v>
      </c>
      <c r="EN290" s="73">
        <f t="shared" si="417"/>
        <v>1</v>
      </c>
      <c r="EO290" s="73">
        <f t="shared" si="418"/>
        <v>1</v>
      </c>
      <c r="EP290" s="73" t="str">
        <f t="shared" si="381"/>
        <v>0</v>
      </c>
      <c r="EQ290" s="73" t="str">
        <f t="shared" si="382"/>
        <v/>
      </c>
      <c r="ER290" s="73" t="str">
        <f t="shared" si="383"/>
        <v/>
      </c>
      <c r="ES290" s="53" t="str">
        <f t="shared" si="384"/>
        <v/>
      </c>
      <c r="ET290" s="47" t="s">
        <v>0</v>
      </c>
      <c r="EU290" s="19" t="str">
        <f t="shared" si="419"/>
        <v>INSERT INTO rezultat(id,stazakategorija_id,imeprezime_id,vrijeme_sec,status_id,registracija,uparivanje_id,originalstatus_id,imeprezimealias_id,klubalias_id,kategorijaalias_id) VALUES (440,41,1193,2355,1,1,1,0,Null,Null,Null);</v>
      </c>
      <c r="EV290" s="47" t="s">
        <v>0</v>
      </c>
      <c r="EW290" s="19" t="str">
        <f t="shared" si="420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0" s="47" t="s">
        <v>0</v>
      </c>
      <c r="EY290" s="180" t="str">
        <f t="shared" si="385"/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0" s="47" t="s">
        <v>0</v>
      </c>
    </row>
    <row r="291" spans="1:156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6" t="str">
        <f t="shared" si="386"/>
        <v>ok</v>
      </c>
      <c r="P291" s="47"/>
      <c r="Q291" s="52" t="str">
        <f t="shared" si="387"/>
        <v>Ž35</v>
      </c>
      <c r="R291" s="73">
        <f>IF(Q291="","",IF(COUNTIF(Q$12:Q290,Q291)=0,R290+1,R290))</f>
        <v>19</v>
      </c>
      <c r="S291" s="73">
        <f t="shared" si="388"/>
        <v>117</v>
      </c>
      <c r="T291" s="73">
        <f t="shared" si="351"/>
        <v>26</v>
      </c>
      <c r="U291" s="66" t="str">
        <f t="shared" si="352"/>
        <v>Ž35</v>
      </c>
      <c r="V291" s="47" t="s">
        <v>0</v>
      </c>
      <c r="W291" s="222" t="str">
        <f t="shared" si="353"/>
        <v>Ž35</v>
      </c>
      <c r="X291" s="223">
        <f t="shared" si="354"/>
        <v>41</v>
      </c>
      <c r="Y291" s="47" t="s">
        <v>0</v>
      </c>
      <c r="Z291" s="52" t="str">
        <f t="shared" si="389"/>
        <v>CRO</v>
      </c>
      <c r="AA291" s="73">
        <f t="shared" si="355"/>
        <v>1</v>
      </c>
      <c r="AB291" s="31" t="str">
        <f t="shared" si="390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391"/>
        <v/>
      </c>
      <c r="AH291" s="47" t="s">
        <v>0</v>
      </c>
      <c r="AI291" s="143" t="str">
        <f t="shared" si="392"/>
        <v>CRO</v>
      </c>
      <c r="AJ291" s="47"/>
      <c r="AK291" s="52" t="str">
        <f t="shared" si="393"/>
        <v>Sonja</v>
      </c>
      <c r="AL291" s="31" t="str">
        <f t="shared" si="394"/>
        <v>Lesjak</v>
      </c>
      <c r="AM291" s="73">
        <f t="shared" si="395"/>
        <v>1543</v>
      </c>
      <c r="AN291" s="73" t="str">
        <f t="shared" si="396"/>
        <v/>
      </c>
      <c r="AO291" s="31" t="str">
        <f t="shared" si="356"/>
        <v>Sonja</v>
      </c>
      <c r="AP291" s="66" t="str">
        <f t="shared" si="357"/>
        <v>Lesjak</v>
      </c>
      <c r="AQ291" s="47" t="s">
        <v>0</v>
      </c>
      <c r="AR291" s="82" t="str">
        <f t="shared" si="397"/>
        <v/>
      </c>
      <c r="AS291" s="47" t="s">
        <v>0</v>
      </c>
      <c r="AT291" s="19" t="str">
        <f t="shared" si="398"/>
        <v/>
      </c>
      <c r="AU291" s="47" t="s">
        <v>0</v>
      </c>
      <c r="AV291" s="103"/>
      <c r="AW291" s="105"/>
      <c r="AX291" s="47" t="s">
        <v>0</v>
      </c>
      <c r="AY291" s="259" t="str">
        <f t="shared" si="421"/>
        <v/>
      </c>
      <c r="AZ291" s="47" t="s">
        <v>0</v>
      </c>
      <c r="BA291" s="52" t="str">
        <f t="shared" si="358"/>
        <v/>
      </c>
      <c r="BB291" s="73" t="str">
        <f>IF(AV291&amp;AW291="","",MAX(BB$12:BB290)+1)</f>
        <v/>
      </c>
      <c r="BC291" s="271" t="str">
        <f t="shared" si="359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>IF(O291="","",IF(BC291="",AO291,IF(BC291="NEMA",AV291,INDEX(regNatjecatelj_ime,MATCH(BC291,regNatjecatelj_id,0)))))</f>
        <v>Sonja</v>
      </c>
      <c r="BG291" s="31" t="str">
        <f>IF(O291="","",IF(BC291="",AP291,IF(BC291="NEMA",AW291,INDEX(regNatjecatelj_prezime,MATCH(BC291,regNatjecatelj_id,0)))))</f>
        <v>Lesjak</v>
      </c>
      <c r="BH291" s="73" t="str">
        <f t="shared" si="399"/>
        <v/>
      </c>
      <c r="BI291" s="53">
        <f t="shared" si="400"/>
        <v>1543</v>
      </c>
      <c r="BJ291" s="47" t="s">
        <v>0</v>
      </c>
      <c r="BK291" s="52" t="str">
        <f t="shared" si="360"/>
        <v>JAP</v>
      </c>
      <c r="BL291" s="31" t="str">
        <f t="shared" si="361"/>
        <v>OK Japetic</v>
      </c>
      <c r="BM291" s="73">
        <f t="shared" si="362"/>
        <v>1</v>
      </c>
      <c r="BN291" s="31" t="str" cm="1">
        <f t="array" ref="BN291">IF(BM291="",""&amp;BL291,IF(BM291="NEMA",BL291,INDEX(regKlub_naziv,MATCH(INDEX(regKlub_alias_klubId,BM291),regKlub_id,0))))</f>
        <v>OK Japetić</v>
      </c>
      <c r="BO291" s="31" t="str" cm="1">
        <f t="array" ref="BO291">IFERROR(""&amp;INDEX(regNatjecatelj_klub,DX291),"")</f>
        <v>OK Japetić</v>
      </c>
      <c r="BP291" s="88" t="str">
        <f t="shared" si="401"/>
        <v/>
      </c>
      <c r="BQ291" s="66" t="str">
        <f t="shared" si="402"/>
        <v>OK Japetić</v>
      </c>
      <c r="BR291" s="47" t="s">
        <v>0</v>
      </c>
      <c r="BS291" s="52" t="str">
        <f>IF(X291&lt;&gt;"NEMA","",IF(IFERROR(MATCH(W291,W$12:W290,0),0)&lt;&gt;0,"",W291))</f>
        <v/>
      </c>
      <c r="BT291" s="73" t="str">
        <f t="shared" si="403"/>
        <v/>
      </c>
      <c r="BU291" s="31" t="str">
        <f>IF(OR(BT291="",BT291&lt;&gt;"NEMA"),"",MAX(BU$12:BU290)+1)</f>
        <v/>
      </c>
      <c r="BV291" s="66" t="str">
        <f t="shared" si="404"/>
        <v/>
      </c>
      <c r="BW291" s="47" t="s">
        <v>0</v>
      </c>
      <c r="BX291" s="19" t="str">
        <f t="shared" si="405"/>
        <v/>
      </c>
      <c r="BY291" s="47" t="s">
        <v>0</v>
      </c>
      <c r="BZ291" s="82" t="str">
        <f>IF(BM291&lt;&gt;"NEMA","",IF(IFERROR(MATCH(BL291,BL$12:BL290,0),0)&lt;&gt;0,"",BL291))</f>
        <v/>
      </c>
      <c r="CA291" s="47" t="s">
        <v>0</v>
      </c>
      <c r="CB291" s="125"/>
      <c r="CC291" s="47" t="s">
        <v>0</v>
      </c>
      <c r="CD291" s="58" t="str">
        <f t="shared" si="406"/>
        <v/>
      </c>
      <c r="CE291" s="31" t="str">
        <f t="shared" si="407"/>
        <v/>
      </c>
      <c r="CF291" s="31" t="str">
        <f>IF(CE291="","",MAX(CF$12:CF290)+1)</f>
        <v/>
      </c>
      <c r="CG291" s="31" t="str">
        <f t="shared" si="363"/>
        <v/>
      </c>
      <c r="CH291" s="31" t="str">
        <f t="shared" si="408"/>
        <v/>
      </c>
      <c r="CI291" s="31" t="str">
        <f>IF(CB291="","",MAX(CI$12:CI290)+1)</f>
        <v/>
      </c>
      <c r="CJ291" s="31" t="str">
        <f t="shared" si="409"/>
        <v/>
      </c>
      <c r="CK291" s="66" t="str">
        <f t="shared" si="410"/>
        <v/>
      </c>
      <c r="CL291" s="47" t="s">
        <v>0</v>
      </c>
      <c r="CM291" s="73" t="str">
        <f t="shared" si="364"/>
        <v/>
      </c>
      <c r="CN291" s="47"/>
      <c r="CO291" s="19" t="str">
        <f t="shared" si="411"/>
        <v/>
      </c>
      <c r="CP291" s="47" t="s">
        <v>0</v>
      </c>
      <c r="CQ291" s="143" t="str">
        <f t="shared" si="412"/>
        <v>OK Japetić</v>
      </c>
      <c r="CR291" s="47" t="s">
        <v>0</v>
      </c>
      <c r="CS291" s="58" t="str">
        <f t="shared" si="348"/>
        <v>41:28</v>
      </c>
      <c r="CT291" s="73" t="str">
        <f t="shared" si="349"/>
        <v>0</v>
      </c>
      <c r="CU291" s="229" t="str">
        <f t="shared" si="365"/>
        <v/>
      </c>
      <c r="CV291" s="230">
        <f t="shared" si="350"/>
        <v>2488</v>
      </c>
      <c r="CW291" s="163">
        <f t="shared" si="366"/>
        <v>1</v>
      </c>
      <c r="CX291" s="47" t="s">
        <v>0</v>
      </c>
      <c r="CY291" s="222" t="str">
        <f t="shared" si="413"/>
        <v xml:space="preserve">
</v>
      </c>
      <c r="CZ291" s="223">
        <f t="shared" si="414"/>
        <v>6</v>
      </c>
      <c r="DA291" s="47" t="s">
        <v>0</v>
      </c>
      <c r="DB291" s="47"/>
      <c r="DC291" s="47"/>
      <c r="DD291" s="47"/>
      <c r="DE291" s="47" t="s">
        <v>0</v>
      </c>
      <c r="DF291" s="53" t="str">
        <f t="shared" si="422"/>
        <v/>
      </c>
      <c r="DG291" t="s">
        <v>0</v>
      </c>
      <c r="DH291" s="128" t="str">
        <f t="shared" si="423"/>
        <v>Ž</v>
      </c>
      <c r="DI291" t="s">
        <v>0</v>
      </c>
      <c r="DJ291" s="52" t="str">
        <f t="shared" si="424"/>
        <v/>
      </c>
      <c r="DK291" s="66" t="str">
        <f t="shared" si="425"/>
        <v/>
      </c>
      <c r="DL291" t="s">
        <v>0</v>
      </c>
      <c r="DM291" s="19" t="str">
        <f t="shared" si="426"/>
        <v/>
      </c>
      <c r="DN291" s="47" t="s">
        <v>0</v>
      </c>
      <c r="DO291" s="19" t="str">
        <f t="shared" si="427"/>
        <v/>
      </c>
      <c r="DP291" s="47" t="s">
        <v>0</v>
      </c>
      <c r="DQ291" s="52" t="str">
        <f t="shared" si="367"/>
        <v>Sonja – Lesjak – OK Japetić – Ž35</v>
      </c>
      <c r="DR291" s="53">
        <f t="shared" si="368"/>
        <v>108</v>
      </c>
      <c r="DS291" s="47" t="s">
        <v>0</v>
      </c>
      <c r="DT291" s="52" t="str">
        <f t="shared" si="369"/>
        <v>Sonja – Lesjak – OK Japetić</v>
      </c>
      <c r="DU291" s="53">
        <f t="shared" si="370"/>
        <v>108</v>
      </c>
      <c r="DV291" s="47" t="s">
        <v>0</v>
      </c>
      <c r="DW291" s="52" t="str">
        <f t="shared" si="371"/>
        <v>Sonja – Lesjak</v>
      </c>
      <c r="DX291" s="53">
        <f t="shared" si="372"/>
        <v>108</v>
      </c>
      <c r="DY291" s="47" t="s">
        <v>0</v>
      </c>
      <c r="DZ291" s="58">
        <f t="shared" si="415"/>
        <v>108</v>
      </c>
      <c r="EA291" s="53" cm="1">
        <f t="array" ref="EA291">IF(DZ291&lt;&gt;"",INDEX(regNatjecatelj_id,DZ291,0),IF(BD291&lt;&gt;"",BD291,""))</f>
        <v>1543</v>
      </c>
      <c r="EB291" s="47" t="s">
        <v>0</v>
      </c>
      <c r="EC291" s="58" t="str">
        <f t="shared" si="373"/>
        <v>imepre</v>
      </c>
      <c r="ED291" s="73" t="str">
        <f t="shared" si="374"/>
        <v>klu(ali)</v>
      </c>
      <c r="EE291" s="73" t="str">
        <f t="shared" si="375"/>
        <v>kat</v>
      </c>
      <c r="EF291" s="73" t="str">
        <f t="shared" si="376"/>
        <v/>
      </c>
      <c r="EG291" s="66" t="str">
        <f t="shared" si="377"/>
        <v>imepre-klu(ali)-kat</v>
      </c>
      <c r="EH291" s="47" t="s">
        <v>0</v>
      </c>
      <c r="EI291" s="58">
        <f>IF(AL291="","",MAX(EI$12:EI290)+1)</f>
        <v>441</v>
      </c>
      <c r="EJ291" s="73">
        <f t="shared" si="378"/>
        <v>41</v>
      </c>
      <c r="EK291" s="73">
        <f t="shared" si="416"/>
        <v>1543</v>
      </c>
      <c r="EL291" s="73">
        <f t="shared" si="379"/>
        <v>2488</v>
      </c>
      <c r="EM291" s="73">
        <f t="shared" si="380"/>
        <v>1</v>
      </c>
      <c r="EN291" s="73">
        <f t="shared" si="417"/>
        <v>1</v>
      </c>
      <c r="EO291" s="73">
        <f t="shared" si="418"/>
        <v>3</v>
      </c>
      <c r="EP291" s="73" t="str">
        <f t="shared" si="381"/>
        <v>0</v>
      </c>
      <c r="EQ291" s="73" t="str">
        <f t="shared" si="382"/>
        <v/>
      </c>
      <c r="ER291" s="73">
        <f t="shared" si="383"/>
        <v>1</v>
      </c>
      <c r="ES291" s="53" t="str">
        <f t="shared" si="384"/>
        <v/>
      </c>
      <c r="ET291" s="47" t="s">
        <v>0</v>
      </c>
      <c r="EU291" s="19" t="str">
        <f t="shared" si="419"/>
        <v>INSERT INTO rezultat(id,stazakategorija_id,imeprezime_id,vrijeme_sec,status_id,registracija,uparivanje_id,originalstatus_id,imeprezimealias_id,klubalias_id,kategorijaalias_id) VALUES (441,41,1543,2488,1,1,3,0,Null,1,Null);</v>
      </c>
      <c r="EV291" s="47" t="s">
        <v>0</v>
      </c>
      <c r="EW291" s="19" t="str">
        <f t="shared" si="420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1" s="47" t="s">
        <v>0</v>
      </c>
      <c r="EY291" s="180" t="str">
        <f t="shared" si="385"/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1" s="47" t="s">
        <v>0</v>
      </c>
    </row>
    <row r="292" spans="1:156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6" t="str">
        <f t="shared" si="386"/>
        <v>ok</v>
      </c>
      <c r="P292" s="47"/>
      <c r="Q292" s="52" t="str">
        <f t="shared" si="387"/>
        <v>Ž35</v>
      </c>
      <c r="R292" s="73">
        <f>IF(Q292="","",IF(COUNTIF(Q$12:Q291,Q292)=0,R291+1,R291))</f>
        <v>19</v>
      </c>
      <c r="S292" s="73">
        <f t="shared" si="388"/>
        <v>117</v>
      </c>
      <c r="T292" s="73">
        <f t="shared" si="351"/>
        <v>26</v>
      </c>
      <c r="U292" s="66" t="str">
        <f t="shared" si="352"/>
        <v>Ž35</v>
      </c>
      <c r="V292" s="47" t="s">
        <v>0</v>
      </c>
      <c r="W292" s="222" t="str">
        <f t="shared" si="353"/>
        <v>Ž35</v>
      </c>
      <c r="X292" s="223">
        <f t="shared" si="354"/>
        <v>41</v>
      </c>
      <c r="Y292" s="47" t="s">
        <v>0</v>
      </c>
      <c r="Z292" s="52" t="str">
        <f t="shared" si="389"/>
        <v>CRO</v>
      </c>
      <c r="AA292" s="73">
        <f t="shared" si="355"/>
        <v>1</v>
      </c>
      <c r="AB292" s="31" t="str">
        <f t="shared" si="390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391"/>
        <v/>
      </c>
      <c r="AH292" s="47" t="s">
        <v>0</v>
      </c>
      <c r="AI292" s="143" t="str">
        <f t="shared" si="392"/>
        <v>CRO</v>
      </c>
      <c r="AJ292" s="47"/>
      <c r="AK292" s="52" t="str">
        <f t="shared" si="393"/>
        <v>Martina</v>
      </c>
      <c r="AL292" s="31" t="str">
        <f t="shared" si="394"/>
        <v>Bedeković Tanković</v>
      </c>
      <c r="AM292" s="73">
        <f t="shared" si="395"/>
        <v>1473</v>
      </c>
      <c r="AN292" s="73" t="str">
        <f t="shared" si="396"/>
        <v/>
      </c>
      <c r="AO292" s="31" t="str">
        <f t="shared" si="356"/>
        <v>Martina</v>
      </c>
      <c r="AP292" s="66" t="str">
        <f t="shared" si="357"/>
        <v>Bedeković Tanković</v>
      </c>
      <c r="AQ292" s="47" t="s">
        <v>0</v>
      </c>
      <c r="AR292" s="82" t="str">
        <f t="shared" si="397"/>
        <v/>
      </c>
      <c r="AS292" s="47" t="s">
        <v>0</v>
      </c>
      <c r="AT292" s="19" t="str">
        <f t="shared" si="398"/>
        <v/>
      </c>
      <c r="AU292" s="47" t="s">
        <v>0</v>
      </c>
      <c r="AV292" s="103"/>
      <c r="AW292" s="105"/>
      <c r="AX292" s="47" t="s">
        <v>0</v>
      </c>
      <c r="AY292" s="259" t="str">
        <f t="shared" si="421"/>
        <v/>
      </c>
      <c r="AZ292" s="47" t="s">
        <v>0</v>
      </c>
      <c r="BA292" s="52" t="str">
        <f t="shared" si="358"/>
        <v/>
      </c>
      <c r="BB292" s="73" t="str">
        <f>IF(AV292&amp;AW292="","",MAX(BB$12:BB291)+1)</f>
        <v/>
      </c>
      <c r="BC292" s="271" t="str">
        <f t="shared" si="359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>IF(O292="","",IF(BC292="",AO292,IF(BC292="NEMA",AV292,INDEX(regNatjecatelj_ime,MATCH(BC292,regNatjecatelj_id,0)))))</f>
        <v>Martina</v>
      </c>
      <c r="BG292" s="31" t="str">
        <f>IF(O292="","",IF(BC292="",AP292,IF(BC292="NEMA",AW292,INDEX(regNatjecatelj_prezime,MATCH(BC292,regNatjecatelj_id,0)))))</f>
        <v>Bedeković Tanković</v>
      </c>
      <c r="BH292" s="73" t="str">
        <f t="shared" si="399"/>
        <v/>
      </c>
      <c r="BI292" s="53">
        <f t="shared" si="400"/>
        <v>1473</v>
      </c>
      <c r="BJ292" s="47" t="s">
        <v>0</v>
      </c>
      <c r="BK292" s="52" t="str">
        <f t="shared" si="360"/>
        <v>OK Jelen</v>
      </c>
      <c r="BL292" s="31" t="str">
        <f t="shared" si="361"/>
        <v>OK Jelen</v>
      </c>
      <c r="BM292" s="73" t="str">
        <f t="shared" si="362"/>
        <v/>
      </c>
      <c r="BN292" s="31" t="str" cm="1">
        <f t="array" ref="BN292">IF(BM292="",""&amp;BL292,IF(BM292="NEMA",BL292,INDEX(regKlub_naziv,MATCH(INDEX(regKlub_alias_klubId,BM292),regKlub_id,0))))</f>
        <v>OK Jelen</v>
      </c>
      <c r="BO292" s="31" t="str" cm="1">
        <f t="array" ref="BO292">IFERROR(""&amp;INDEX(regNatjecatelj_klub,DX292),"")</f>
        <v>OK Jelen</v>
      </c>
      <c r="BP292" s="88" t="str">
        <f t="shared" si="401"/>
        <v/>
      </c>
      <c r="BQ292" s="66" t="str">
        <f t="shared" si="402"/>
        <v>OK Jelen</v>
      </c>
      <c r="BR292" s="47" t="s">
        <v>0</v>
      </c>
      <c r="BS292" s="52" t="str">
        <f>IF(X292&lt;&gt;"NEMA","",IF(IFERROR(MATCH(W292,W$12:W291,0),0)&lt;&gt;0,"",W292))</f>
        <v/>
      </c>
      <c r="BT292" s="73" t="str">
        <f t="shared" si="403"/>
        <v/>
      </c>
      <c r="BU292" s="31" t="str">
        <f>IF(OR(BT292="",BT292&lt;&gt;"NEMA"),"",MAX(BU$12:BU291)+1)</f>
        <v/>
      </c>
      <c r="BV292" s="66" t="str">
        <f t="shared" si="404"/>
        <v/>
      </c>
      <c r="BW292" s="47" t="s">
        <v>0</v>
      </c>
      <c r="BX292" s="19" t="str">
        <f t="shared" si="405"/>
        <v/>
      </c>
      <c r="BY292" s="47" t="s">
        <v>0</v>
      </c>
      <c r="BZ292" s="82" t="str">
        <f>IF(BM292&lt;&gt;"NEMA","",IF(IFERROR(MATCH(BL292,BL$12:BL291,0),0)&lt;&gt;0,"",BL292))</f>
        <v/>
      </c>
      <c r="CA292" s="47" t="s">
        <v>0</v>
      </c>
      <c r="CB292" s="125"/>
      <c r="CC292" s="47" t="s">
        <v>0</v>
      </c>
      <c r="CD292" s="58" t="str">
        <f t="shared" si="406"/>
        <v/>
      </c>
      <c r="CE292" s="31" t="str">
        <f t="shared" si="407"/>
        <v/>
      </c>
      <c r="CF292" s="31" t="str">
        <f>IF(CE292="","",MAX(CF$12:CF291)+1)</f>
        <v/>
      </c>
      <c r="CG292" s="31" t="str">
        <f t="shared" si="363"/>
        <v/>
      </c>
      <c r="CH292" s="31" t="str">
        <f t="shared" si="408"/>
        <v/>
      </c>
      <c r="CI292" s="31" t="str">
        <f>IF(CB292="","",MAX(CI$12:CI291)+1)</f>
        <v/>
      </c>
      <c r="CJ292" s="31" t="str">
        <f t="shared" si="409"/>
        <v/>
      </c>
      <c r="CK292" s="66" t="str">
        <f t="shared" si="410"/>
        <v/>
      </c>
      <c r="CL292" s="47" t="s">
        <v>0</v>
      </c>
      <c r="CM292" s="73" t="str">
        <f t="shared" si="364"/>
        <v/>
      </c>
      <c r="CN292" s="47"/>
      <c r="CO292" s="19" t="str">
        <f t="shared" si="411"/>
        <v/>
      </c>
      <c r="CP292" s="47" t="s">
        <v>0</v>
      </c>
      <c r="CQ292" s="143" t="str">
        <f t="shared" si="412"/>
        <v>OK Jelen</v>
      </c>
      <c r="CR292" s="47" t="s">
        <v>0</v>
      </c>
      <c r="CS292" s="58" t="str">
        <f t="shared" si="348"/>
        <v>45:20</v>
      </c>
      <c r="CT292" s="73" t="str">
        <f t="shared" si="349"/>
        <v>0</v>
      </c>
      <c r="CU292" s="229" t="str">
        <f t="shared" si="365"/>
        <v/>
      </c>
      <c r="CV292" s="230">
        <f t="shared" si="350"/>
        <v>2720</v>
      </c>
      <c r="CW292" s="163">
        <f t="shared" si="366"/>
        <v>1</v>
      </c>
      <c r="CX292" s="47" t="s">
        <v>0</v>
      </c>
      <c r="CY292" s="222" t="str">
        <f t="shared" si="413"/>
        <v xml:space="preserve">
</v>
      </c>
      <c r="CZ292" s="223">
        <f t="shared" si="414"/>
        <v>6</v>
      </c>
      <c r="DA292" s="47" t="s">
        <v>0</v>
      </c>
      <c r="DB292" s="47"/>
      <c r="DC292" s="47"/>
      <c r="DD292" s="47"/>
      <c r="DE292" s="47" t="s">
        <v>0</v>
      </c>
      <c r="DF292" s="53" t="str">
        <f t="shared" si="422"/>
        <v/>
      </c>
      <c r="DG292" t="s">
        <v>0</v>
      </c>
      <c r="DH292" s="128" t="str">
        <f t="shared" si="423"/>
        <v>Ž</v>
      </c>
      <c r="DI292" t="s">
        <v>0</v>
      </c>
      <c r="DJ292" s="52" t="str">
        <f t="shared" si="424"/>
        <v/>
      </c>
      <c r="DK292" s="66" t="str">
        <f t="shared" si="425"/>
        <v/>
      </c>
      <c r="DL292" t="s">
        <v>0</v>
      </c>
      <c r="DM292" s="19" t="str">
        <f t="shared" si="426"/>
        <v/>
      </c>
      <c r="DN292" s="47" t="s">
        <v>0</v>
      </c>
      <c r="DO292" s="19" t="str">
        <f t="shared" si="427"/>
        <v/>
      </c>
      <c r="DP292" s="47" t="s">
        <v>0</v>
      </c>
      <c r="DQ292" s="52" t="str">
        <f t="shared" si="367"/>
        <v>Martina – Bedeković Tanković – OK Jelen – Ž35</v>
      </c>
      <c r="DR292" s="53">
        <f t="shared" si="368"/>
        <v>150</v>
      </c>
      <c r="DS292" s="47" t="s">
        <v>0</v>
      </c>
      <c r="DT292" s="52" t="str">
        <f t="shared" si="369"/>
        <v>Martina – Bedeković Tanković – OK Jelen</v>
      </c>
      <c r="DU292" s="53">
        <f t="shared" si="370"/>
        <v>150</v>
      </c>
      <c r="DV292" s="47" t="s">
        <v>0</v>
      </c>
      <c r="DW292" s="52" t="str">
        <f t="shared" si="371"/>
        <v>Martina – Bedeković Tanković</v>
      </c>
      <c r="DX292" s="53">
        <f t="shared" si="372"/>
        <v>150</v>
      </c>
      <c r="DY292" s="47" t="s">
        <v>0</v>
      </c>
      <c r="DZ292" s="58">
        <f t="shared" si="415"/>
        <v>150</v>
      </c>
      <c r="EA292" s="53" cm="1">
        <f t="array" ref="EA292">IF(DZ292&lt;&gt;"",INDEX(regNatjecatelj_id,DZ292,0),IF(BD292&lt;&gt;"",BD292,""))</f>
        <v>1473</v>
      </c>
      <c r="EB292" s="47" t="s">
        <v>0</v>
      </c>
      <c r="EC292" s="58" t="str">
        <f t="shared" si="373"/>
        <v>imepre</v>
      </c>
      <c r="ED292" s="73" t="str">
        <f t="shared" si="374"/>
        <v>klu</v>
      </c>
      <c r="EE292" s="73" t="str">
        <f t="shared" si="375"/>
        <v>kat</v>
      </c>
      <c r="EF292" s="73" t="str">
        <f t="shared" si="376"/>
        <v/>
      </c>
      <c r="EG292" s="66" t="str">
        <f t="shared" si="377"/>
        <v>imepre-klu-kat</v>
      </c>
      <c r="EH292" s="47" t="s">
        <v>0</v>
      </c>
      <c r="EI292" s="58">
        <f>IF(AL292="","",MAX(EI$12:EI291)+1)</f>
        <v>442</v>
      </c>
      <c r="EJ292" s="73">
        <f t="shared" si="378"/>
        <v>41</v>
      </c>
      <c r="EK292" s="73">
        <f t="shared" si="416"/>
        <v>1473</v>
      </c>
      <c r="EL292" s="73">
        <f t="shared" si="379"/>
        <v>2720</v>
      </c>
      <c r="EM292" s="73">
        <f t="shared" si="380"/>
        <v>1</v>
      </c>
      <c r="EN292" s="73">
        <f t="shared" si="417"/>
        <v>1</v>
      </c>
      <c r="EO292" s="73">
        <f t="shared" si="418"/>
        <v>1</v>
      </c>
      <c r="EP292" s="73" t="str">
        <f t="shared" si="381"/>
        <v>0</v>
      </c>
      <c r="EQ292" s="73" t="str">
        <f t="shared" si="382"/>
        <v/>
      </c>
      <c r="ER292" s="73" t="str">
        <f t="shared" si="383"/>
        <v/>
      </c>
      <c r="ES292" s="53" t="str">
        <f t="shared" si="384"/>
        <v/>
      </c>
      <c r="ET292" s="47" t="s">
        <v>0</v>
      </c>
      <c r="EU292" s="19" t="str">
        <f t="shared" si="419"/>
        <v>INSERT INTO rezultat(id,stazakategorija_id,imeprezime_id,vrijeme_sec,status_id,registracija,uparivanje_id,originalstatus_id,imeprezimealias_id,klubalias_id,kategorijaalias_id) VALUES (442,41,1473,2720,1,1,1,0,Null,Null,Null);</v>
      </c>
      <c r="EV292" s="47" t="s">
        <v>0</v>
      </c>
      <c r="EW292" s="19" t="str">
        <f t="shared" si="420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2" s="47" t="s">
        <v>0</v>
      </c>
      <c r="EY292" s="180" t="str">
        <f t="shared" si="385"/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2" s="47" t="s">
        <v>0</v>
      </c>
    </row>
    <row r="293" spans="1:156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6" t="str">
        <f t="shared" si="386"/>
        <v>ok</v>
      </c>
      <c r="P293" s="47"/>
      <c r="Q293" s="52" t="str">
        <f t="shared" si="387"/>
        <v>Ž35</v>
      </c>
      <c r="R293" s="73">
        <f>IF(Q293="","",IF(COUNTIF(Q$12:Q292,Q293)=0,R292+1,R292))</f>
        <v>19</v>
      </c>
      <c r="S293" s="73">
        <f t="shared" si="388"/>
        <v>117</v>
      </c>
      <c r="T293" s="73">
        <f t="shared" si="351"/>
        <v>26</v>
      </c>
      <c r="U293" s="66" t="str">
        <f t="shared" si="352"/>
        <v>Ž35</v>
      </c>
      <c r="V293" s="47" t="s">
        <v>0</v>
      </c>
      <c r="W293" s="222" t="str">
        <f t="shared" si="353"/>
        <v>Ž35</v>
      </c>
      <c r="X293" s="223">
        <f t="shared" si="354"/>
        <v>41</v>
      </c>
      <c r="Y293" s="47" t="s">
        <v>0</v>
      </c>
      <c r="Z293" s="52" t="str">
        <f t="shared" si="389"/>
        <v>CRO</v>
      </c>
      <c r="AA293" s="73">
        <f t="shared" si="355"/>
        <v>1</v>
      </c>
      <c r="AB293" s="31" t="str">
        <f t="shared" si="390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391"/>
        <v/>
      </c>
      <c r="AH293" s="47" t="s">
        <v>0</v>
      </c>
      <c r="AI293" s="143" t="str">
        <f t="shared" si="392"/>
        <v>CRO</v>
      </c>
      <c r="AJ293" s="47"/>
      <c r="AK293" s="52" t="str">
        <f t="shared" si="393"/>
        <v>Sanda</v>
      </c>
      <c r="AL293" s="31" t="str">
        <f t="shared" si="394"/>
        <v>Berženji</v>
      </c>
      <c r="AM293" s="73">
        <f t="shared" si="395"/>
        <v>1368</v>
      </c>
      <c r="AN293" s="73" t="str">
        <f t="shared" si="396"/>
        <v/>
      </c>
      <c r="AO293" s="31" t="str">
        <f t="shared" si="356"/>
        <v>Sanda</v>
      </c>
      <c r="AP293" s="66" t="str">
        <f t="shared" si="357"/>
        <v>Berženji</v>
      </c>
      <c r="AQ293" s="47" t="s">
        <v>0</v>
      </c>
      <c r="AR293" s="82" t="str">
        <f t="shared" si="397"/>
        <v/>
      </c>
      <c r="AS293" s="47" t="s">
        <v>0</v>
      </c>
      <c r="AT293" s="19" t="str">
        <f t="shared" si="398"/>
        <v/>
      </c>
      <c r="AU293" s="47" t="s">
        <v>0</v>
      </c>
      <c r="AV293" s="103"/>
      <c r="AW293" s="105"/>
      <c r="AX293" s="47" t="s">
        <v>0</v>
      </c>
      <c r="AY293" s="259" t="str">
        <f t="shared" si="421"/>
        <v/>
      </c>
      <c r="AZ293" s="47" t="s">
        <v>0</v>
      </c>
      <c r="BA293" s="52" t="str">
        <f t="shared" si="358"/>
        <v/>
      </c>
      <c r="BB293" s="73" t="str">
        <f>IF(AV293&amp;AW293="","",MAX(BB$12:BB292)+1)</f>
        <v/>
      </c>
      <c r="BC293" s="271" t="str">
        <f t="shared" si="359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>IF(O293="","",IF(BC293="",AO293,IF(BC293="NEMA",AV293,INDEX(regNatjecatelj_ime,MATCH(BC293,regNatjecatelj_id,0)))))</f>
        <v>Sanda</v>
      </c>
      <c r="BG293" s="31" t="str">
        <f>IF(O293="","",IF(BC293="",AP293,IF(BC293="NEMA",AW293,INDEX(regNatjecatelj_prezime,MATCH(BC293,regNatjecatelj_id,0)))))</f>
        <v>Berženji</v>
      </c>
      <c r="BH293" s="73" t="str">
        <f t="shared" si="399"/>
        <v/>
      </c>
      <c r="BI293" s="53">
        <f t="shared" si="400"/>
        <v>1368</v>
      </c>
      <c r="BJ293" s="47" t="s">
        <v>0</v>
      </c>
      <c r="BK293" s="52" t="str">
        <f t="shared" si="360"/>
        <v>KAP</v>
      </c>
      <c r="BL293" s="31" t="str">
        <f t="shared" si="361"/>
        <v>OK Kapela</v>
      </c>
      <c r="BM293" s="73" t="str">
        <f t="shared" si="362"/>
        <v/>
      </c>
      <c r="BN293" s="31" t="str" cm="1">
        <f t="array" ref="BN293">IF(BM293="",""&amp;BL293,IF(BM293="NEMA",BL293,INDEX(regKlub_naziv,MATCH(INDEX(regKlub_alias_klubId,BM293),regKlub_id,0))))</f>
        <v>OK Kapela</v>
      </c>
      <c r="BO293" s="31" t="str" cm="1">
        <f t="array" ref="BO293">IFERROR(""&amp;INDEX(regNatjecatelj_klub,DX293),"")</f>
        <v>OK Kapela</v>
      </c>
      <c r="BP293" s="88" t="str">
        <f t="shared" si="401"/>
        <v/>
      </c>
      <c r="BQ293" s="66" t="str">
        <f t="shared" si="402"/>
        <v>OK Kapela</v>
      </c>
      <c r="BR293" s="47" t="s">
        <v>0</v>
      </c>
      <c r="BS293" s="52" t="str">
        <f>IF(X293&lt;&gt;"NEMA","",IF(IFERROR(MATCH(W293,W$12:W292,0),0)&lt;&gt;0,"",W293))</f>
        <v/>
      </c>
      <c r="BT293" s="73" t="str">
        <f t="shared" si="403"/>
        <v/>
      </c>
      <c r="BU293" s="31" t="str">
        <f>IF(OR(BT293="",BT293&lt;&gt;"NEMA"),"",MAX(BU$12:BU292)+1)</f>
        <v/>
      </c>
      <c r="BV293" s="66" t="str">
        <f t="shared" si="404"/>
        <v/>
      </c>
      <c r="BW293" s="47" t="s">
        <v>0</v>
      </c>
      <c r="BX293" s="19" t="str">
        <f t="shared" si="405"/>
        <v/>
      </c>
      <c r="BY293" s="47" t="s">
        <v>0</v>
      </c>
      <c r="BZ293" s="82" t="str">
        <f>IF(BM293&lt;&gt;"NEMA","",IF(IFERROR(MATCH(BL293,BL$12:BL292,0),0)&lt;&gt;0,"",BL293))</f>
        <v/>
      </c>
      <c r="CA293" s="47" t="s">
        <v>0</v>
      </c>
      <c r="CB293" s="125"/>
      <c r="CC293" s="47" t="s">
        <v>0</v>
      </c>
      <c r="CD293" s="58" t="str">
        <f t="shared" si="406"/>
        <v/>
      </c>
      <c r="CE293" s="31" t="str">
        <f t="shared" si="407"/>
        <v/>
      </c>
      <c r="CF293" s="31" t="str">
        <f>IF(CE293="","",MAX(CF$12:CF292)+1)</f>
        <v/>
      </c>
      <c r="CG293" s="31" t="str">
        <f t="shared" si="363"/>
        <v/>
      </c>
      <c r="CH293" s="31" t="str">
        <f t="shared" si="408"/>
        <v/>
      </c>
      <c r="CI293" s="31" t="str">
        <f>IF(CB293="","",MAX(CI$12:CI292)+1)</f>
        <v/>
      </c>
      <c r="CJ293" s="31" t="str">
        <f t="shared" si="409"/>
        <v/>
      </c>
      <c r="CK293" s="66" t="str">
        <f t="shared" si="410"/>
        <v/>
      </c>
      <c r="CL293" s="47" t="s">
        <v>0</v>
      </c>
      <c r="CM293" s="73" t="str">
        <f t="shared" si="364"/>
        <v/>
      </c>
      <c r="CN293" s="47"/>
      <c r="CO293" s="19" t="str">
        <f t="shared" si="411"/>
        <v/>
      </c>
      <c r="CP293" s="47" t="s">
        <v>0</v>
      </c>
      <c r="CQ293" s="143" t="str">
        <f t="shared" si="412"/>
        <v>OK Kapela</v>
      </c>
      <c r="CR293" s="47" t="s">
        <v>0</v>
      </c>
      <c r="CS293" s="58" t="str">
        <f t="shared" si="348"/>
        <v>47:41</v>
      </c>
      <c r="CT293" s="73" t="str">
        <f t="shared" si="349"/>
        <v>0</v>
      </c>
      <c r="CU293" s="229" t="str">
        <f t="shared" si="365"/>
        <v/>
      </c>
      <c r="CV293" s="230">
        <f t="shared" si="350"/>
        <v>2861</v>
      </c>
      <c r="CW293" s="163">
        <f t="shared" si="366"/>
        <v>1</v>
      </c>
      <c r="CX293" s="47" t="s">
        <v>0</v>
      </c>
      <c r="CY293" s="222" t="str">
        <f t="shared" si="413"/>
        <v xml:space="preserve">
</v>
      </c>
      <c r="CZ293" s="223">
        <f t="shared" si="414"/>
        <v>6</v>
      </c>
      <c r="DA293" s="47" t="s">
        <v>0</v>
      </c>
      <c r="DB293" s="47"/>
      <c r="DC293" s="47"/>
      <c r="DD293" s="47"/>
      <c r="DE293" s="47" t="s">
        <v>0</v>
      </c>
      <c r="DF293" s="53" t="str">
        <f t="shared" si="422"/>
        <v/>
      </c>
      <c r="DG293" t="s">
        <v>0</v>
      </c>
      <c r="DH293" s="128" t="str">
        <f t="shared" si="423"/>
        <v>Ž</v>
      </c>
      <c r="DI293" t="s">
        <v>0</v>
      </c>
      <c r="DJ293" s="52" t="str">
        <f t="shared" si="424"/>
        <v/>
      </c>
      <c r="DK293" s="66" t="str">
        <f t="shared" si="425"/>
        <v/>
      </c>
      <c r="DL293" t="s">
        <v>0</v>
      </c>
      <c r="DM293" s="19" t="str">
        <f t="shared" si="426"/>
        <v/>
      </c>
      <c r="DN293" s="47" t="s">
        <v>0</v>
      </c>
      <c r="DO293" s="19" t="str">
        <f t="shared" si="427"/>
        <v/>
      </c>
      <c r="DP293" s="47" t="s">
        <v>0</v>
      </c>
      <c r="DQ293" s="52" t="str">
        <f t="shared" si="367"/>
        <v>Sanda – Berženji – OK Kapela – Ž35</v>
      </c>
      <c r="DR293" s="53">
        <f t="shared" si="368"/>
        <v>212</v>
      </c>
      <c r="DS293" s="47" t="s">
        <v>0</v>
      </c>
      <c r="DT293" s="52" t="str">
        <f t="shared" si="369"/>
        <v>Sanda – Berženji – OK Kapela</v>
      </c>
      <c r="DU293" s="53">
        <f t="shared" si="370"/>
        <v>212</v>
      </c>
      <c r="DV293" s="47" t="s">
        <v>0</v>
      </c>
      <c r="DW293" s="52" t="str">
        <f t="shared" si="371"/>
        <v>Sanda – Berženji</v>
      </c>
      <c r="DX293" s="53">
        <f t="shared" si="372"/>
        <v>212</v>
      </c>
      <c r="DY293" s="47" t="s">
        <v>0</v>
      </c>
      <c r="DZ293" s="58">
        <f t="shared" si="415"/>
        <v>212</v>
      </c>
      <c r="EA293" s="53" cm="1">
        <f t="array" ref="EA293">IF(DZ293&lt;&gt;"",INDEX(regNatjecatelj_id,DZ293,0),IF(BD293&lt;&gt;"",BD293,""))</f>
        <v>1368</v>
      </c>
      <c r="EB293" s="47" t="s">
        <v>0</v>
      </c>
      <c r="EC293" s="58" t="str">
        <f t="shared" si="373"/>
        <v>imepre</v>
      </c>
      <c r="ED293" s="73" t="str">
        <f t="shared" si="374"/>
        <v>klu</v>
      </c>
      <c r="EE293" s="73" t="str">
        <f t="shared" si="375"/>
        <v>kat</v>
      </c>
      <c r="EF293" s="73" t="str">
        <f t="shared" si="376"/>
        <v/>
      </c>
      <c r="EG293" s="66" t="str">
        <f t="shared" si="377"/>
        <v>imepre-klu-kat</v>
      </c>
      <c r="EH293" s="47" t="s">
        <v>0</v>
      </c>
      <c r="EI293" s="58">
        <f>IF(AL293="","",MAX(EI$12:EI292)+1)</f>
        <v>443</v>
      </c>
      <c r="EJ293" s="73">
        <f t="shared" si="378"/>
        <v>41</v>
      </c>
      <c r="EK293" s="73">
        <f t="shared" si="416"/>
        <v>1368</v>
      </c>
      <c r="EL293" s="73">
        <f t="shared" si="379"/>
        <v>2861</v>
      </c>
      <c r="EM293" s="73">
        <f t="shared" si="380"/>
        <v>1</v>
      </c>
      <c r="EN293" s="73">
        <f t="shared" si="417"/>
        <v>1</v>
      </c>
      <c r="EO293" s="73">
        <f t="shared" si="418"/>
        <v>1</v>
      </c>
      <c r="EP293" s="73" t="str">
        <f t="shared" si="381"/>
        <v>0</v>
      </c>
      <c r="EQ293" s="73" t="str">
        <f t="shared" si="382"/>
        <v/>
      </c>
      <c r="ER293" s="73" t="str">
        <f t="shared" si="383"/>
        <v/>
      </c>
      <c r="ES293" s="53" t="str">
        <f t="shared" si="384"/>
        <v/>
      </c>
      <c r="ET293" s="47" t="s">
        <v>0</v>
      </c>
      <c r="EU293" s="19" t="str">
        <f t="shared" si="419"/>
        <v>INSERT INTO rezultat(id,stazakategorija_id,imeprezime_id,vrijeme_sec,status_id,registracija,uparivanje_id,originalstatus_id,imeprezimealias_id,klubalias_id,kategorijaalias_id) VALUES (443,41,1368,2861,1,1,1,0,Null,Null,Null);</v>
      </c>
      <c r="EV293" s="47" t="s">
        <v>0</v>
      </c>
      <c r="EW293" s="19" t="str">
        <f t="shared" si="420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3" s="47" t="s">
        <v>0</v>
      </c>
      <c r="EY293" s="180" t="str">
        <f t="shared" si="385"/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3" s="47" t="s">
        <v>0</v>
      </c>
    </row>
    <row r="294" spans="1:156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6" t="str">
        <f t="shared" si="386"/>
        <v>ok</v>
      </c>
      <c r="P294" s="47"/>
      <c r="Q294" s="52" t="str">
        <f t="shared" si="387"/>
        <v>Ž35</v>
      </c>
      <c r="R294" s="73">
        <f>IF(Q294="","",IF(COUNTIF(Q$12:Q293,Q294)=0,R293+1,R293))</f>
        <v>19</v>
      </c>
      <c r="S294" s="73">
        <f t="shared" si="388"/>
        <v>117</v>
      </c>
      <c r="T294" s="73">
        <f t="shared" si="351"/>
        <v>26</v>
      </c>
      <c r="U294" s="66" t="str">
        <f t="shared" si="352"/>
        <v>Ž35</v>
      </c>
      <c r="V294" s="47" t="s">
        <v>0</v>
      </c>
      <c r="W294" s="222" t="str">
        <f t="shared" si="353"/>
        <v>Ž35</v>
      </c>
      <c r="X294" s="223">
        <f t="shared" si="354"/>
        <v>41</v>
      </c>
      <c r="Y294" s="47" t="s">
        <v>0</v>
      </c>
      <c r="Z294" s="52" t="str">
        <f t="shared" si="389"/>
        <v>CRO</v>
      </c>
      <c r="AA294" s="73">
        <f t="shared" si="355"/>
        <v>1</v>
      </c>
      <c r="AB294" s="31" t="str">
        <f t="shared" si="390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391"/>
        <v/>
      </c>
      <c r="AH294" s="47" t="s">
        <v>0</v>
      </c>
      <c r="AI294" s="143" t="str">
        <f t="shared" si="392"/>
        <v>CRO</v>
      </c>
      <c r="AJ294" s="47"/>
      <c r="AK294" s="52" t="str">
        <f t="shared" si="393"/>
        <v>Antea</v>
      </c>
      <c r="AL294" s="31" t="str">
        <f t="shared" si="394"/>
        <v>Popović</v>
      </c>
      <c r="AM294" s="73">
        <f t="shared" si="395"/>
        <v>1222</v>
      </c>
      <c r="AN294" s="73" t="str">
        <f t="shared" si="396"/>
        <v/>
      </c>
      <c r="AO294" s="31" t="str">
        <f t="shared" si="356"/>
        <v>Antea</v>
      </c>
      <c r="AP294" s="66" t="str">
        <f t="shared" si="357"/>
        <v>Popović</v>
      </c>
      <c r="AQ294" s="47" t="s">
        <v>0</v>
      </c>
      <c r="AR294" s="82" t="str">
        <f t="shared" si="397"/>
        <v/>
      </c>
      <c r="AS294" s="47" t="s">
        <v>0</v>
      </c>
      <c r="AT294" s="19" t="str">
        <f t="shared" si="398"/>
        <v/>
      </c>
      <c r="AU294" s="47" t="s">
        <v>0</v>
      </c>
      <c r="AV294" s="103"/>
      <c r="AW294" s="105"/>
      <c r="AX294" s="47" t="s">
        <v>0</v>
      </c>
      <c r="AY294" s="259" t="str">
        <f t="shared" si="421"/>
        <v/>
      </c>
      <c r="AZ294" s="47" t="s">
        <v>0</v>
      </c>
      <c r="BA294" s="52" t="str">
        <f t="shared" si="358"/>
        <v/>
      </c>
      <c r="BB294" s="73" t="str">
        <f>IF(AV294&amp;AW294="","",MAX(BB$12:BB293)+1)</f>
        <v/>
      </c>
      <c r="BC294" s="271" t="str">
        <f t="shared" si="359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>IF(O294="","",IF(BC294="",AO294,IF(BC294="NEMA",AV294,INDEX(regNatjecatelj_ime,MATCH(BC294,regNatjecatelj_id,0)))))</f>
        <v>Antea</v>
      </c>
      <c r="BG294" s="31" t="str">
        <f>IF(O294="","",IF(BC294="",AP294,IF(BC294="NEMA",AW294,INDEX(regNatjecatelj_prezime,MATCH(BC294,regNatjecatelj_id,0)))))</f>
        <v>Popović</v>
      </c>
      <c r="BH294" s="73" t="str">
        <f t="shared" si="399"/>
        <v/>
      </c>
      <c r="BI294" s="53">
        <f t="shared" si="400"/>
        <v>1222</v>
      </c>
      <c r="BJ294" s="47" t="s">
        <v>0</v>
      </c>
      <c r="BK294" s="52" t="str">
        <f t="shared" si="360"/>
        <v>KAP</v>
      </c>
      <c r="BL294" s="31" t="str">
        <f t="shared" si="361"/>
        <v>OK Kapela</v>
      </c>
      <c r="BM294" s="73" t="str">
        <f t="shared" si="362"/>
        <v/>
      </c>
      <c r="BN294" s="31" t="str" cm="1">
        <f t="array" ref="BN294">IF(BM294="",""&amp;BL294,IF(BM294="NEMA",BL294,INDEX(regKlub_naziv,MATCH(INDEX(regKlub_alias_klubId,BM294),regKlub_id,0))))</f>
        <v>OK Kapela</v>
      </c>
      <c r="BO294" s="31" t="str" cm="1">
        <f t="array" ref="BO294">IFERROR(""&amp;INDEX(regNatjecatelj_klub,DX294),"")</f>
        <v>OK Kapela</v>
      </c>
      <c r="BP294" s="88" t="str">
        <f t="shared" si="401"/>
        <v/>
      </c>
      <c r="BQ294" s="66" t="str">
        <f t="shared" si="402"/>
        <v>OK Kapela</v>
      </c>
      <c r="BR294" s="47" t="s">
        <v>0</v>
      </c>
      <c r="BS294" s="52" t="str">
        <f>IF(X294&lt;&gt;"NEMA","",IF(IFERROR(MATCH(W294,W$12:W293,0),0)&lt;&gt;0,"",W294))</f>
        <v/>
      </c>
      <c r="BT294" s="73" t="str">
        <f t="shared" si="403"/>
        <v/>
      </c>
      <c r="BU294" s="31" t="str">
        <f>IF(OR(BT294="",BT294&lt;&gt;"NEMA"),"",MAX(BU$12:BU293)+1)</f>
        <v/>
      </c>
      <c r="BV294" s="66" t="str">
        <f t="shared" si="404"/>
        <v/>
      </c>
      <c r="BW294" s="47" t="s">
        <v>0</v>
      </c>
      <c r="BX294" s="19" t="str">
        <f t="shared" si="405"/>
        <v/>
      </c>
      <c r="BY294" s="47" t="s">
        <v>0</v>
      </c>
      <c r="BZ294" s="82" t="str">
        <f>IF(BM294&lt;&gt;"NEMA","",IF(IFERROR(MATCH(BL294,BL$12:BL293,0),0)&lt;&gt;0,"",BL294))</f>
        <v/>
      </c>
      <c r="CA294" s="47" t="s">
        <v>0</v>
      </c>
      <c r="CB294" s="125"/>
      <c r="CC294" s="47" t="s">
        <v>0</v>
      </c>
      <c r="CD294" s="58" t="str">
        <f t="shared" si="406"/>
        <v/>
      </c>
      <c r="CE294" s="31" t="str">
        <f t="shared" si="407"/>
        <v/>
      </c>
      <c r="CF294" s="31" t="str">
        <f>IF(CE294="","",MAX(CF$12:CF293)+1)</f>
        <v/>
      </c>
      <c r="CG294" s="31" t="str">
        <f t="shared" si="363"/>
        <v/>
      </c>
      <c r="CH294" s="31" t="str">
        <f t="shared" si="408"/>
        <v/>
      </c>
      <c r="CI294" s="31" t="str">
        <f>IF(CB294="","",MAX(CI$12:CI293)+1)</f>
        <v/>
      </c>
      <c r="CJ294" s="31" t="str">
        <f t="shared" si="409"/>
        <v/>
      </c>
      <c r="CK294" s="66" t="str">
        <f t="shared" si="410"/>
        <v/>
      </c>
      <c r="CL294" s="47" t="s">
        <v>0</v>
      </c>
      <c r="CM294" s="73" t="str">
        <f t="shared" si="364"/>
        <v/>
      </c>
      <c r="CN294" s="47"/>
      <c r="CO294" s="19" t="str">
        <f t="shared" si="411"/>
        <v/>
      </c>
      <c r="CP294" s="47" t="s">
        <v>0</v>
      </c>
      <c r="CQ294" s="143" t="str">
        <f t="shared" si="412"/>
        <v>OK Kapela</v>
      </c>
      <c r="CR294" s="47" t="s">
        <v>0</v>
      </c>
      <c r="CS294" s="58" t="str">
        <f t="shared" si="348"/>
        <v>51:11</v>
      </c>
      <c r="CT294" s="73" t="str">
        <f t="shared" si="349"/>
        <v>0</v>
      </c>
      <c r="CU294" s="229" t="str">
        <f t="shared" si="365"/>
        <v/>
      </c>
      <c r="CV294" s="230">
        <f t="shared" si="350"/>
        <v>3071</v>
      </c>
      <c r="CW294" s="163">
        <f t="shared" si="366"/>
        <v>1</v>
      </c>
      <c r="CX294" s="47" t="s">
        <v>0</v>
      </c>
      <c r="CY294" s="222" t="str">
        <f t="shared" si="413"/>
        <v xml:space="preserve">
</v>
      </c>
      <c r="CZ294" s="223">
        <f t="shared" si="414"/>
        <v>6</v>
      </c>
      <c r="DA294" s="47" t="s">
        <v>0</v>
      </c>
      <c r="DB294" s="47"/>
      <c r="DC294" s="47"/>
      <c r="DD294" s="47"/>
      <c r="DE294" s="47" t="s">
        <v>0</v>
      </c>
      <c r="DF294" s="53" t="str">
        <f t="shared" si="422"/>
        <v/>
      </c>
      <c r="DG294" t="s">
        <v>0</v>
      </c>
      <c r="DH294" s="128" t="str">
        <f t="shared" si="423"/>
        <v>Ž</v>
      </c>
      <c r="DI294" t="s">
        <v>0</v>
      </c>
      <c r="DJ294" s="52" t="str">
        <f t="shared" si="424"/>
        <v/>
      </c>
      <c r="DK294" s="66" t="str">
        <f t="shared" si="425"/>
        <v/>
      </c>
      <c r="DL294" t="s">
        <v>0</v>
      </c>
      <c r="DM294" s="19" t="str">
        <f t="shared" si="426"/>
        <v/>
      </c>
      <c r="DN294" s="47" t="s">
        <v>0</v>
      </c>
      <c r="DO294" s="19" t="str">
        <f t="shared" si="427"/>
        <v/>
      </c>
      <c r="DP294" s="47" t="s">
        <v>0</v>
      </c>
      <c r="DQ294" s="52" t="str">
        <f t="shared" si="367"/>
        <v>Antea – Popović – OK Kapela – Ž35</v>
      </c>
      <c r="DR294" s="53">
        <f t="shared" si="368"/>
        <v>297</v>
      </c>
      <c r="DS294" s="47" t="s">
        <v>0</v>
      </c>
      <c r="DT294" s="52" t="str">
        <f t="shared" si="369"/>
        <v>Antea – Popović – OK Kapela</v>
      </c>
      <c r="DU294" s="53">
        <f t="shared" si="370"/>
        <v>297</v>
      </c>
      <c r="DV294" s="47" t="s">
        <v>0</v>
      </c>
      <c r="DW294" s="52" t="str">
        <f t="shared" si="371"/>
        <v>Antea – Popović</v>
      </c>
      <c r="DX294" s="53">
        <f t="shared" si="372"/>
        <v>297</v>
      </c>
      <c r="DY294" s="47" t="s">
        <v>0</v>
      </c>
      <c r="DZ294" s="58">
        <f t="shared" si="415"/>
        <v>297</v>
      </c>
      <c r="EA294" s="53" cm="1">
        <f t="array" ref="EA294">IF(DZ294&lt;&gt;"",INDEX(regNatjecatelj_id,DZ294,0),IF(BD294&lt;&gt;"",BD294,""))</f>
        <v>1222</v>
      </c>
      <c r="EB294" s="47" t="s">
        <v>0</v>
      </c>
      <c r="EC294" s="58" t="str">
        <f t="shared" si="373"/>
        <v>imepre</v>
      </c>
      <c r="ED294" s="73" t="str">
        <f t="shared" si="374"/>
        <v>klu</v>
      </c>
      <c r="EE294" s="73" t="str">
        <f t="shared" si="375"/>
        <v>kat</v>
      </c>
      <c r="EF294" s="73" t="str">
        <f t="shared" si="376"/>
        <v/>
      </c>
      <c r="EG294" s="66" t="str">
        <f t="shared" si="377"/>
        <v>imepre-klu-kat</v>
      </c>
      <c r="EH294" s="47" t="s">
        <v>0</v>
      </c>
      <c r="EI294" s="58">
        <f>IF(AL294="","",MAX(EI$12:EI293)+1)</f>
        <v>444</v>
      </c>
      <c r="EJ294" s="73">
        <f t="shared" si="378"/>
        <v>41</v>
      </c>
      <c r="EK294" s="73">
        <f t="shared" si="416"/>
        <v>1222</v>
      </c>
      <c r="EL294" s="73">
        <f t="shared" si="379"/>
        <v>3071</v>
      </c>
      <c r="EM294" s="73">
        <f t="shared" si="380"/>
        <v>1</v>
      </c>
      <c r="EN294" s="73">
        <f t="shared" si="417"/>
        <v>1</v>
      </c>
      <c r="EO294" s="73">
        <f t="shared" si="418"/>
        <v>1</v>
      </c>
      <c r="EP294" s="73" t="str">
        <f t="shared" si="381"/>
        <v>0</v>
      </c>
      <c r="EQ294" s="73" t="str">
        <f t="shared" si="382"/>
        <v/>
      </c>
      <c r="ER294" s="73" t="str">
        <f t="shared" si="383"/>
        <v/>
      </c>
      <c r="ES294" s="53" t="str">
        <f t="shared" si="384"/>
        <v/>
      </c>
      <c r="ET294" s="47" t="s">
        <v>0</v>
      </c>
      <c r="EU294" s="19" t="str">
        <f t="shared" si="419"/>
        <v>INSERT INTO rezultat(id,stazakategorija_id,imeprezime_id,vrijeme_sec,status_id,registracija,uparivanje_id,originalstatus_id,imeprezimealias_id,klubalias_id,kategorijaalias_id) VALUES (444,41,1222,3071,1,1,1,0,Null,Null,Null);</v>
      </c>
      <c r="EV294" s="47" t="s">
        <v>0</v>
      </c>
      <c r="EW294" s="19" t="str">
        <f t="shared" si="420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4" s="47" t="s">
        <v>0</v>
      </c>
      <c r="EY294" s="180" t="str">
        <f t="shared" si="385"/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4" s="47" t="s">
        <v>0</v>
      </c>
    </row>
    <row r="295" spans="1:156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6" t="str">
        <f t="shared" si="386"/>
        <v>ok</v>
      </c>
      <c r="P295" s="47"/>
      <c r="Q295" s="52" t="str">
        <f t="shared" si="387"/>
        <v>Ž35</v>
      </c>
      <c r="R295" s="73">
        <f>IF(Q295="","",IF(COUNTIF(Q$12:Q294,Q295)=0,R294+1,R294))</f>
        <v>19</v>
      </c>
      <c r="S295" s="73">
        <f t="shared" si="388"/>
        <v>117</v>
      </c>
      <c r="T295" s="73">
        <f t="shared" si="351"/>
        <v>26</v>
      </c>
      <c r="U295" s="66" t="str">
        <f t="shared" si="352"/>
        <v>Ž35</v>
      </c>
      <c r="V295" s="47" t="s">
        <v>0</v>
      </c>
      <c r="W295" s="222" t="str">
        <f t="shared" si="353"/>
        <v>Ž35</v>
      </c>
      <c r="X295" s="223">
        <f t="shared" si="354"/>
        <v>41</v>
      </c>
      <c r="Y295" s="47" t="s">
        <v>0</v>
      </c>
      <c r="Z295" s="52" t="str">
        <f t="shared" si="389"/>
        <v>CRO</v>
      </c>
      <c r="AA295" s="73">
        <f t="shared" si="355"/>
        <v>1</v>
      </c>
      <c r="AB295" s="31" t="str">
        <f t="shared" si="390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391"/>
        <v/>
      </c>
      <c r="AH295" s="47" t="s">
        <v>0</v>
      </c>
      <c r="AI295" s="143" t="str">
        <f t="shared" si="392"/>
        <v>CRO</v>
      </c>
      <c r="AJ295" s="47"/>
      <c r="AK295" s="52" t="str">
        <f t="shared" si="393"/>
        <v>Fabiana</v>
      </c>
      <c r="AL295" s="31" t="str">
        <f t="shared" si="394"/>
        <v>Cini</v>
      </c>
      <c r="AM295" s="73">
        <f t="shared" si="395"/>
        <v>1062</v>
      </c>
      <c r="AN295" s="73" t="str">
        <f t="shared" si="396"/>
        <v/>
      </c>
      <c r="AO295" s="31" t="str">
        <f t="shared" si="356"/>
        <v>Fabiana</v>
      </c>
      <c r="AP295" s="66" t="str">
        <f t="shared" si="357"/>
        <v>Cini</v>
      </c>
      <c r="AQ295" s="47" t="s">
        <v>0</v>
      </c>
      <c r="AR295" s="82" t="str">
        <f t="shared" si="397"/>
        <v/>
      </c>
      <c r="AS295" s="47" t="s">
        <v>0</v>
      </c>
      <c r="AT295" s="19" t="str">
        <f t="shared" si="398"/>
        <v/>
      </c>
      <c r="AU295" s="47" t="s">
        <v>0</v>
      </c>
      <c r="AV295" s="103"/>
      <c r="AW295" s="105"/>
      <c r="AX295" s="47" t="s">
        <v>0</v>
      </c>
      <c r="AY295" s="259" t="str">
        <f t="shared" si="421"/>
        <v/>
      </c>
      <c r="AZ295" s="47" t="s">
        <v>0</v>
      </c>
      <c r="BA295" s="52" t="str">
        <f t="shared" si="358"/>
        <v/>
      </c>
      <c r="BB295" s="73" t="str">
        <f>IF(AV295&amp;AW295="","",MAX(BB$12:BB294)+1)</f>
        <v/>
      </c>
      <c r="BC295" s="271" t="str">
        <f t="shared" si="359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>IF(O295="","",IF(BC295="",AO295,IF(BC295="NEMA",AV295,INDEX(regNatjecatelj_ime,MATCH(BC295,regNatjecatelj_id,0)))))</f>
        <v>Fabiana</v>
      </c>
      <c r="BG295" s="31" t="str">
        <f>IF(O295="","",IF(BC295="",AP295,IF(BC295="NEMA",AW295,INDEX(regNatjecatelj_prezime,MATCH(BC295,regNatjecatelj_id,0)))))</f>
        <v>Cini</v>
      </c>
      <c r="BH295" s="73" t="str">
        <f t="shared" si="399"/>
        <v/>
      </c>
      <c r="BI295" s="53">
        <f t="shared" si="400"/>
        <v>1062</v>
      </c>
      <c r="BJ295" s="47" t="s">
        <v>0</v>
      </c>
      <c r="BK295" s="52" t="str">
        <f t="shared" si="360"/>
        <v>Maksimir</v>
      </c>
      <c r="BL295" s="31" t="str">
        <f t="shared" si="361"/>
        <v>OK Maksimir</v>
      </c>
      <c r="BM295" s="73" t="str">
        <f t="shared" si="362"/>
        <v/>
      </c>
      <c r="BN295" s="31" t="str" cm="1">
        <f t="array" ref="BN295">IF(BM295="",""&amp;BL295,IF(BM295="NEMA",BL295,INDEX(regKlub_naziv,MATCH(INDEX(regKlub_alias_klubId,BM295),regKlub_id,0))))</f>
        <v>OK Maksimir</v>
      </c>
      <c r="BO295" s="31" t="str" cm="1">
        <f t="array" ref="BO295">IFERROR(""&amp;INDEX(regNatjecatelj_klub,DX295),"")</f>
        <v>OK Maksimir</v>
      </c>
      <c r="BP295" s="88" t="str">
        <f t="shared" si="401"/>
        <v/>
      </c>
      <c r="BQ295" s="66" t="str">
        <f t="shared" si="402"/>
        <v>OK Maksimir</v>
      </c>
      <c r="BR295" s="47" t="s">
        <v>0</v>
      </c>
      <c r="BS295" s="52" t="str">
        <f>IF(X295&lt;&gt;"NEMA","",IF(IFERROR(MATCH(W295,W$12:W294,0),0)&lt;&gt;0,"",W295))</f>
        <v/>
      </c>
      <c r="BT295" s="73" t="str">
        <f t="shared" si="403"/>
        <v/>
      </c>
      <c r="BU295" s="31" t="str">
        <f>IF(OR(BT295="",BT295&lt;&gt;"NEMA"),"",MAX(BU$12:BU294)+1)</f>
        <v/>
      </c>
      <c r="BV295" s="66" t="str">
        <f t="shared" si="404"/>
        <v/>
      </c>
      <c r="BW295" s="47" t="s">
        <v>0</v>
      </c>
      <c r="BX295" s="19" t="str">
        <f t="shared" si="405"/>
        <v/>
      </c>
      <c r="BY295" s="47" t="s">
        <v>0</v>
      </c>
      <c r="BZ295" s="82" t="str">
        <f>IF(BM295&lt;&gt;"NEMA","",IF(IFERROR(MATCH(BL295,BL$12:BL294,0),0)&lt;&gt;0,"",BL295))</f>
        <v/>
      </c>
      <c r="CA295" s="47" t="s">
        <v>0</v>
      </c>
      <c r="CB295" s="125"/>
      <c r="CC295" s="47" t="s">
        <v>0</v>
      </c>
      <c r="CD295" s="58" t="str">
        <f t="shared" si="406"/>
        <v/>
      </c>
      <c r="CE295" s="31" t="str">
        <f t="shared" si="407"/>
        <v/>
      </c>
      <c r="CF295" s="31" t="str">
        <f>IF(CE295="","",MAX(CF$12:CF294)+1)</f>
        <v/>
      </c>
      <c r="CG295" s="31" t="str">
        <f t="shared" si="363"/>
        <v/>
      </c>
      <c r="CH295" s="31" t="str">
        <f t="shared" si="408"/>
        <v/>
      </c>
      <c r="CI295" s="31" t="str">
        <f>IF(CB295="","",MAX(CI$12:CI294)+1)</f>
        <v/>
      </c>
      <c r="CJ295" s="31" t="str">
        <f t="shared" si="409"/>
        <v/>
      </c>
      <c r="CK295" s="66" t="str">
        <f t="shared" si="410"/>
        <v/>
      </c>
      <c r="CL295" s="47" t="s">
        <v>0</v>
      </c>
      <c r="CM295" s="73" t="str">
        <f t="shared" si="364"/>
        <v/>
      </c>
      <c r="CN295" s="47"/>
      <c r="CO295" s="19" t="str">
        <f t="shared" si="411"/>
        <v/>
      </c>
      <c r="CP295" s="47" t="s">
        <v>0</v>
      </c>
      <c r="CQ295" s="143" t="str">
        <f t="shared" si="412"/>
        <v>OK Maksimir</v>
      </c>
      <c r="CR295" s="47" t="s">
        <v>0</v>
      </c>
      <c r="CS295" s="58" t="str">
        <f t="shared" ref="CS295:CS358" si="428">IF(G295="","",G295)</f>
        <v>52:40</v>
      </c>
      <c r="CT295" s="73" t="str">
        <f t="shared" ref="CT295:CT358" si="429">IF(H295="","",H295)</f>
        <v>0</v>
      </c>
      <c r="CU295" s="229" t="str">
        <f t="shared" si="365"/>
        <v/>
      </c>
      <c r="CV295" s="230">
        <f t="shared" si="350"/>
        <v>3160</v>
      </c>
      <c r="CW295" s="163">
        <f t="shared" si="366"/>
        <v>1</v>
      </c>
      <c r="CX295" s="47" t="s">
        <v>0</v>
      </c>
      <c r="CY295" s="222" t="str">
        <f t="shared" si="413"/>
        <v xml:space="preserve">
</v>
      </c>
      <c r="CZ295" s="223">
        <f t="shared" si="414"/>
        <v>6</v>
      </c>
      <c r="DA295" s="47" t="s">
        <v>0</v>
      </c>
      <c r="DB295" s="47"/>
      <c r="DC295" s="47"/>
      <c r="DD295" s="47"/>
      <c r="DE295" s="47" t="s">
        <v>0</v>
      </c>
      <c r="DF295" s="53" t="str">
        <f t="shared" si="422"/>
        <v/>
      </c>
      <c r="DG295" t="s">
        <v>0</v>
      </c>
      <c r="DH295" s="128" t="str">
        <f t="shared" si="423"/>
        <v>Ž</v>
      </c>
      <c r="DI295" t="s">
        <v>0</v>
      </c>
      <c r="DJ295" s="52" t="str">
        <f t="shared" si="424"/>
        <v/>
      </c>
      <c r="DK295" s="66" t="str">
        <f t="shared" si="425"/>
        <v/>
      </c>
      <c r="DL295" t="s">
        <v>0</v>
      </c>
      <c r="DM295" s="19" t="str">
        <f t="shared" si="426"/>
        <v/>
      </c>
      <c r="DN295" s="47" t="s">
        <v>0</v>
      </c>
      <c r="DO295" s="19" t="str">
        <f t="shared" si="427"/>
        <v/>
      </c>
      <c r="DP295" s="47" t="s">
        <v>0</v>
      </c>
      <c r="DQ295" s="52" t="str">
        <f t="shared" si="367"/>
        <v>Fabiana – Cini – OK Maksimir – Ž35</v>
      </c>
      <c r="DR295" s="53">
        <f t="shared" si="368"/>
        <v>340</v>
      </c>
      <c r="DS295" s="47" t="s">
        <v>0</v>
      </c>
      <c r="DT295" s="52" t="str">
        <f t="shared" si="369"/>
        <v>Fabiana – Cini – OK Maksimir</v>
      </c>
      <c r="DU295" s="53">
        <f t="shared" si="370"/>
        <v>340</v>
      </c>
      <c r="DV295" s="47" t="s">
        <v>0</v>
      </c>
      <c r="DW295" s="52" t="str">
        <f t="shared" si="371"/>
        <v>Fabiana – Cini</v>
      </c>
      <c r="DX295" s="53">
        <f t="shared" si="372"/>
        <v>340</v>
      </c>
      <c r="DY295" s="47" t="s">
        <v>0</v>
      </c>
      <c r="DZ295" s="58">
        <f t="shared" si="415"/>
        <v>340</v>
      </c>
      <c r="EA295" s="53" cm="1">
        <f t="array" ref="EA295">IF(DZ295&lt;&gt;"",INDEX(regNatjecatelj_id,DZ295,0),IF(BD295&lt;&gt;"",BD295,""))</f>
        <v>1062</v>
      </c>
      <c r="EB295" s="47" t="s">
        <v>0</v>
      </c>
      <c r="EC295" s="58" t="str">
        <f t="shared" si="373"/>
        <v>imepre</v>
      </c>
      <c r="ED295" s="73" t="str">
        <f t="shared" si="374"/>
        <v>klu</v>
      </c>
      <c r="EE295" s="73" t="str">
        <f t="shared" si="375"/>
        <v>kat</v>
      </c>
      <c r="EF295" s="73" t="str">
        <f t="shared" si="376"/>
        <v/>
      </c>
      <c r="EG295" s="66" t="str">
        <f t="shared" si="377"/>
        <v>imepre-klu-kat</v>
      </c>
      <c r="EH295" s="47" t="s">
        <v>0</v>
      </c>
      <c r="EI295" s="58">
        <f>IF(AL295="","",MAX(EI$12:EI294)+1)</f>
        <v>445</v>
      </c>
      <c r="EJ295" s="73">
        <f t="shared" si="378"/>
        <v>41</v>
      </c>
      <c r="EK295" s="73">
        <f t="shared" si="416"/>
        <v>1062</v>
      </c>
      <c r="EL295" s="73">
        <f t="shared" si="379"/>
        <v>3160</v>
      </c>
      <c r="EM295" s="73">
        <f t="shared" si="380"/>
        <v>1</v>
      </c>
      <c r="EN295" s="73">
        <f t="shared" si="417"/>
        <v>1</v>
      </c>
      <c r="EO295" s="73">
        <f t="shared" si="418"/>
        <v>1</v>
      </c>
      <c r="EP295" s="73" t="str">
        <f t="shared" si="381"/>
        <v>0</v>
      </c>
      <c r="EQ295" s="73" t="str">
        <f t="shared" si="382"/>
        <v/>
      </c>
      <c r="ER295" s="73" t="str">
        <f t="shared" si="383"/>
        <v/>
      </c>
      <c r="ES295" s="53" t="str">
        <f t="shared" si="384"/>
        <v/>
      </c>
      <c r="ET295" s="47" t="s">
        <v>0</v>
      </c>
      <c r="EU295" s="19" t="str">
        <f t="shared" si="419"/>
        <v>INSERT INTO rezultat(id,stazakategorija_id,imeprezime_id,vrijeme_sec,status_id,registracija,uparivanje_id,originalstatus_id,imeprezimealias_id,klubalias_id,kategorijaalias_id) VALUES (445,41,1062,3160,1,1,1,0,Null,Null,Null);</v>
      </c>
      <c r="EV295" s="47" t="s">
        <v>0</v>
      </c>
      <c r="EW295" s="19" t="str">
        <f t="shared" si="420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5" s="47" t="s">
        <v>0</v>
      </c>
      <c r="EY295" s="180" t="str">
        <f t="shared" si="385"/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5" s="47" t="s">
        <v>0</v>
      </c>
    </row>
    <row r="296" spans="1:156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6" t="str">
        <f t="shared" si="386"/>
        <v>ok</v>
      </c>
      <c r="P296" s="47"/>
      <c r="Q296" s="52" t="str">
        <f t="shared" si="387"/>
        <v>Ž35</v>
      </c>
      <c r="R296" s="73">
        <f>IF(Q296="","",IF(COUNTIF(Q$12:Q295,Q296)=0,R295+1,R295))</f>
        <v>19</v>
      </c>
      <c r="S296" s="73">
        <f t="shared" si="388"/>
        <v>117</v>
      </c>
      <c r="T296" s="73">
        <f t="shared" si="351"/>
        <v>26</v>
      </c>
      <c r="U296" s="66" t="str">
        <f t="shared" si="352"/>
        <v>Ž35</v>
      </c>
      <c r="V296" s="47" t="s">
        <v>0</v>
      </c>
      <c r="W296" s="222" t="str">
        <f t="shared" si="353"/>
        <v>Ž35</v>
      </c>
      <c r="X296" s="223">
        <f t="shared" si="354"/>
        <v>41</v>
      </c>
      <c r="Y296" s="47" t="s">
        <v>0</v>
      </c>
      <c r="Z296" s="52" t="str">
        <f t="shared" si="389"/>
        <v>CRO</v>
      </c>
      <c r="AA296" s="73">
        <f t="shared" si="355"/>
        <v>1</v>
      </c>
      <c r="AB296" s="31" t="str">
        <f t="shared" si="390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391"/>
        <v/>
      </c>
      <c r="AH296" s="47" t="s">
        <v>0</v>
      </c>
      <c r="AI296" s="143" t="str">
        <f t="shared" si="392"/>
        <v>CRO</v>
      </c>
      <c r="AJ296" s="47"/>
      <c r="AK296" s="52" t="str">
        <f t="shared" si="393"/>
        <v>Nikolina</v>
      </c>
      <c r="AL296" s="31" t="str">
        <f t="shared" si="394"/>
        <v>Šantić</v>
      </c>
      <c r="AM296" s="73">
        <f t="shared" si="395"/>
        <v>1466</v>
      </c>
      <c r="AN296" s="73" t="str">
        <f t="shared" si="396"/>
        <v/>
      </c>
      <c r="AO296" s="31" t="str">
        <f t="shared" si="356"/>
        <v>Nikolina</v>
      </c>
      <c r="AP296" s="66" t="str">
        <f t="shared" si="357"/>
        <v>Šantić</v>
      </c>
      <c r="AQ296" s="47" t="s">
        <v>0</v>
      </c>
      <c r="AR296" s="82" t="str">
        <f t="shared" si="397"/>
        <v/>
      </c>
      <c r="AS296" s="47" t="s">
        <v>0</v>
      </c>
      <c r="AT296" s="19" t="str">
        <f t="shared" si="398"/>
        <v/>
      </c>
      <c r="AU296" s="47" t="s">
        <v>0</v>
      </c>
      <c r="AV296" s="103"/>
      <c r="AW296" s="105"/>
      <c r="AX296" s="47" t="s">
        <v>0</v>
      </c>
      <c r="AY296" s="259" t="str">
        <f t="shared" si="421"/>
        <v/>
      </c>
      <c r="AZ296" s="47" t="s">
        <v>0</v>
      </c>
      <c r="BA296" s="52" t="str">
        <f t="shared" si="358"/>
        <v/>
      </c>
      <c r="BB296" s="73" t="str">
        <f>IF(AV296&amp;AW296="","",MAX(BB$12:BB295)+1)</f>
        <v/>
      </c>
      <c r="BC296" s="271" t="str">
        <f t="shared" si="359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>IF(O296="","",IF(BC296="",AO296,IF(BC296="NEMA",AV296,INDEX(regNatjecatelj_ime,MATCH(BC296,regNatjecatelj_id,0)))))</f>
        <v>Nikolina</v>
      </c>
      <c r="BG296" s="31" t="str">
        <f>IF(O296="","",IF(BC296="",AP296,IF(BC296="NEMA",AW296,INDEX(regNatjecatelj_prezime,MATCH(BC296,regNatjecatelj_id,0)))))</f>
        <v>Šantić</v>
      </c>
      <c r="BH296" s="73" t="str">
        <f t="shared" si="399"/>
        <v/>
      </c>
      <c r="BI296" s="53">
        <f t="shared" si="400"/>
        <v>1466</v>
      </c>
      <c r="BJ296" s="47" t="s">
        <v>0</v>
      </c>
      <c r="BK296" s="52" t="str">
        <f t="shared" si="360"/>
        <v>BJE</v>
      </c>
      <c r="BL296" s="31" t="str">
        <f t="shared" si="361"/>
        <v>OK Bjelovar</v>
      </c>
      <c r="BM296" s="73" t="str">
        <f t="shared" si="362"/>
        <v/>
      </c>
      <c r="BN296" s="31" t="str" cm="1">
        <f t="array" ref="BN296">IF(BM296="",""&amp;BL296,IF(BM296="NEMA",BL296,INDEX(regKlub_naziv,MATCH(INDEX(regKlub_alias_klubId,BM296),regKlub_id,0))))</f>
        <v>OK Bjelovar</v>
      </c>
      <c r="BO296" s="31" t="str" cm="1">
        <f t="array" ref="BO296">IFERROR(""&amp;INDEX(regNatjecatelj_klub,DX296),"")</f>
        <v>OK Bjelovar</v>
      </c>
      <c r="BP296" s="88" t="str">
        <f t="shared" si="401"/>
        <v/>
      </c>
      <c r="BQ296" s="66" t="str">
        <f t="shared" si="402"/>
        <v>OK Bjelovar</v>
      </c>
      <c r="BR296" s="47" t="s">
        <v>0</v>
      </c>
      <c r="BS296" s="52" t="str">
        <f>IF(X296&lt;&gt;"NEMA","",IF(IFERROR(MATCH(W296,W$12:W295,0),0)&lt;&gt;0,"",W296))</f>
        <v/>
      </c>
      <c r="BT296" s="73" t="str">
        <f t="shared" si="403"/>
        <v/>
      </c>
      <c r="BU296" s="31" t="str">
        <f>IF(OR(BT296="",BT296&lt;&gt;"NEMA"),"",MAX(BU$12:BU295)+1)</f>
        <v/>
      </c>
      <c r="BV296" s="66" t="str">
        <f t="shared" si="404"/>
        <v/>
      </c>
      <c r="BW296" s="47" t="s">
        <v>0</v>
      </c>
      <c r="BX296" s="19" t="str">
        <f t="shared" si="405"/>
        <v/>
      </c>
      <c r="BY296" s="47" t="s">
        <v>0</v>
      </c>
      <c r="BZ296" s="82" t="str">
        <f>IF(BM296&lt;&gt;"NEMA","",IF(IFERROR(MATCH(BL296,BL$12:BL295,0),0)&lt;&gt;0,"",BL296))</f>
        <v/>
      </c>
      <c r="CA296" s="47" t="s">
        <v>0</v>
      </c>
      <c r="CB296" s="125"/>
      <c r="CC296" s="47" t="s">
        <v>0</v>
      </c>
      <c r="CD296" s="58" t="str">
        <f t="shared" si="406"/>
        <v/>
      </c>
      <c r="CE296" s="31" t="str">
        <f t="shared" si="407"/>
        <v/>
      </c>
      <c r="CF296" s="31" t="str">
        <f>IF(CE296="","",MAX(CF$12:CF295)+1)</f>
        <v/>
      </c>
      <c r="CG296" s="31" t="str">
        <f t="shared" si="363"/>
        <v/>
      </c>
      <c r="CH296" s="31" t="str">
        <f t="shared" si="408"/>
        <v/>
      </c>
      <c r="CI296" s="31" t="str">
        <f>IF(CB296="","",MAX(CI$12:CI295)+1)</f>
        <v/>
      </c>
      <c r="CJ296" s="31" t="str">
        <f t="shared" si="409"/>
        <v/>
      </c>
      <c r="CK296" s="66" t="str">
        <f t="shared" si="410"/>
        <v/>
      </c>
      <c r="CL296" s="47" t="s">
        <v>0</v>
      </c>
      <c r="CM296" s="73" t="str">
        <f t="shared" si="364"/>
        <v/>
      </c>
      <c r="CN296" s="47"/>
      <c r="CO296" s="19" t="str">
        <f t="shared" si="411"/>
        <v/>
      </c>
      <c r="CP296" s="47" t="s">
        <v>0</v>
      </c>
      <c r="CQ296" s="143" t="str">
        <f t="shared" si="412"/>
        <v>OK Bjelovar</v>
      </c>
      <c r="CR296" s="47" t="s">
        <v>0</v>
      </c>
      <c r="CS296" s="58" t="str">
        <f t="shared" si="428"/>
        <v>56:50</v>
      </c>
      <c r="CT296" s="73" t="str">
        <f t="shared" si="429"/>
        <v>0</v>
      </c>
      <c r="CU296" s="229" t="str">
        <f t="shared" si="365"/>
        <v/>
      </c>
      <c r="CV296" s="230">
        <f t="shared" si="350"/>
        <v>3410</v>
      </c>
      <c r="CW296" s="163">
        <f t="shared" si="366"/>
        <v>1</v>
      </c>
      <c r="CX296" s="47" t="s">
        <v>0</v>
      </c>
      <c r="CY296" s="222" t="str">
        <f t="shared" si="413"/>
        <v xml:space="preserve">
</v>
      </c>
      <c r="CZ296" s="223">
        <f t="shared" si="414"/>
        <v>6</v>
      </c>
      <c r="DA296" s="47" t="s">
        <v>0</v>
      </c>
      <c r="DB296" s="47"/>
      <c r="DC296" s="47"/>
      <c r="DD296" s="47"/>
      <c r="DE296" s="47" t="s">
        <v>0</v>
      </c>
      <c r="DF296" s="53" t="str">
        <f t="shared" si="422"/>
        <v/>
      </c>
      <c r="DG296" t="s">
        <v>0</v>
      </c>
      <c r="DH296" s="128" t="str">
        <f t="shared" si="423"/>
        <v>Ž</v>
      </c>
      <c r="DI296" t="s">
        <v>0</v>
      </c>
      <c r="DJ296" s="52" t="str">
        <f t="shared" si="424"/>
        <v/>
      </c>
      <c r="DK296" s="66" t="str">
        <f t="shared" si="425"/>
        <v/>
      </c>
      <c r="DL296" t="s">
        <v>0</v>
      </c>
      <c r="DM296" s="19" t="str">
        <f t="shared" si="426"/>
        <v/>
      </c>
      <c r="DN296" s="47" t="s">
        <v>0</v>
      </c>
      <c r="DO296" s="19" t="str">
        <f t="shared" si="427"/>
        <v/>
      </c>
      <c r="DP296" s="47" t="s">
        <v>0</v>
      </c>
      <c r="DQ296" s="52" t="str">
        <f t="shared" si="367"/>
        <v>Nikolina – Šantić – OK Bjelovar – Ž35</v>
      </c>
      <c r="DR296" s="53">
        <f t="shared" si="368"/>
        <v>25</v>
      </c>
      <c r="DS296" s="47" t="s">
        <v>0</v>
      </c>
      <c r="DT296" s="52" t="str">
        <f t="shared" si="369"/>
        <v>Nikolina – Šantić – OK Bjelovar</v>
      </c>
      <c r="DU296" s="53">
        <f t="shared" si="370"/>
        <v>25</v>
      </c>
      <c r="DV296" s="47" t="s">
        <v>0</v>
      </c>
      <c r="DW296" s="52" t="str">
        <f t="shared" si="371"/>
        <v>Nikolina – Šantić</v>
      </c>
      <c r="DX296" s="53">
        <f t="shared" si="372"/>
        <v>25</v>
      </c>
      <c r="DY296" s="47" t="s">
        <v>0</v>
      </c>
      <c r="DZ296" s="58">
        <f t="shared" si="415"/>
        <v>25</v>
      </c>
      <c r="EA296" s="53" cm="1">
        <f t="array" ref="EA296">IF(DZ296&lt;&gt;"",INDEX(regNatjecatelj_id,DZ296,0),IF(BD296&lt;&gt;"",BD296,""))</f>
        <v>1466</v>
      </c>
      <c r="EB296" s="47" t="s">
        <v>0</v>
      </c>
      <c r="EC296" s="58" t="str">
        <f t="shared" si="373"/>
        <v>imepre</v>
      </c>
      <c r="ED296" s="73" t="str">
        <f t="shared" si="374"/>
        <v>klu</v>
      </c>
      <c r="EE296" s="73" t="str">
        <f t="shared" si="375"/>
        <v>kat</v>
      </c>
      <c r="EF296" s="73" t="str">
        <f t="shared" si="376"/>
        <v/>
      </c>
      <c r="EG296" s="66" t="str">
        <f t="shared" si="377"/>
        <v>imepre-klu-kat</v>
      </c>
      <c r="EH296" s="47" t="s">
        <v>0</v>
      </c>
      <c r="EI296" s="58">
        <f>IF(AL296="","",MAX(EI$12:EI295)+1)</f>
        <v>446</v>
      </c>
      <c r="EJ296" s="73">
        <f t="shared" si="378"/>
        <v>41</v>
      </c>
      <c r="EK296" s="73">
        <f t="shared" si="416"/>
        <v>1466</v>
      </c>
      <c r="EL296" s="73">
        <f t="shared" si="379"/>
        <v>3410</v>
      </c>
      <c r="EM296" s="73">
        <f t="shared" si="380"/>
        <v>1</v>
      </c>
      <c r="EN296" s="73">
        <f t="shared" si="417"/>
        <v>1</v>
      </c>
      <c r="EO296" s="73">
        <f t="shared" si="418"/>
        <v>1</v>
      </c>
      <c r="EP296" s="73" t="str">
        <f t="shared" si="381"/>
        <v>0</v>
      </c>
      <c r="EQ296" s="73" t="str">
        <f t="shared" si="382"/>
        <v/>
      </c>
      <c r="ER296" s="73" t="str">
        <f t="shared" si="383"/>
        <v/>
      </c>
      <c r="ES296" s="53" t="str">
        <f t="shared" si="384"/>
        <v/>
      </c>
      <c r="ET296" s="47" t="s">
        <v>0</v>
      </c>
      <c r="EU296" s="19" t="str">
        <f t="shared" si="419"/>
        <v>INSERT INTO rezultat(id,stazakategorija_id,imeprezime_id,vrijeme_sec,status_id,registracija,uparivanje_id,originalstatus_id,imeprezimealias_id,klubalias_id,kategorijaalias_id) VALUES (446,41,1466,3410,1,1,1,0,Null,Null,Null);</v>
      </c>
      <c r="EV296" s="47" t="s">
        <v>0</v>
      </c>
      <c r="EW296" s="19" t="str">
        <f t="shared" si="420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6" s="47" t="s">
        <v>0</v>
      </c>
      <c r="EY296" s="180" t="str">
        <f t="shared" si="385"/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6" s="47" t="s">
        <v>0</v>
      </c>
    </row>
    <row r="297" spans="1:156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6" t="str">
        <f t="shared" si="386"/>
        <v>ok</v>
      </c>
      <c r="P297" s="47"/>
      <c r="Q297" s="52" t="str">
        <f t="shared" si="387"/>
        <v>Ž35</v>
      </c>
      <c r="R297" s="73">
        <f>IF(Q297="","",IF(COUNTIF(Q$12:Q296,Q297)=0,R296+1,R296))</f>
        <v>19</v>
      </c>
      <c r="S297" s="73">
        <f t="shared" si="388"/>
        <v>117</v>
      </c>
      <c r="T297" s="73">
        <f t="shared" si="351"/>
        <v>26</v>
      </c>
      <c r="U297" s="66" t="str">
        <f t="shared" si="352"/>
        <v>Ž35</v>
      </c>
      <c r="V297" s="47" t="s">
        <v>0</v>
      </c>
      <c r="W297" s="222" t="str">
        <f t="shared" si="353"/>
        <v>Ž35</v>
      </c>
      <c r="X297" s="223">
        <f t="shared" si="354"/>
        <v>41</v>
      </c>
      <c r="Y297" s="47" t="s">
        <v>0</v>
      </c>
      <c r="Z297" s="52" t="str">
        <f t="shared" si="389"/>
        <v>CRO</v>
      </c>
      <c r="AA297" s="73">
        <f t="shared" si="355"/>
        <v>1</v>
      </c>
      <c r="AB297" s="31" t="str">
        <f t="shared" si="390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391"/>
        <v/>
      </c>
      <c r="AH297" s="47" t="s">
        <v>0</v>
      </c>
      <c r="AI297" s="143" t="str">
        <f t="shared" si="392"/>
        <v>CRO</v>
      </c>
      <c r="AJ297" s="47"/>
      <c r="AK297" s="52" t="str">
        <f t="shared" si="393"/>
        <v>Sabina</v>
      </c>
      <c r="AL297" s="31" t="str">
        <f t="shared" si="394"/>
        <v>Seražin Korper</v>
      </c>
      <c r="AM297" s="73">
        <f t="shared" si="395"/>
        <v>1381</v>
      </c>
      <c r="AN297" s="73" t="str">
        <f t="shared" si="396"/>
        <v/>
      </c>
      <c r="AO297" s="31" t="str">
        <f t="shared" si="356"/>
        <v>Sabina</v>
      </c>
      <c r="AP297" s="66" t="str">
        <f t="shared" si="357"/>
        <v>Seražin Korper</v>
      </c>
      <c r="AQ297" s="47" t="s">
        <v>0</v>
      </c>
      <c r="AR297" s="82" t="str">
        <f t="shared" si="397"/>
        <v/>
      </c>
      <c r="AS297" s="47" t="s">
        <v>0</v>
      </c>
      <c r="AT297" s="19" t="str">
        <f t="shared" si="398"/>
        <v/>
      </c>
      <c r="AU297" s="47" t="s">
        <v>0</v>
      </c>
      <c r="AV297" s="103"/>
      <c r="AW297" s="105"/>
      <c r="AX297" s="47" t="s">
        <v>0</v>
      </c>
      <c r="AY297" s="259" t="str">
        <f t="shared" si="421"/>
        <v/>
      </c>
      <c r="AZ297" s="47" t="s">
        <v>0</v>
      </c>
      <c r="BA297" s="52" t="str">
        <f t="shared" si="358"/>
        <v/>
      </c>
      <c r="BB297" s="73" t="str">
        <f>IF(AV297&amp;AW297="","",MAX(BB$12:BB296)+1)</f>
        <v/>
      </c>
      <c r="BC297" s="271" t="str">
        <f t="shared" si="359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>IF(O297="","",IF(BC297="",AO297,IF(BC297="NEMA",AV297,INDEX(regNatjecatelj_ime,MATCH(BC297,regNatjecatelj_id,0)))))</f>
        <v>Sabina</v>
      </c>
      <c r="BG297" s="31" t="str">
        <f>IF(O297="","",IF(BC297="",AP297,IF(BC297="NEMA",AW297,INDEX(regNatjecatelj_prezime,MATCH(BC297,regNatjecatelj_id,0)))))</f>
        <v>Seražin Korper</v>
      </c>
      <c r="BH297" s="73" t="str">
        <f t="shared" si="399"/>
        <v/>
      </c>
      <c r="BI297" s="53">
        <f t="shared" si="400"/>
        <v>1381</v>
      </c>
      <c r="BJ297" s="47" t="s">
        <v>0</v>
      </c>
      <c r="BK297" s="52" t="str">
        <f t="shared" si="360"/>
        <v>OK Jelen</v>
      </c>
      <c r="BL297" s="31" t="str">
        <f t="shared" si="361"/>
        <v>OK Jelen</v>
      </c>
      <c r="BM297" s="73" t="str">
        <f t="shared" si="362"/>
        <v/>
      </c>
      <c r="BN297" s="31" t="str" cm="1">
        <f t="array" ref="BN297">IF(BM297="",""&amp;BL297,IF(BM297="NEMA",BL297,INDEX(regKlub_naziv,MATCH(INDEX(regKlub_alias_klubId,BM297),regKlub_id,0))))</f>
        <v>OK Jelen</v>
      </c>
      <c r="BO297" s="31" t="str" cm="1">
        <f t="array" ref="BO297">IFERROR(""&amp;INDEX(regNatjecatelj_klub,DX297),"")</f>
        <v>OK Jelen</v>
      </c>
      <c r="BP297" s="88" t="str">
        <f t="shared" si="401"/>
        <v/>
      </c>
      <c r="BQ297" s="66" t="str">
        <f t="shared" si="402"/>
        <v>OK Jelen</v>
      </c>
      <c r="BR297" s="47" t="s">
        <v>0</v>
      </c>
      <c r="BS297" s="52" t="str">
        <f>IF(X297&lt;&gt;"NEMA","",IF(IFERROR(MATCH(W297,W$12:W296,0),0)&lt;&gt;0,"",W297))</f>
        <v/>
      </c>
      <c r="BT297" s="73" t="str">
        <f t="shared" si="403"/>
        <v/>
      </c>
      <c r="BU297" s="31" t="str">
        <f>IF(OR(BT297="",BT297&lt;&gt;"NEMA"),"",MAX(BU$12:BU296)+1)</f>
        <v/>
      </c>
      <c r="BV297" s="66" t="str">
        <f t="shared" si="404"/>
        <v/>
      </c>
      <c r="BW297" s="47" t="s">
        <v>0</v>
      </c>
      <c r="BX297" s="19" t="str">
        <f t="shared" si="405"/>
        <v/>
      </c>
      <c r="BY297" s="47" t="s">
        <v>0</v>
      </c>
      <c r="BZ297" s="82" t="str">
        <f>IF(BM297&lt;&gt;"NEMA","",IF(IFERROR(MATCH(BL297,BL$12:BL296,0),0)&lt;&gt;0,"",BL297))</f>
        <v/>
      </c>
      <c r="CA297" s="47" t="s">
        <v>0</v>
      </c>
      <c r="CB297" s="125"/>
      <c r="CC297" s="47" t="s">
        <v>0</v>
      </c>
      <c r="CD297" s="58" t="str">
        <f t="shared" si="406"/>
        <v/>
      </c>
      <c r="CE297" s="31" t="str">
        <f t="shared" si="407"/>
        <v/>
      </c>
      <c r="CF297" s="31" t="str">
        <f>IF(CE297="","",MAX(CF$12:CF296)+1)</f>
        <v/>
      </c>
      <c r="CG297" s="31" t="str">
        <f t="shared" si="363"/>
        <v/>
      </c>
      <c r="CH297" s="31" t="str">
        <f t="shared" si="408"/>
        <v/>
      </c>
      <c r="CI297" s="31" t="str">
        <f>IF(CB297="","",MAX(CI$12:CI296)+1)</f>
        <v/>
      </c>
      <c r="CJ297" s="31" t="str">
        <f t="shared" si="409"/>
        <v/>
      </c>
      <c r="CK297" s="66" t="str">
        <f t="shared" si="410"/>
        <v/>
      </c>
      <c r="CL297" s="47" t="s">
        <v>0</v>
      </c>
      <c r="CM297" s="73" t="str">
        <f t="shared" si="364"/>
        <v/>
      </c>
      <c r="CN297" s="47"/>
      <c r="CO297" s="19" t="str">
        <f t="shared" si="411"/>
        <v/>
      </c>
      <c r="CP297" s="47" t="s">
        <v>0</v>
      </c>
      <c r="CQ297" s="143" t="str">
        <f t="shared" si="412"/>
        <v>OK Jelen</v>
      </c>
      <c r="CR297" s="47" t="s">
        <v>0</v>
      </c>
      <c r="CS297" s="58" t="str">
        <f t="shared" si="428"/>
        <v>60:22</v>
      </c>
      <c r="CT297" s="73" t="str">
        <f t="shared" si="429"/>
        <v>0</v>
      </c>
      <c r="CU297" s="229" t="str">
        <f t="shared" si="365"/>
        <v/>
      </c>
      <c r="CV297" s="230">
        <f t="shared" si="350"/>
        <v>3622</v>
      </c>
      <c r="CW297" s="163">
        <f t="shared" si="366"/>
        <v>1</v>
      </c>
      <c r="CX297" s="47" t="s">
        <v>0</v>
      </c>
      <c r="CY297" s="222" t="str">
        <f t="shared" si="413"/>
        <v xml:space="preserve">
</v>
      </c>
      <c r="CZ297" s="223">
        <f t="shared" si="414"/>
        <v>6</v>
      </c>
      <c r="DA297" s="47" t="s">
        <v>0</v>
      </c>
      <c r="DB297" s="47"/>
      <c r="DC297" s="47"/>
      <c r="DD297" s="47"/>
      <c r="DE297" s="47" t="s">
        <v>0</v>
      </c>
      <c r="DF297" s="53" t="str">
        <f t="shared" si="422"/>
        <v/>
      </c>
      <c r="DG297" t="s">
        <v>0</v>
      </c>
      <c r="DH297" s="128" t="str">
        <f t="shared" si="423"/>
        <v>Ž</v>
      </c>
      <c r="DI297" t="s">
        <v>0</v>
      </c>
      <c r="DJ297" s="52" t="str">
        <f t="shared" si="424"/>
        <v/>
      </c>
      <c r="DK297" s="66" t="str">
        <f t="shared" si="425"/>
        <v/>
      </c>
      <c r="DL297" t="s">
        <v>0</v>
      </c>
      <c r="DM297" s="19" t="str">
        <f t="shared" si="426"/>
        <v/>
      </c>
      <c r="DN297" s="47" t="s">
        <v>0</v>
      </c>
      <c r="DO297" s="19" t="str">
        <f t="shared" si="427"/>
        <v/>
      </c>
      <c r="DP297" s="47" t="s">
        <v>0</v>
      </c>
      <c r="DQ297" s="52" t="str">
        <f t="shared" si="367"/>
        <v>Sabina – Seražin Korper – OK Jelen – Ž35</v>
      </c>
      <c r="DR297" s="53">
        <f t="shared" si="368"/>
        <v>190</v>
      </c>
      <c r="DS297" s="47" t="s">
        <v>0</v>
      </c>
      <c r="DT297" s="52" t="str">
        <f t="shared" si="369"/>
        <v>Sabina – Seražin Korper – OK Jelen</v>
      </c>
      <c r="DU297" s="53">
        <f t="shared" si="370"/>
        <v>190</v>
      </c>
      <c r="DV297" s="47" t="s">
        <v>0</v>
      </c>
      <c r="DW297" s="52" t="str">
        <f t="shared" si="371"/>
        <v>Sabina – Seražin Korper</v>
      </c>
      <c r="DX297" s="53">
        <f t="shared" si="372"/>
        <v>190</v>
      </c>
      <c r="DY297" s="47" t="s">
        <v>0</v>
      </c>
      <c r="DZ297" s="58">
        <f t="shared" si="415"/>
        <v>190</v>
      </c>
      <c r="EA297" s="53" cm="1">
        <f t="array" ref="EA297">IF(DZ297&lt;&gt;"",INDEX(regNatjecatelj_id,DZ297,0),IF(BD297&lt;&gt;"",BD297,""))</f>
        <v>1381</v>
      </c>
      <c r="EB297" s="47" t="s">
        <v>0</v>
      </c>
      <c r="EC297" s="58" t="str">
        <f t="shared" si="373"/>
        <v>imepre</v>
      </c>
      <c r="ED297" s="73" t="str">
        <f t="shared" si="374"/>
        <v>klu</v>
      </c>
      <c r="EE297" s="73" t="str">
        <f t="shared" si="375"/>
        <v>kat</v>
      </c>
      <c r="EF297" s="73" t="str">
        <f t="shared" si="376"/>
        <v/>
      </c>
      <c r="EG297" s="66" t="str">
        <f t="shared" si="377"/>
        <v>imepre-klu-kat</v>
      </c>
      <c r="EH297" s="47" t="s">
        <v>0</v>
      </c>
      <c r="EI297" s="58">
        <f>IF(AL297="","",MAX(EI$12:EI296)+1)</f>
        <v>447</v>
      </c>
      <c r="EJ297" s="73">
        <f t="shared" si="378"/>
        <v>41</v>
      </c>
      <c r="EK297" s="73">
        <f t="shared" si="416"/>
        <v>1381</v>
      </c>
      <c r="EL297" s="73">
        <f t="shared" si="379"/>
        <v>3622</v>
      </c>
      <c r="EM297" s="73">
        <f t="shared" si="380"/>
        <v>1</v>
      </c>
      <c r="EN297" s="73">
        <f t="shared" si="417"/>
        <v>1</v>
      </c>
      <c r="EO297" s="73">
        <f t="shared" si="418"/>
        <v>1</v>
      </c>
      <c r="EP297" s="73" t="str">
        <f t="shared" si="381"/>
        <v>0</v>
      </c>
      <c r="EQ297" s="73" t="str">
        <f t="shared" si="382"/>
        <v/>
      </c>
      <c r="ER297" s="73" t="str">
        <f t="shared" si="383"/>
        <v/>
      </c>
      <c r="ES297" s="53" t="str">
        <f t="shared" si="384"/>
        <v/>
      </c>
      <c r="ET297" s="47" t="s">
        <v>0</v>
      </c>
      <c r="EU297" s="19" t="str">
        <f t="shared" si="419"/>
        <v>INSERT INTO rezultat(id,stazakategorija_id,imeprezime_id,vrijeme_sec,status_id,registracija,uparivanje_id,originalstatus_id,imeprezimealias_id,klubalias_id,kategorijaalias_id) VALUES (447,41,1381,3622,1,1,1,0,Null,Null,Null);</v>
      </c>
      <c r="EV297" s="47" t="s">
        <v>0</v>
      </c>
      <c r="EW297" s="19" t="str">
        <f t="shared" si="420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7" s="47" t="s">
        <v>0</v>
      </c>
      <c r="EY297" s="180" t="str">
        <f t="shared" si="385"/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7" s="47" t="s">
        <v>0</v>
      </c>
    </row>
    <row r="298" spans="1:156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6" t="str">
        <f t="shared" si="386"/>
        <v>ok</v>
      </c>
      <c r="P298" s="47"/>
      <c r="Q298" s="52" t="str">
        <f t="shared" si="387"/>
        <v>Ž35</v>
      </c>
      <c r="R298" s="73">
        <f>IF(Q298="","",IF(COUNTIF(Q$12:Q297,Q298)=0,R297+1,R297))</f>
        <v>19</v>
      </c>
      <c r="S298" s="73">
        <f t="shared" si="388"/>
        <v>117</v>
      </c>
      <c r="T298" s="73">
        <f t="shared" si="351"/>
        <v>26</v>
      </c>
      <c r="U298" s="66" t="str">
        <f t="shared" si="352"/>
        <v>Ž35</v>
      </c>
      <c r="V298" s="47" t="s">
        <v>0</v>
      </c>
      <c r="W298" s="222" t="str">
        <f t="shared" si="353"/>
        <v>Ž35</v>
      </c>
      <c r="X298" s="223">
        <f t="shared" si="354"/>
        <v>41</v>
      </c>
      <c r="Y298" s="47" t="s">
        <v>0</v>
      </c>
      <c r="Z298" s="52" t="str">
        <f t="shared" si="389"/>
        <v>CRO</v>
      </c>
      <c r="AA298" s="73">
        <f t="shared" si="355"/>
        <v>1</v>
      </c>
      <c r="AB298" s="31" t="str">
        <f t="shared" si="390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391"/>
        <v/>
      </c>
      <c r="AH298" s="47" t="s">
        <v>0</v>
      </c>
      <c r="AI298" s="143" t="str">
        <f t="shared" si="392"/>
        <v>CRO</v>
      </c>
      <c r="AJ298" s="47"/>
      <c r="AK298" s="52" t="str">
        <f t="shared" si="393"/>
        <v>Monika</v>
      </c>
      <c r="AL298" s="31" t="str">
        <f t="shared" si="394"/>
        <v>Kovaljesko</v>
      </c>
      <c r="AM298" s="73">
        <f t="shared" si="395"/>
        <v>1541</v>
      </c>
      <c r="AN298" s="73" t="str">
        <f t="shared" si="396"/>
        <v/>
      </c>
      <c r="AO298" s="31" t="str">
        <f t="shared" si="356"/>
        <v>Monika</v>
      </c>
      <c r="AP298" s="66" t="str">
        <f t="shared" si="357"/>
        <v>Kovaljesko</v>
      </c>
      <c r="AQ298" s="47" t="s">
        <v>0</v>
      </c>
      <c r="AR298" s="82" t="str">
        <f t="shared" si="397"/>
        <v/>
      </c>
      <c r="AS298" s="47" t="s">
        <v>0</v>
      </c>
      <c r="AT298" s="19" t="str">
        <f t="shared" si="398"/>
        <v/>
      </c>
      <c r="AU298" s="47" t="s">
        <v>0</v>
      </c>
      <c r="AV298" s="103"/>
      <c r="AW298" s="105"/>
      <c r="AX298" s="47" t="s">
        <v>0</v>
      </c>
      <c r="AY298" s="259" t="str">
        <f t="shared" si="421"/>
        <v/>
      </c>
      <c r="AZ298" s="47" t="s">
        <v>0</v>
      </c>
      <c r="BA298" s="52" t="str">
        <f t="shared" si="358"/>
        <v/>
      </c>
      <c r="BB298" s="73" t="str">
        <f>IF(AV298&amp;AW298="","",MAX(BB$12:BB297)+1)</f>
        <v/>
      </c>
      <c r="BC298" s="271" t="str">
        <f t="shared" si="359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>IF(O298="","",IF(BC298="",AO298,IF(BC298="NEMA",AV298,INDEX(regNatjecatelj_ime,MATCH(BC298,regNatjecatelj_id,0)))))</f>
        <v>Monika</v>
      </c>
      <c r="BG298" s="31" t="str">
        <f>IF(O298="","",IF(BC298="",AP298,IF(BC298="NEMA",AW298,INDEX(regNatjecatelj_prezime,MATCH(BC298,regNatjecatelj_id,0)))))</f>
        <v>Kovaljesko</v>
      </c>
      <c r="BH298" s="73" t="str">
        <f t="shared" si="399"/>
        <v/>
      </c>
      <c r="BI298" s="53">
        <f t="shared" si="400"/>
        <v>1541</v>
      </c>
      <c r="BJ298" s="47" t="s">
        <v>0</v>
      </c>
      <c r="BK298" s="52" t="str">
        <f t="shared" si="360"/>
        <v>KAP</v>
      </c>
      <c r="BL298" s="31" t="str">
        <f t="shared" si="361"/>
        <v>OK Kapela</v>
      </c>
      <c r="BM298" s="73" t="str">
        <f t="shared" si="362"/>
        <v/>
      </c>
      <c r="BN298" s="31" t="str" cm="1">
        <f t="array" ref="BN298">IF(BM298="",""&amp;BL298,IF(BM298="NEMA",BL298,INDEX(regKlub_naziv,MATCH(INDEX(regKlub_alias_klubId,BM298),regKlub_id,0))))</f>
        <v>OK Kapela</v>
      </c>
      <c r="BO298" s="31" t="str" cm="1">
        <f t="array" ref="BO298">IFERROR(""&amp;INDEX(regNatjecatelj_klub,DX298),"")</f>
        <v>OK Kapela</v>
      </c>
      <c r="BP298" s="88" t="str">
        <f t="shared" si="401"/>
        <v/>
      </c>
      <c r="BQ298" s="66" t="str">
        <f t="shared" si="402"/>
        <v>OK Kapela</v>
      </c>
      <c r="BR298" s="47" t="s">
        <v>0</v>
      </c>
      <c r="BS298" s="52" t="str">
        <f>IF(X298&lt;&gt;"NEMA","",IF(IFERROR(MATCH(W298,W$12:W297,0),0)&lt;&gt;0,"",W298))</f>
        <v/>
      </c>
      <c r="BT298" s="73" t="str">
        <f t="shared" si="403"/>
        <v/>
      </c>
      <c r="BU298" s="31" t="str">
        <f>IF(OR(BT298="",BT298&lt;&gt;"NEMA"),"",MAX(BU$12:BU297)+1)</f>
        <v/>
      </c>
      <c r="BV298" s="66" t="str">
        <f t="shared" si="404"/>
        <v/>
      </c>
      <c r="BW298" s="47" t="s">
        <v>0</v>
      </c>
      <c r="BX298" s="19" t="str">
        <f t="shared" si="405"/>
        <v/>
      </c>
      <c r="BY298" s="47" t="s">
        <v>0</v>
      </c>
      <c r="BZ298" s="82" t="str">
        <f>IF(BM298&lt;&gt;"NEMA","",IF(IFERROR(MATCH(BL298,BL$12:BL297,0),0)&lt;&gt;0,"",BL298))</f>
        <v/>
      </c>
      <c r="CA298" s="47" t="s">
        <v>0</v>
      </c>
      <c r="CB298" s="125"/>
      <c r="CC298" s="47" t="s">
        <v>0</v>
      </c>
      <c r="CD298" s="58" t="str">
        <f t="shared" si="406"/>
        <v/>
      </c>
      <c r="CE298" s="31" t="str">
        <f t="shared" si="407"/>
        <v/>
      </c>
      <c r="CF298" s="31" t="str">
        <f>IF(CE298="","",MAX(CF$12:CF297)+1)</f>
        <v/>
      </c>
      <c r="CG298" s="31" t="str">
        <f t="shared" si="363"/>
        <v/>
      </c>
      <c r="CH298" s="31" t="str">
        <f t="shared" si="408"/>
        <v/>
      </c>
      <c r="CI298" s="31" t="str">
        <f>IF(CB298="","",MAX(CI$12:CI297)+1)</f>
        <v/>
      </c>
      <c r="CJ298" s="31" t="str">
        <f t="shared" si="409"/>
        <v/>
      </c>
      <c r="CK298" s="66" t="str">
        <f t="shared" si="410"/>
        <v/>
      </c>
      <c r="CL298" s="47" t="s">
        <v>0</v>
      </c>
      <c r="CM298" s="73" t="str">
        <f t="shared" si="364"/>
        <v/>
      </c>
      <c r="CN298" s="47"/>
      <c r="CO298" s="19" t="str">
        <f t="shared" si="411"/>
        <v/>
      </c>
      <c r="CP298" s="47" t="s">
        <v>0</v>
      </c>
      <c r="CQ298" s="143" t="str">
        <f t="shared" si="412"/>
        <v>OK Kapela</v>
      </c>
      <c r="CR298" s="47" t="s">
        <v>0</v>
      </c>
      <c r="CS298" s="58" t="str">
        <f t="shared" si="428"/>
        <v>60:50</v>
      </c>
      <c r="CT298" s="73" t="str">
        <f t="shared" si="429"/>
        <v>0</v>
      </c>
      <c r="CU298" s="229" t="str">
        <f t="shared" si="365"/>
        <v/>
      </c>
      <c r="CV298" s="230">
        <f t="shared" si="350"/>
        <v>3650</v>
      </c>
      <c r="CW298" s="163">
        <f t="shared" si="366"/>
        <v>1</v>
      </c>
      <c r="CX298" s="47" t="s">
        <v>0</v>
      </c>
      <c r="CY298" s="222" t="str">
        <f t="shared" si="413"/>
        <v xml:space="preserve">
</v>
      </c>
      <c r="CZ298" s="223">
        <f t="shared" si="414"/>
        <v>6</v>
      </c>
      <c r="DA298" s="47" t="s">
        <v>0</v>
      </c>
      <c r="DB298" s="47"/>
      <c r="DC298" s="47"/>
      <c r="DD298" s="47"/>
      <c r="DE298" s="47" t="s">
        <v>0</v>
      </c>
      <c r="DF298" s="53" t="str">
        <f t="shared" si="422"/>
        <v/>
      </c>
      <c r="DG298" t="s">
        <v>0</v>
      </c>
      <c r="DH298" s="128" t="str">
        <f t="shared" si="423"/>
        <v>Ž</v>
      </c>
      <c r="DI298" t="s">
        <v>0</v>
      </c>
      <c r="DJ298" s="52" t="str">
        <f t="shared" si="424"/>
        <v/>
      </c>
      <c r="DK298" s="66" t="str">
        <f t="shared" si="425"/>
        <v/>
      </c>
      <c r="DL298" t="s">
        <v>0</v>
      </c>
      <c r="DM298" s="19" t="str">
        <f t="shared" si="426"/>
        <v/>
      </c>
      <c r="DN298" s="47" t="s">
        <v>0</v>
      </c>
      <c r="DO298" s="19" t="str">
        <f t="shared" si="427"/>
        <v/>
      </c>
      <c r="DP298" s="47" t="s">
        <v>0</v>
      </c>
      <c r="DQ298" s="52" t="str">
        <f t="shared" si="367"/>
        <v>Monika – Kovaljesko – OK Kapela – Ž35</v>
      </c>
      <c r="DR298" s="53">
        <f t="shared" si="368"/>
        <v>270</v>
      </c>
      <c r="DS298" s="47" t="s">
        <v>0</v>
      </c>
      <c r="DT298" s="52" t="str">
        <f t="shared" si="369"/>
        <v>Monika – Kovaljesko – OK Kapela</v>
      </c>
      <c r="DU298" s="53">
        <f t="shared" si="370"/>
        <v>270</v>
      </c>
      <c r="DV298" s="47" t="s">
        <v>0</v>
      </c>
      <c r="DW298" s="52" t="str">
        <f t="shared" si="371"/>
        <v>Monika – Kovaljesko</v>
      </c>
      <c r="DX298" s="53">
        <f t="shared" si="372"/>
        <v>270</v>
      </c>
      <c r="DY298" s="47" t="s">
        <v>0</v>
      </c>
      <c r="DZ298" s="58">
        <f t="shared" si="415"/>
        <v>270</v>
      </c>
      <c r="EA298" s="53" cm="1">
        <f t="array" ref="EA298">IF(DZ298&lt;&gt;"",INDEX(regNatjecatelj_id,DZ298,0),IF(BD298&lt;&gt;"",BD298,""))</f>
        <v>1541</v>
      </c>
      <c r="EB298" s="47" t="s">
        <v>0</v>
      </c>
      <c r="EC298" s="58" t="str">
        <f t="shared" si="373"/>
        <v>imepre</v>
      </c>
      <c r="ED298" s="73" t="str">
        <f t="shared" si="374"/>
        <v>klu</v>
      </c>
      <c r="EE298" s="73" t="str">
        <f t="shared" si="375"/>
        <v>kat</v>
      </c>
      <c r="EF298" s="73" t="str">
        <f t="shared" si="376"/>
        <v/>
      </c>
      <c r="EG298" s="66" t="str">
        <f t="shared" si="377"/>
        <v>imepre-klu-kat</v>
      </c>
      <c r="EH298" s="47" t="s">
        <v>0</v>
      </c>
      <c r="EI298" s="58">
        <f>IF(AL298="","",MAX(EI$12:EI297)+1)</f>
        <v>448</v>
      </c>
      <c r="EJ298" s="73">
        <f t="shared" si="378"/>
        <v>41</v>
      </c>
      <c r="EK298" s="73">
        <f t="shared" si="416"/>
        <v>1541</v>
      </c>
      <c r="EL298" s="73">
        <f t="shared" si="379"/>
        <v>3650</v>
      </c>
      <c r="EM298" s="73">
        <f t="shared" si="380"/>
        <v>1</v>
      </c>
      <c r="EN298" s="73">
        <f t="shared" si="417"/>
        <v>1</v>
      </c>
      <c r="EO298" s="73">
        <f t="shared" si="418"/>
        <v>1</v>
      </c>
      <c r="EP298" s="73" t="str">
        <f t="shared" si="381"/>
        <v>0</v>
      </c>
      <c r="EQ298" s="73" t="str">
        <f t="shared" si="382"/>
        <v/>
      </c>
      <c r="ER298" s="73" t="str">
        <f t="shared" si="383"/>
        <v/>
      </c>
      <c r="ES298" s="53" t="str">
        <f t="shared" si="384"/>
        <v/>
      </c>
      <c r="ET298" s="47" t="s">
        <v>0</v>
      </c>
      <c r="EU298" s="19" t="str">
        <f t="shared" si="419"/>
        <v>INSERT INTO rezultat(id,stazakategorija_id,imeprezime_id,vrijeme_sec,status_id,registracija,uparivanje_id,originalstatus_id,imeprezimealias_id,klubalias_id,kategorijaalias_id) VALUES (448,41,1541,3650,1,1,1,0,Null,Null,Null);</v>
      </c>
      <c r="EV298" s="47" t="s">
        <v>0</v>
      </c>
      <c r="EW298" s="19" t="str">
        <f t="shared" si="420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8" s="47" t="s">
        <v>0</v>
      </c>
      <c r="EY298" s="180" t="str">
        <f t="shared" si="385"/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8" s="47" t="s">
        <v>0</v>
      </c>
    </row>
    <row r="299" spans="1:156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6" t="str">
        <f t="shared" si="386"/>
        <v>ok</v>
      </c>
      <c r="P299" s="47"/>
      <c r="Q299" s="52" t="str">
        <f t="shared" si="387"/>
        <v>Ž35</v>
      </c>
      <c r="R299" s="73">
        <f>IF(Q299="","",IF(COUNTIF(Q$12:Q298,Q299)=0,R298+1,R298))</f>
        <v>19</v>
      </c>
      <c r="S299" s="73">
        <f t="shared" si="388"/>
        <v>117</v>
      </c>
      <c r="T299" s="73">
        <f t="shared" si="351"/>
        <v>26</v>
      </c>
      <c r="U299" s="66" t="str">
        <f t="shared" si="352"/>
        <v>Ž35</v>
      </c>
      <c r="V299" s="47" t="s">
        <v>0</v>
      </c>
      <c r="W299" s="222" t="str">
        <f t="shared" si="353"/>
        <v>Ž35</v>
      </c>
      <c r="X299" s="223">
        <f t="shared" si="354"/>
        <v>41</v>
      </c>
      <c r="Y299" s="47" t="s">
        <v>0</v>
      </c>
      <c r="Z299" s="52" t="str">
        <f t="shared" si="389"/>
        <v>CRO</v>
      </c>
      <c r="AA299" s="73">
        <f t="shared" si="355"/>
        <v>1</v>
      </c>
      <c r="AB299" s="31" t="str">
        <f t="shared" si="390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391"/>
        <v/>
      </c>
      <c r="AH299" s="47" t="s">
        <v>0</v>
      </c>
      <c r="AI299" s="143" t="str">
        <f t="shared" si="392"/>
        <v>CRO</v>
      </c>
      <c r="AJ299" s="47"/>
      <c r="AK299" s="52" t="str">
        <f t="shared" si="393"/>
        <v>Vlatka</v>
      </c>
      <c r="AL299" s="31" t="str">
        <f t="shared" si="394"/>
        <v>Stupalo</v>
      </c>
      <c r="AM299" s="73">
        <f t="shared" si="395"/>
        <v>1262</v>
      </c>
      <c r="AN299" s="73" t="str">
        <f t="shared" si="396"/>
        <v/>
      </c>
      <c r="AO299" s="31" t="str">
        <f t="shared" si="356"/>
        <v>Vlatka</v>
      </c>
      <c r="AP299" s="66" t="str">
        <f t="shared" si="357"/>
        <v>Stupalo</v>
      </c>
      <c r="AQ299" s="47" t="s">
        <v>0</v>
      </c>
      <c r="AR299" s="82" t="str">
        <f t="shared" si="397"/>
        <v/>
      </c>
      <c r="AS299" s="47" t="s">
        <v>0</v>
      </c>
      <c r="AT299" s="19" t="str">
        <f t="shared" si="398"/>
        <v/>
      </c>
      <c r="AU299" s="47" t="s">
        <v>0</v>
      </c>
      <c r="AV299" s="103"/>
      <c r="AW299" s="105"/>
      <c r="AX299" s="47" t="s">
        <v>0</v>
      </c>
      <c r="AY299" s="259" t="str">
        <f t="shared" si="421"/>
        <v/>
      </c>
      <c r="AZ299" s="47" t="s">
        <v>0</v>
      </c>
      <c r="BA299" s="52" t="str">
        <f t="shared" si="358"/>
        <v/>
      </c>
      <c r="BB299" s="73" t="str">
        <f>IF(AV299&amp;AW299="","",MAX(BB$12:BB298)+1)</f>
        <v/>
      </c>
      <c r="BC299" s="271" t="str">
        <f t="shared" si="359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>IF(O299="","",IF(BC299="",AO299,IF(BC299="NEMA",AV299,INDEX(regNatjecatelj_ime,MATCH(BC299,regNatjecatelj_id,0)))))</f>
        <v>Vlatka</v>
      </c>
      <c r="BG299" s="31" t="str">
        <f>IF(O299="","",IF(BC299="",AP299,IF(BC299="NEMA",AW299,INDEX(regNatjecatelj_prezime,MATCH(BC299,regNatjecatelj_id,0)))))</f>
        <v>Stupalo</v>
      </c>
      <c r="BH299" s="73" t="str">
        <f t="shared" si="399"/>
        <v/>
      </c>
      <c r="BI299" s="53">
        <f t="shared" si="400"/>
        <v>1262</v>
      </c>
      <c r="BJ299" s="47" t="s">
        <v>0</v>
      </c>
      <c r="BK299" s="52" t="str">
        <f t="shared" si="360"/>
        <v>Vihor</v>
      </c>
      <c r="BL299" s="31" t="str">
        <f t="shared" si="361"/>
        <v>OK Vihor</v>
      </c>
      <c r="BM299" s="73" t="str">
        <f t="shared" si="362"/>
        <v/>
      </c>
      <c r="BN299" s="31" t="str" cm="1">
        <f t="array" ref="BN299">IF(BM299="",""&amp;BL299,IF(BM299="NEMA",BL299,INDEX(regKlub_naziv,MATCH(INDEX(regKlub_alias_klubId,BM299),regKlub_id,0))))</f>
        <v>OK Vihor</v>
      </c>
      <c r="BO299" s="31" t="str" cm="1">
        <f t="array" ref="BO299">IFERROR(""&amp;INDEX(regNatjecatelj_klub,DX299),"")</f>
        <v>OK Vihor</v>
      </c>
      <c r="BP299" s="88" t="str">
        <f t="shared" si="401"/>
        <v/>
      </c>
      <c r="BQ299" s="66" t="str">
        <f t="shared" si="402"/>
        <v>OK Vihor</v>
      </c>
      <c r="BR299" s="47" t="s">
        <v>0</v>
      </c>
      <c r="BS299" s="52" t="str">
        <f>IF(X299&lt;&gt;"NEMA","",IF(IFERROR(MATCH(W299,W$12:W298,0),0)&lt;&gt;0,"",W299))</f>
        <v/>
      </c>
      <c r="BT299" s="73" t="str">
        <f t="shared" si="403"/>
        <v/>
      </c>
      <c r="BU299" s="31" t="str">
        <f>IF(OR(BT299="",BT299&lt;&gt;"NEMA"),"",MAX(BU$12:BU298)+1)</f>
        <v/>
      </c>
      <c r="BV299" s="66" t="str">
        <f t="shared" si="404"/>
        <v/>
      </c>
      <c r="BW299" s="47" t="s">
        <v>0</v>
      </c>
      <c r="BX299" s="19" t="str">
        <f t="shared" si="405"/>
        <v/>
      </c>
      <c r="BY299" s="47" t="s">
        <v>0</v>
      </c>
      <c r="BZ299" s="82" t="str">
        <f>IF(BM299&lt;&gt;"NEMA","",IF(IFERROR(MATCH(BL299,BL$12:BL298,0),0)&lt;&gt;0,"",BL299))</f>
        <v/>
      </c>
      <c r="CA299" s="47" t="s">
        <v>0</v>
      </c>
      <c r="CB299" s="125"/>
      <c r="CC299" s="47" t="s">
        <v>0</v>
      </c>
      <c r="CD299" s="58" t="str">
        <f t="shared" si="406"/>
        <v/>
      </c>
      <c r="CE299" s="31" t="str">
        <f t="shared" si="407"/>
        <v/>
      </c>
      <c r="CF299" s="31" t="str">
        <f>IF(CE299="","",MAX(CF$12:CF298)+1)</f>
        <v/>
      </c>
      <c r="CG299" s="31" t="str">
        <f t="shared" si="363"/>
        <v/>
      </c>
      <c r="CH299" s="31" t="str">
        <f t="shared" si="408"/>
        <v/>
      </c>
      <c r="CI299" s="31" t="str">
        <f>IF(CB299="","",MAX(CI$12:CI298)+1)</f>
        <v/>
      </c>
      <c r="CJ299" s="31" t="str">
        <f t="shared" si="409"/>
        <v/>
      </c>
      <c r="CK299" s="66" t="str">
        <f t="shared" si="410"/>
        <v/>
      </c>
      <c r="CL299" s="47" t="s">
        <v>0</v>
      </c>
      <c r="CM299" s="73" t="str">
        <f t="shared" si="364"/>
        <v/>
      </c>
      <c r="CN299" s="47"/>
      <c r="CO299" s="19" t="str">
        <f t="shared" si="411"/>
        <v/>
      </c>
      <c r="CP299" s="47" t="s">
        <v>0</v>
      </c>
      <c r="CQ299" s="143" t="str">
        <f t="shared" si="412"/>
        <v>OK Vihor</v>
      </c>
      <c r="CR299" s="47" t="s">
        <v>0</v>
      </c>
      <c r="CS299" s="58" t="str">
        <f t="shared" si="428"/>
        <v>64:07</v>
      </c>
      <c r="CT299" s="73" t="str">
        <f t="shared" si="429"/>
        <v>0</v>
      </c>
      <c r="CU299" s="229" t="str">
        <f t="shared" si="365"/>
        <v/>
      </c>
      <c r="CV299" s="230">
        <f t="shared" si="350"/>
        <v>3847</v>
      </c>
      <c r="CW299" s="163">
        <f t="shared" si="366"/>
        <v>1</v>
      </c>
      <c r="CX299" s="47" t="s">
        <v>0</v>
      </c>
      <c r="CY299" s="222" t="str">
        <f t="shared" si="413"/>
        <v xml:space="preserve">
</v>
      </c>
      <c r="CZ299" s="223">
        <f t="shared" si="414"/>
        <v>6</v>
      </c>
      <c r="DA299" s="47" t="s">
        <v>0</v>
      </c>
      <c r="DB299" s="47"/>
      <c r="DC299" s="47"/>
      <c r="DD299" s="47"/>
      <c r="DE299" s="47" t="s">
        <v>0</v>
      </c>
      <c r="DF299" s="53" t="str">
        <f t="shared" si="422"/>
        <v/>
      </c>
      <c r="DG299" t="s">
        <v>0</v>
      </c>
      <c r="DH299" s="128" t="str">
        <f t="shared" si="423"/>
        <v>Ž</v>
      </c>
      <c r="DI299" t="s">
        <v>0</v>
      </c>
      <c r="DJ299" s="52" t="str">
        <f t="shared" si="424"/>
        <v/>
      </c>
      <c r="DK299" s="66" t="str">
        <f t="shared" si="425"/>
        <v/>
      </c>
      <c r="DL299" t="s">
        <v>0</v>
      </c>
      <c r="DM299" s="19" t="str">
        <f t="shared" si="426"/>
        <v/>
      </c>
      <c r="DN299" s="47" t="s">
        <v>0</v>
      </c>
      <c r="DO299" s="19" t="str">
        <f t="shared" si="427"/>
        <v/>
      </c>
      <c r="DP299" s="47" t="s">
        <v>0</v>
      </c>
      <c r="DQ299" s="52" t="str">
        <f t="shared" si="367"/>
        <v>Vlatka – Stupalo – OK Vihor – Ž35</v>
      </c>
      <c r="DR299" s="53">
        <f t="shared" si="368"/>
        <v>913</v>
      </c>
      <c r="DS299" s="47" t="s">
        <v>0</v>
      </c>
      <c r="DT299" s="52" t="str">
        <f t="shared" si="369"/>
        <v>Vlatka – Stupalo – OK Vihor</v>
      </c>
      <c r="DU299" s="53">
        <f t="shared" si="370"/>
        <v>913</v>
      </c>
      <c r="DV299" s="47" t="s">
        <v>0</v>
      </c>
      <c r="DW299" s="52" t="str">
        <f t="shared" si="371"/>
        <v>Vlatka – Stupalo</v>
      </c>
      <c r="DX299" s="53">
        <f t="shared" si="372"/>
        <v>913</v>
      </c>
      <c r="DY299" s="47" t="s">
        <v>0</v>
      </c>
      <c r="DZ299" s="58">
        <f t="shared" si="415"/>
        <v>913</v>
      </c>
      <c r="EA299" s="53" cm="1">
        <f t="array" ref="EA299">IF(DZ299&lt;&gt;"",INDEX(regNatjecatelj_id,DZ299,0),IF(BD299&lt;&gt;"",BD299,""))</f>
        <v>1262</v>
      </c>
      <c r="EB299" s="47" t="s">
        <v>0</v>
      </c>
      <c r="EC299" s="58" t="str">
        <f t="shared" si="373"/>
        <v>imepre</v>
      </c>
      <c r="ED299" s="73" t="str">
        <f t="shared" si="374"/>
        <v>klu</v>
      </c>
      <c r="EE299" s="73" t="str">
        <f t="shared" si="375"/>
        <v>kat</v>
      </c>
      <c r="EF299" s="73" t="str">
        <f t="shared" si="376"/>
        <v/>
      </c>
      <c r="EG299" s="66" t="str">
        <f t="shared" si="377"/>
        <v>imepre-klu-kat</v>
      </c>
      <c r="EH299" s="47" t="s">
        <v>0</v>
      </c>
      <c r="EI299" s="58">
        <f>IF(AL299="","",MAX(EI$12:EI298)+1)</f>
        <v>449</v>
      </c>
      <c r="EJ299" s="73">
        <f t="shared" si="378"/>
        <v>41</v>
      </c>
      <c r="EK299" s="73">
        <f t="shared" si="416"/>
        <v>1262</v>
      </c>
      <c r="EL299" s="73">
        <f t="shared" si="379"/>
        <v>3847</v>
      </c>
      <c r="EM299" s="73">
        <f t="shared" si="380"/>
        <v>1</v>
      </c>
      <c r="EN299" s="73">
        <f t="shared" si="417"/>
        <v>1</v>
      </c>
      <c r="EO299" s="73">
        <f t="shared" si="418"/>
        <v>1</v>
      </c>
      <c r="EP299" s="73" t="str">
        <f t="shared" si="381"/>
        <v>0</v>
      </c>
      <c r="EQ299" s="73" t="str">
        <f t="shared" si="382"/>
        <v/>
      </c>
      <c r="ER299" s="73" t="str">
        <f t="shared" si="383"/>
        <v/>
      </c>
      <c r="ES299" s="53" t="str">
        <f t="shared" si="384"/>
        <v/>
      </c>
      <c r="ET299" s="47" t="s">
        <v>0</v>
      </c>
      <c r="EU299" s="19" t="str">
        <f t="shared" si="419"/>
        <v>INSERT INTO rezultat(id,stazakategorija_id,imeprezime_id,vrijeme_sec,status_id,registracija,uparivanje_id,originalstatus_id,imeprezimealias_id,klubalias_id,kategorijaalias_id) VALUES (449,41,1262,3847,1,1,1,0,Null,Null,Null);</v>
      </c>
      <c r="EV299" s="47" t="s">
        <v>0</v>
      </c>
      <c r="EW299" s="19" t="str">
        <f t="shared" si="420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9" s="47" t="s">
        <v>0</v>
      </c>
      <c r="EY299" s="180" t="str">
        <f t="shared" si="385"/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299" s="47" t="s">
        <v>0</v>
      </c>
    </row>
    <row r="300" spans="1:156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6" t="str">
        <f t="shared" si="386"/>
        <v>ok</v>
      </c>
      <c r="P300" s="47"/>
      <c r="Q300" s="52" t="str">
        <f t="shared" si="387"/>
        <v>Ž35</v>
      </c>
      <c r="R300" s="73">
        <f>IF(Q300="","",IF(COUNTIF(Q$12:Q299,Q300)=0,R299+1,R299))</f>
        <v>19</v>
      </c>
      <c r="S300" s="73">
        <f t="shared" si="388"/>
        <v>117</v>
      </c>
      <c r="T300" s="73">
        <f t="shared" si="351"/>
        <v>26</v>
      </c>
      <c r="U300" s="66" t="str">
        <f t="shared" si="352"/>
        <v>Ž35</v>
      </c>
      <c r="V300" s="47" t="s">
        <v>0</v>
      </c>
      <c r="W300" s="222" t="str">
        <f t="shared" si="353"/>
        <v>Ž35</v>
      </c>
      <c r="X300" s="223">
        <f t="shared" si="354"/>
        <v>41</v>
      </c>
      <c r="Y300" s="47" t="s">
        <v>0</v>
      </c>
      <c r="Z300" s="52" t="str">
        <f t="shared" si="389"/>
        <v>CRO</v>
      </c>
      <c r="AA300" s="73">
        <f t="shared" si="355"/>
        <v>1</v>
      </c>
      <c r="AB300" s="31" t="str">
        <f t="shared" si="390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391"/>
        <v/>
      </c>
      <c r="AH300" s="47" t="s">
        <v>0</v>
      </c>
      <c r="AI300" s="143" t="str">
        <f t="shared" si="392"/>
        <v>CRO</v>
      </c>
      <c r="AJ300" s="47"/>
      <c r="AK300" s="52" t="str">
        <f t="shared" si="393"/>
        <v>Bernardica</v>
      </c>
      <c r="AL300" s="31" t="str">
        <f t="shared" si="394"/>
        <v>Stipić</v>
      </c>
      <c r="AM300" s="73">
        <f t="shared" si="395"/>
        <v>1326</v>
      </c>
      <c r="AN300" s="73" t="str">
        <f t="shared" si="396"/>
        <v/>
      </c>
      <c r="AO300" s="31" t="str">
        <f t="shared" si="356"/>
        <v>Bernardica</v>
      </c>
      <c r="AP300" s="66" t="str">
        <f t="shared" si="357"/>
        <v>Stipić</v>
      </c>
      <c r="AQ300" s="47" t="s">
        <v>0</v>
      </c>
      <c r="AR300" s="82" t="str">
        <f t="shared" si="397"/>
        <v/>
      </c>
      <c r="AS300" s="47" t="s">
        <v>0</v>
      </c>
      <c r="AT300" s="19" t="str">
        <f t="shared" si="398"/>
        <v/>
      </c>
      <c r="AU300" s="47" t="s">
        <v>0</v>
      </c>
      <c r="AV300" s="103"/>
      <c r="AW300" s="105"/>
      <c r="AX300" s="47" t="s">
        <v>0</v>
      </c>
      <c r="AY300" s="259" t="str">
        <f t="shared" si="421"/>
        <v/>
      </c>
      <c r="AZ300" s="47" t="s">
        <v>0</v>
      </c>
      <c r="BA300" s="52" t="str">
        <f t="shared" si="358"/>
        <v/>
      </c>
      <c r="BB300" s="73" t="str">
        <f>IF(AV300&amp;AW300="","",MAX(BB$12:BB299)+1)</f>
        <v/>
      </c>
      <c r="BC300" s="271" t="str">
        <f t="shared" si="359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>IF(O300="","",IF(BC300="",AO300,IF(BC300="NEMA",AV300,INDEX(regNatjecatelj_ime,MATCH(BC300,regNatjecatelj_id,0)))))</f>
        <v>Bernardica</v>
      </c>
      <c r="BG300" s="31" t="str">
        <f>IF(O300="","",IF(BC300="",AP300,IF(BC300="NEMA",AW300,INDEX(regNatjecatelj_prezime,MATCH(BC300,regNatjecatelj_id,0)))))</f>
        <v>Stipić</v>
      </c>
      <c r="BH300" s="73" t="str">
        <f t="shared" si="399"/>
        <v/>
      </c>
      <c r="BI300" s="53">
        <f t="shared" si="400"/>
        <v>1326</v>
      </c>
      <c r="BJ300" s="47" t="s">
        <v>0</v>
      </c>
      <c r="BK300" s="52" t="str">
        <f t="shared" si="360"/>
        <v>Vihor</v>
      </c>
      <c r="BL300" s="31" t="str">
        <f t="shared" si="361"/>
        <v>OK Vihor</v>
      </c>
      <c r="BM300" s="73" t="str">
        <f t="shared" si="362"/>
        <v/>
      </c>
      <c r="BN300" s="31" t="str" cm="1">
        <f t="array" ref="BN300">IF(BM300="",""&amp;BL300,IF(BM300="NEMA",BL300,INDEX(regKlub_naziv,MATCH(INDEX(regKlub_alias_klubId,BM300),regKlub_id,0))))</f>
        <v>OK Vihor</v>
      </c>
      <c r="BO300" s="31" t="str" cm="1">
        <f t="array" ref="BO300">IFERROR(""&amp;INDEX(regNatjecatelj_klub,DX300),"")</f>
        <v>OK Vihor</v>
      </c>
      <c r="BP300" s="88" t="str">
        <f t="shared" si="401"/>
        <v/>
      </c>
      <c r="BQ300" s="66" t="str">
        <f t="shared" si="402"/>
        <v>OK Vihor</v>
      </c>
      <c r="BR300" s="47" t="s">
        <v>0</v>
      </c>
      <c r="BS300" s="52" t="str">
        <f>IF(X300&lt;&gt;"NEMA","",IF(IFERROR(MATCH(W300,W$12:W299,0),0)&lt;&gt;0,"",W300))</f>
        <v/>
      </c>
      <c r="BT300" s="73" t="str">
        <f t="shared" si="403"/>
        <v/>
      </c>
      <c r="BU300" s="31" t="str">
        <f>IF(OR(BT300="",BT300&lt;&gt;"NEMA"),"",MAX(BU$12:BU299)+1)</f>
        <v/>
      </c>
      <c r="BV300" s="66" t="str">
        <f t="shared" si="404"/>
        <v/>
      </c>
      <c r="BW300" s="47" t="s">
        <v>0</v>
      </c>
      <c r="BX300" s="19" t="str">
        <f t="shared" si="405"/>
        <v/>
      </c>
      <c r="BY300" s="47" t="s">
        <v>0</v>
      </c>
      <c r="BZ300" s="82" t="str">
        <f>IF(BM300&lt;&gt;"NEMA","",IF(IFERROR(MATCH(BL300,BL$12:BL299,0),0)&lt;&gt;0,"",BL300))</f>
        <v/>
      </c>
      <c r="CA300" s="47" t="s">
        <v>0</v>
      </c>
      <c r="CB300" s="125"/>
      <c r="CC300" s="47" t="s">
        <v>0</v>
      </c>
      <c r="CD300" s="58" t="str">
        <f t="shared" si="406"/>
        <v/>
      </c>
      <c r="CE300" s="31" t="str">
        <f t="shared" si="407"/>
        <v/>
      </c>
      <c r="CF300" s="31" t="str">
        <f>IF(CE300="","",MAX(CF$12:CF299)+1)</f>
        <v/>
      </c>
      <c r="CG300" s="31" t="str">
        <f t="shared" si="363"/>
        <v/>
      </c>
      <c r="CH300" s="31" t="str">
        <f t="shared" si="408"/>
        <v/>
      </c>
      <c r="CI300" s="31" t="str">
        <f>IF(CB300="","",MAX(CI$12:CI299)+1)</f>
        <v/>
      </c>
      <c r="CJ300" s="31" t="str">
        <f t="shared" si="409"/>
        <v/>
      </c>
      <c r="CK300" s="66" t="str">
        <f t="shared" si="410"/>
        <v/>
      </c>
      <c r="CL300" s="47" t="s">
        <v>0</v>
      </c>
      <c r="CM300" s="73" t="str">
        <f t="shared" si="364"/>
        <v/>
      </c>
      <c r="CN300" s="47"/>
      <c r="CO300" s="19" t="str">
        <f t="shared" si="411"/>
        <v/>
      </c>
      <c r="CP300" s="47" t="s">
        <v>0</v>
      </c>
      <c r="CQ300" s="143" t="str">
        <f t="shared" si="412"/>
        <v>OK Vihor</v>
      </c>
      <c r="CR300" s="47" t="s">
        <v>0</v>
      </c>
      <c r="CS300" s="58" t="str">
        <f t="shared" si="428"/>
        <v>64:51</v>
      </c>
      <c r="CT300" s="73" t="str">
        <f t="shared" si="429"/>
        <v>0</v>
      </c>
      <c r="CU300" s="229" t="str">
        <f t="shared" si="365"/>
        <v/>
      </c>
      <c r="CV300" s="230">
        <f t="shared" si="350"/>
        <v>3891</v>
      </c>
      <c r="CW300" s="163">
        <f t="shared" si="366"/>
        <v>1</v>
      </c>
      <c r="CX300" s="47" t="s">
        <v>0</v>
      </c>
      <c r="CY300" s="222" t="str">
        <f t="shared" si="413"/>
        <v xml:space="preserve">
</v>
      </c>
      <c r="CZ300" s="223">
        <f t="shared" si="414"/>
        <v>6</v>
      </c>
      <c r="DA300" s="47" t="s">
        <v>0</v>
      </c>
      <c r="DB300" s="47"/>
      <c r="DC300" s="47"/>
      <c r="DD300" s="47"/>
      <c r="DE300" s="47" t="s">
        <v>0</v>
      </c>
      <c r="DF300" s="53" t="str">
        <f t="shared" si="422"/>
        <v/>
      </c>
      <c r="DG300" t="s">
        <v>0</v>
      </c>
      <c r="DH300" s="128" t="str">
        <f t="shared" si="423"/>
        <v>Ž</v>
      </c>
      <c r="DI300" t="s">
        <v>0</v>
      </c>
      <c r="DJ300" s="52" t="str">
        <f t="shared" si="424"/>
        <v/>
      </c>
      <c r="DK300" s="66" t="str">
        <f t="shared" si="425"/>
        <v/>
      </c>
      <c r="DL300" t="s">
        <v>0</v>
      </c>
      <c r="DM300" s="19" t="str">
        <f t="shared" si="426"/>
        <v/>
      </c>
      <c r="DN300" s="47" t="s">
        <v>0</v>
      </c>
      <c r="DO300" s="19" t="str">
        <f t="shared" si="427"/>
        <v/>
      </c>
      <c r="DP300" s="47" t="s">
        <v>0</v>
      </c>
      <c r="DQ300" s="52" t="str">
        <f t="shared" si="367"/>
        <v>Bernardica – Stipić – OK Vihor – Ž35</v>
      </c>
      <c r="DR300" s="53">
        <f t="shared" si="368"/>
        <v>912</v>
      </c>
      <c r="DS300" s="47" t="s">
        <v>0</v>
      </c>
      <c r="DT300" s="52" t="str">
        <f t="shared" si="369"/>
        <v>Bernardica – Stipić – OK Vihor</v>
      </c>
      <c r="DU300" s="53">
        <f t="shared" si="370"/>
        <v>912</v>
      </c>
      <c r="DV300" s="47" t="s">
        <v>0</v>
      </c>
      <c r="DW300" s="52" t="str">
        <f t="shared" si="371"/>
        <v>Bernardica – Stipić</v>
      </c>
      <c r="DX300" s="53">
        <f t="shared" si="372"/>
        <v>912</v>
      </c>
      <c r="DY300" s="47" t="s">
        <v>0</v>
      </c>
      <c r="DZ300" s="58">
        <f t="shared" si="415"/>
        <v>912</v>
      </c>
      <c r="EA300" s="53" cm="1">
        <f t="array" ref="EA300">IF(DZ300&lt;&gt;"",INDEX(regNatjecatelj_id,DZ300,0),IF(BD300&lt;&gt;"",BD300,""))</f>
        <v>1326</v>
      </c>
      <c r="EB300" s="47" t="s">
        <v>0</v>
      </c>
      <c r="EC300" s="58" t="str">
        <f t="shared" si="373"/>
        <v>imepre</v>
      </c>
      <c r="ED300" s="73" t="str">
        <f t="shared" si="374"/>
        <v>klu</v>
      </c>
      <c r="EE300" s="73" t="str">
        <f t="shared" si="375"/>
        <v>kat</v>
      </c>
      <c r="EF300" s="73" t="str">
        <f t="shared" si="376"/>
        <v/>
      </c>
      <c r="EG300" s="66" t="str">
        <f t="shared" si="377"/>
        <v>imepre-klu-kat</v>
      </c>
      <c r="EH300" s="47" t="s">
        <v>0</v>
      </c>
      <c r="EI300" s="58">
        <f>IF(AL300="","",MAX(EI$12:EI299)+1)</f>
        <v>450</v>
      </c>
      <c r="EJ300" s="73">
        <f t="shared" si="378"/>
        <v>41</v>
      </c>
      <c r="EK300" s="73">
        <f t="shared" si="416"/>
        <v>1326</v>
      </c>
      <c r="EL300" s="73">
        <f t="shared" si="379"/>
        <v>3891</v>
      </c>
      <c r="EM300" s="73">
        <f t="shared" si="380"/>
        <v>1</v>
      </c>
      <c r="EN300" s="73">
        <f t="shared" si="417"/>
        <v>1</v>
      </c>
      <c r="EO300" s="73">
        <f t="shared" si="418"/>
        <v>1</v>
      </c>
      <c r="EP300" s="73" t="str">
        <f t="shared" si="381"/>
        <v>0</v>
      </c>
      <c r="EQ300" s="73" t="str">
        <f t="shared" si="382"/>
        <v/>
      </c>
      <c r="ER300" s="73" t="str">
        <f t="shared" si="383"/>
        <v/>
      </c>
      <c r="ES300" s="53" t="str">
        <f t="shared" si="384"/>
        <v/>
      </c>
      <c r="ET300" s="47" t="s">
        <v>0</v>
      </c>
      <c r="EU300" s="19" t="str">
        <f t="shared" si="419"/>
        <v>INSERT INTO rezultat(id,stazakategorija_id,imeprezime_id,vrijeme_sec,status_id,registracija,uparivanje_id,originalstatus_id,imeprezimealias_id,klubalias_id,kategorijaalias_id) VALUES (450,41,1326,3891,1,1,1,0,Null,Null,Null);</v>
      </c>
      <c r="EV300" s="47" t="s">
        <v>0</v>
      </c>
      <c r="EW300" s="19" t="str">
        <f t="shared" si="420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0" s="47" t="s">
        <v>0</v>
      </c>
      <c r="EY300" s="180" t="str">
        <f t="shared" si="385"/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0" s="47" t="s">
        <v>0</v>
      </c>
    </row>
    <row r="301" spans="1:156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6" t="str">
        <f t="shared" si="386"/>
        <v>ok</v>
      </c>
      <c r="P301" s="47"/>
      <c r="Q301" s="52" t="str">
        <f t="shared" si="387"/>
        <v>Ž35</v>
      </c>
      <c r="R301" s="73">
        <f>IF(Q301="","",IF(COUNTIF(Q$12:Q300,Q301)=0,R300+1,R300))</f>
        <v>19</v>
      </c>
      <c r="S301" s="73">
        <f t="shared" si="388"/>
        <v>117</v>
      </c>
      <c r="T301" s="73">
        <f t="shared" si="351"/>
        <v>26</v>
      </c>
      <c r="U301" s="66" t="str">
        <f t="shared" si="352"/>
        <v>Ž35</v>
      </c>
      <c r="V301" s="47" t="s">
        <v>0</v>
      </c>
      <c r="W301" s="222" t="str">
        <f t="shared" si="353"/>
        <v>Ž35</v>
      </c>
      <c r="X301" s="223">
        <f t="shared" si="354"/>
        <v>41</v>
      </c>
      <c r="Y301" s="47" t="s">
        <v>0</v>
      </c>
      <c r="Z301" s="52" t="str">
        <f t="shared" si="389"/>
        <v>CRO</v>
      </c>
      <c r="AA301" s="73">
        <f t="shared" si="355"/>
        <v>1</v>
      </c>
      <c r="AB301" s="31" t="str">
        <f t="shared" si="390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391"/>
        <v/>
      </c>
      <c r="AH301" s="47" t="s">
        <v>0</v>
      </c>
      <c r="AI301" s="143" t="str">
        <f t="shared" si="392"/>
        <v>CRO</v>
      </c>
      <c r="AJ301" s="47"/>
      <c r="AK301" s="52" t="str">
        <f t="shared" si="393"/>
        <v>Daniela</v>
      </c>
      <c r="AL301" s="31" t="str">
        <f t="shared" si="394"/>
        <v>Popović Budi</v>
      </c>
      <c r="AM301" s="73">
        <f t="shared" si="395"/>
        <v>1316</v>
      </c>
      <c r="AN301" s="73" t="str">
        <f t="shared" si="396"/>
        <v/>
      </c>
      <c r="AO301" s="31" t="str">
        <f t="shared" si="356"/>
        <v>Daniela</v>
      </c>
      <c r="AP301" s="66" t="str">
        <f t="shared" si="357"/>
        <v>Popović Budi</v>
      </c>
      <c r="AQ301" s="47" t="s">
        <v>0</v>
      </c>
      <c r="AR301" s="82" t="str">
        <f t="shared" si="397"/>
        <v/>
      </c>
      <c r="AS301" s="47" t="s">
        <v>0</v>
      </c>
      <c r="AT301" s="19" t="str">
        <f t="shared" si="398"/>
        <v/>
      </c>
      <c r="AU301" s="47" t="s">
        <v>0</v>
      </c>
      <c r="AV301" s="103"/>
      <c r="AW301" s="105"/>
      <c r="AX301" s="47" t="s">
        <v>0</v>
      </c>
      <c r="AY301" s="259" t="str">
        <f t="shared" si="421"/>
        <v/>
      </c>
      <c r="AZ301" s="47" t="s">
        <v>0</v>
      </c>
      <c r="BA301" s="52" t="str">
        <f t="shared" si="358"/>
        <v/>
      </c>
      <c r="BB301" s="73" t="str">
        <f>IF(AV301&amp;AW301="","",MAX(BB$12:BB300)+1)</f>
        <v/>
      </c>
      <c r="BC301" s="271" t="str">
        <f t="shared" si="359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>IF(O301="","",IF(BC301="",AO301,IF(BC301="NEMA",AV301,INDEX(regNatjecatelj_ime,MATCH(BC301,regNatjecatelj_id,0)))))</f>
        <v>Daniela</v>
      </c>
      <c r="BG301" s="31" t="str">
        <f>IF(O301="","",IF(BC301="",AP301,IF(BC301="NEMA",AW301,INDEX(regNatjecatelj_prezime,MATCH(BC301,regNatjecatelj_id,0)))))</f>
        <v>Popović Budi</v>
      </c>
      <c r="BH301" s="73" t="str">
        <f t="shared" si="399"/>
        <v/>
      </c>
      <c r="BI301" s="53">
        <f t="shared" si="400"/>
        <v>1316</v>
      </c>
      <c r="BJ301" s="47" t="s">
        <v>0</v>
      </c>
      <c r="BK301" s="52" t="str">
        <f t="shared" si="360"/>
        <v>JAP</v>
      </c>
      <c r="BL301" s="31" t="str">
        <f t="shared" si="361"/>
        <v>OK Japetic</v>
      </c>
      <c r="BM301" s="73">
        <f t="shared" si="362"/>
        <v>1</v>
      </c>
      <c r="BN301" s="31" t="str" cm="1">
        <f t="array" ref="BN301">IF(BM301="",""&amp;BL301,IF(BM301="NEMA",BL301,INDEX(regKlub_naziv,MATCH(INDEX(regKlub_alias_klubId,BM301),regKlub_id,0))))</f>
        <v>OK Japetić</v>
      </c>
      <c r="BO301" s="31" t="str" cm="1">
        <f t="array" ref="BO301">IFERROR(""&amp;INDEX(regNatjecatelj_klub,DX301),"")</f>
        <v>OK Japetić</v>
      </c>
      <c r="BP301" s="88" t="str">
        <f t="shared" si="401"/>
        <v/>
      </c>
      <c r="BQ301" s="66" t="str">
        <f t="shared" si="402"/>
        <v>OK Japetić</v>
      </c>
      <c r="BR301" s="47" t="s">
        <v>0</v>
      </c>
      <c r="BS301" s="52" t="str">
        <f>IF(X301&lt;&gt;"NEMA","",IF(IFERROR(MATCH(W301,W$12:W300,0),0)&lt;&gt;0,"",W301))</f>
        <v/>
      </c>
      <c r="BT301" s="73" t="str">
        <f t="shared" si="403"/>
        <v/>
      </c>
      <c r="BU301" s="31" t="str">
        <f>IF(OR(BT301="",BT301&lt;&gt;"NEMA"),"",MAX(BU$12:BU300)+1)</f>
        <v/>
      </c>
      <c r="BV301" s="66" t="str">
        <f t="shared" si="404"/>
        <v/>
      </c>
      <c r="BW301" s="47" t="s">
        <v>0</v>
      </c>
      <c r="BX301" s="19" t="str">
        <f t="shared" si="405"/>
        <v/>
      </c>
      <c r="BY301" s="47" t="s">
        <v>0</v>
      </c>
      <c r="BZ301" s="82" t="str">
        <f>IF(BM301&lt;&gt;"NEMA","",IF(IFERROR(MATCH(BL301,BL$12:BL300,0),0)&lt;&gt;0,"",BL301))</f>
        <v/>
      </c>
      <c r="CA301" s="47" t="s">
        <v>0</v>
      </c>
      <c r="CB301" s="125"/>
      <c r="CC301" s="47" t="s">
        <v>0</v>
      </c>
      <c r="CD301" s="58" t="str">
        <f t="shared" si="406"/>
        <v/>
      </c>
      <c r="CE301" s="31" t="str">
        <f t="shared" si="407"/>
        <v/>
      </c>
      <c r="CF301" s="31" t="str">
        <f>IF(CE301="","",MAX(CF$12:CF300)+1)</f>
        <v/>
      </c>
      <c r="CG301" s="31" t="str">
        <f t="shared" si="363"/>
        <v/>
      </c>
      <c r="CH301" s="31" t="str">
        <f t="shared" si="408"/>
        <v/>
      </c>
      <c r="CI301" s="31" t="str">
        <f>IF(CB301="","",MAX(CI$12:CI300)+1)</f>
        <v/>
      </c>
      <c r="CJ301" s="31" t="str">
        <f t="shared" si="409"/>
        <v/>
      </c>
      <c r="CK301" s="66" t="str">
        <f t="shared" si="410"/>
        <v/>
      </c>
      <c r="CL301" s="47" t="s">
        <v>0</v>
      </c>
      <c r="CM301" s="73" t="str">
        <f t="shared" si="364"/>
        <v/>
      </c>
      <c r="CN301" s="47"/>
      <c r="CO301" s="19" t="str">
        <f t="shared" si="411"/>
        <v/>
      </c>
      <c r="CP301" s="47" t="s">
        <v>0</v>
      </c>
      <c r="CQ301" s="143" t="str">
        <f t="shared" si="412"/>
        <v>OK Japetić</v>
      </c>
      <c r="CR301" s="47" t="s">
        <v>0</v>
      </c>
      <c r="CS301" s="58" t="str">
        <f t="shared" si="428"/>
        <v>67:08</v>
      </c>
      <c r="CT301" s="73" t="str">
        <f t="shared" si="429"/>
        <v>0</v>
      </c>
      <c r="CU301" s="229" t="str">
        <f t="shared" si="365"/>
        <v/>
      </c>
      <c r="CV301" s="230">
        <f t="shared" si="350"/>
        <v>4028</v>
      </c>
      <c r="CW301" s="163">
        <f t="shared" si="366"/>
        <v>1</v>
      </c>
      <c r="CX301" s="47" t="s">
        <v>0</v>
      </c>
      <c r="CY301" s="222" t="str">
        <f t="shared" si="413"/>
        <v xml:space="preserve">
</v>
      </c>
      <c r="CZ301" s="223">
        <f t="shared" si="414"/>
        <v>6</v>
      </c>
      <c r="DA301" s="47" t="s">
        <v>0</v>
      </c>
      <c r="DB301" s="47"/>
      <c r="DC301" s="47"/>
      <c r="DD301" s="47"/>
      <c r="DE301" s="47" t="s">
        <v>0</v>
      </c>
      <c r="DF301" s="53" t="str">
        <f t="shared" si="422"/>
        <v/>
      </c>
      <c r="DG301" t="s">
        <v>0</v>
      </c>
      <c r="DH301" s="128" t="str">
        <f t="shared" si="423"/>
        <v>Ž</v>
      </c>
      <c r="DI301" t="s">
        <v>0</v>
      </c>
      <c r="DJ301" s="52" t="str">
        <f t="shared" si="424"/>
        <v/>
      </c>
      <c r="DK301" s="66" t="str">
        <f t="shared" si="425"/>
        <v/>
      </c>
      <c r="DL301" t="s">
        <v>0</v>
      </c>
      <c r="DM301" s="19" t="str">
        <f t="shared" si="426"/>
        <v/>
      </c>
      <c r="DN301" s="47" t="s">
        <v>0</v>
      </c>
      <c r="DO301" s="19" t="str">
        <f t="shared" si="427"/>
        <v/>
      </c>
      <c r="DP301" s="47" t="s">
        <v>0</v>
      </c>
      <c r="DQ301" s="52" t="str">
        <f t="shared" si="367"/>
        <v>Daniela – Popović Budi – OK Japetić – Ž35</v>
      </c>
      <c r="DR301" s="53">
        <f t="shared" si="368"/>
        <v>133</v>
      </c>
      <c r="DS301" s="47" t="s">
        <v>0</v>
      </c>
      <c r="DT301" s="52" t="str">
        <f t="shared" si="369"/>
        <v>Daniela – Popović Budi – OK Japetić</v>
      </c>
      <c r="DU301" s="53">
        <f t="shared" si="370"/>
        <v>133</v>
      </c>
      <c r="DV301" s="47" t="s">
        <v>0</v>
      </c>
      <c r="DW301" s="52" t="str">
        <f t="shared" si="371"/>
        <v>Daniela – Popović Budi</v>
      </c>
      <c r="DX301" s="53">
        <f t="shared" si="372"/>
        <v>133</v>
      </c>
      <c r="DY301" s="47" t="s">
        <v>0</v>
      </c>
      <c r="DZ301" s="58">
        <f t="shared" si="415"/>
        <v>133</v>
      </c>
      <c r="EA301" s="53" cm="1">
        <f t="array" ref="EA301">IF(DZ301&lt;&gt;"",INDEX(regNatjecatelj_id,DZ301,0),IF(BD301&lt;&gt;"",BD301,""))</f>
        <v>1316</v>
      </c>
      <c r="EB301" s="47" t="s">
        <v>0</v>
      </c>
      <c r="EC301" s="58" t="str">
        <f t="shared" si="373"/>
        <v>imepre</v>
      </c>
      <c r="ED301" s="73" t="str">
        <f t="shared" si="374"/>
        <v>klu(ali)</v>
      </c>
      <c r="EE301" s="73" t="str">
        <f t="shared" si="375"/>
        <v>kat</v>
      </c>
      <c r="EF301" s="73" t="str">
        <f t="shared" si="376"/>
        <v/>
      </c>
      <c r="EG301" s="66" t="str">
        <f t="shared" si="377"/>
        <v>imepre-klu(ali)-kat</v>
      </c>
      <c r="EH301" s="47" t="s">
        <v>0</v>
      </c>
      <c r="EI301" s="58">
        <f>IF(AL301="","",MAX(EI$12:EI300)+1)</f>
        <v>451</v>
      </c>
      <c r="EJ301" s="73">
        <f t="shared" si="378"/>
        <v>41</v>
      </c>
      <c r="EK301" s="73">
        <f t="shared" si="416"/>
        <v>1316</v>
      </c>
      <c r="EL301" s="73">
        <f t="shared" si="379"/>
        <v>4028</v>
      </c>
      <c r="EM301" s="73">
        <f t="shared" si="380"/>
        <v>1</v>
      </c>
      <c r="EN301" s="73">
        <f t="shared" si="417"/>
        <v>1</v>
      </c>
      <c r="EO301" s="73">
        <f t="shared" si="418"/>
        <v>3</v>
      </c>
      <c r="EP301" s="73" t="str">
        <f t="shared" si="381"/>
        <v>0</v>
      </c>
      <c r="EQ301" s="73" t="str">
        <f t="shared" si="382"/>
        <v/>
      </c>
      <c r="ER301" s="73">
        <f t="shared" si="383"/>
        <v>1</v>
      </c>
      <c r="ES301" s="53" t="str">
        <f t="shared" si="384"/>
        <v/>
      </c>
      <c r="ET301" s="47" t="s">
        <v>0</v>
      </c>
      <c r="EU301" s="19" t="str">
        <f t="shared" si="419"/>
        <v>INSERT INTO rezultat(id,stazakategorija_id,imeprezime_id,vrijeme_sec,status_id,registracija,uparivanje_id,originalstatus_id,imeprezimealias_id,klubalias_id,kategorijaalias_id) VALUES (451,41,1316,4028,1,1,3,0,Null,1,Null);</v>
      </c>
      <c r="EV301" s="47" t="s">
        <v>0</v>
      </c>
      <c r="EW301" s="19" t="str">
        <f t="shared" si="420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1" s="47" t="s">
        <v>0</v>
      </c>
      <c r="EY301" s="180" t="str">
        <f t="shared" si="385"/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1" s="47" t="s">
        <v>0</v>
      </c>
    </row>
    <row r="302" spans="1:156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6" t="str">
        <f t="shared" si="386"/>
        <v>ok</v>
      </c>
      <c r="P302" s="47"/>
      <c r="Q302" s="52" t="str">
        <f t="shared" si="387"/>
        <v>Ž35</v>
      </c>
      <c r="R302" s="73">
        <f>IF(Q302="","",IF(COUNTIF(Q$12:Q301,Q302)=0,R301+1,R301))</f>
        <v>19</v>
      </c>
      <c r="S302" s="73">
        <f t="shared" si="388"/>
        <v>117</v>
      </c>
      <c r="T302" s="73">
        <f t="shared" si="351"/>
        <v>26</v>
      </c>
      <c r="U302" s="66" t="str">
        <f t="shared" si="352"/>
        <v>Ž35</v>
      </c>
      <c r="V302" s="47" t="s">
        <v>0</v>
      </c>
      <c r="W302" s="222" t="str">
        <f t="shared" si="353"/>
        <v>Ž35</v>
      </c>
      <c r="X302" s="223">
        <f t="shared" si="354"/>
        <v>41</v>
      </c>
      <c r="Y302" s="47" t="s">
        <v>0</v>
      </c>
      <c r="Z302" s="52" t="str">
        <f t="shared" si="389"/>
        <v>CRO</v>
      </c>
      <c r="AA302" s="73">
        <f t="shared" si="355"/>
        <v>1</v>
      </c>
      <c r="AB302" s="31" t="str">
        <f t="shared" si="390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391"/>
        <v/>
      </c>
      <c r="AH302" s="47" t="s">
        <v>0</v>
      </c>
      <c r="AI302" s="143" t="str">
        <f t="shared" si="392"/>
        <v>CRO</v>
      </c>
      <c r="AJ302" s="47"/>
      <c r="AK302" s="52" t="str">
        <f t="shared" si="393"/>
        <v>Sandra</v>
      </c>
      <c r="AL302" s="31" t="str">
        <f t="shared" si="394"/>
        <v>Bergant Vidaković</v>
      </c>
      <c r="AM302" s="73">
        <f t="shared" si="395"/>
        <v>1175</v>
      </c>
      <c r="AN302" s="73" t="str">
        <f t="shared" si="396"/>
        <v/>
      </c>
      <c r="AO302" s="31" t="str">
        <f t="shared" si="356"/>
        <v>Sandra</v>
      </c>
      <c r="AP302" s="66" t="str">
        <f t="shared" si="357"/>
        <v>Bergant Vidaković</v>
      </c>
      <c r="AQ302" s="47" t="s">
        <v>0</v>
      </c>
      <c r="AR302" s="82" t="str">
        <f t="shared" si="397"/>
        <v/>
      </c>
      <c r="AS302" s="47" t="s">
        <v>0</v>
      </c>
      <c r="AT302" s="19" t="str">
        <f t="shared" si="398"/>
        <v/>
      </c>
      <c r="AU302" s="47" t="s">
        <v>0</v>
      </c>
      <c r="AV302" s="103"/>
      <c r="AW302" s="105"/>
      <c r="AX302" s="47" t="s">
        <v>0</v>
      </c>
      <c r="AY302" s="259" t="str">
        <f t="shared" si="421"/>
        <v/>
      </c>
      <c r="AZ302" s="47" t="s">
        <v>0</v>
      </c>
      <c r="BA302" s="52" t="str">
        <f t="shared" si="358"/>
        <v/>
      </c>
      <c r="BB302" s="73" t="str">
        <f>IF(AV302&amp;AW302="","",MAX(BB$12:BB301)+1)</f>
        <v/>
      </c>
      <c r="BC302" s="271" t="str">
        <f t="shared" si="359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>IF(O302="","",IF(BC302="",AO302,IF(BC302="NEMA",AV302,INDEX(regNatjecatelj_ime,MATCH(BC302,regNatjecatelj_id,0)))))</f>
        <v>Sandra</v>
      </c>
      <c r="BG302" s="31" t="str">
        <f>IF(O302="","",IF(BC302="",AP302,IF(BC302="NEMA",AW302,INDEX(regNatjecatelj_prezime,MATCH(BC302,regNatjecatelj_id,0)))))</f>
        <v>Bergant Vidaković</v>
      </c>
      <c r="BH302" s="73" t="str">
        <f t="shared" si="399"/>
        <v/>
      </c>
      <c r="BI302" s="53">
        <f t="shared" si="400"/>
        <v>1175</v>
      </c>
      <c r="BJ302" s="47" t="s">
        <v>0</v>
      </c>
      <c r="BK302" s="52" t="str">
        <f t="shared" si="360"/>
        <v>KAP</v>
      </c>
      <c r="BL302" s="31" t="str">
        <f t="shared" si="361"/>
        <v>OK Kapela</v>
      </c>
      <c r="BM302" s="73" t="str">
        <f t="shared" si="362"/>
        <v/>
      </c>
      <c r="BN302" s="31" t="str" cm="1">
        <f t="array" ref="BN302">IF(BM302="",""&amp;BL302,IF(BM302="NEMA",BL302,INDEX(regKlub_naziv,MATCH(INDEX(regKlub_alias_klubId,BM302),regKlub_id,0))))</f>
        <v>OK Kapela</v>
      </c>
      <c r="BO302" s="31" t="str" cm="1">
        <f t="array" ref="BO302">IFERROR(""&amp;INDEX(regNatjecatelj_klub,DX302),"")</f>
        <v>OK Kapela</v>
      </c>
      <c r="BP302" s="88" t="str">
        <f t="shared" si="401"/>
        <v/>
      </c>
      <c r="BQ302" s="66" t="str">
        <f t="shared" si="402"/>
        <v>OK Kapela</v>
      </c>
      <c r="BR302" s="47" t="s">
        <v>0</v>
      </c>
      <c r="BS302" s="52" t="str">
        <f>IF(X302&lt;&gt;"NEMA","",IF(IFERROR(MATCH(W302,W$12:W301,0),0)&lt;&gt;0,"",W302))</f>
        <v/>
      </c>
      <c r="BT302" s="73" t="str">
        <f t="shared" si="403"/>
        <v/>
      </c>
      <c r="BU302" s="31" t="str">
        <f>IF(OR(BT302="",BT302&lt;&gt;"NEMA"),"",MAX(BU$12:BU301)+1)</f>
        <v/>
      </c>
      <c r="BV302" s="66" t="str">
        <f t="shared" si="404"/>
        <v/>
      </c>
      <c r="BW302" s="47" t="s">
        <v>0</v>
      </c>
      <c r="BX302" s="19" t="str">
        <f t="shared" si="405"/>
        <v/>
      </c>
      <c r="BY302" s="47" t="s">
        <v>0</v>
      </c>
      <c r="BZ302" s="82" t="str">
        <f>IF(BM302&lt;&gt;"NEMA","",IF(IFERROR(MATCH(BL302,BL$12:BL301,0),0)&lt;&gt;0,"",BL302))</f>
        <v/>
      </c>
      <c r="CA302" s="47" t="s">
        <v>0</v>
      </c>
      <c r="CB302" s="125"/>
      <c r="CC302" s="47" t="s">
        <v>0</v>
      </c>
      <c r="CD302" s="58" t="str">
        <f t="shared" si="406"/>
        <v/>
      </c>
      <c r="CE302" s="31" t="str">
        <f t="shared" si="407"/>
        <v/>
      </c>
      <c r="CF302" s="31" t="str">
        <f>IF(CE302="","",MAX(CF$12:CF301)+1)</f>
        <v/>
      </c>
      <c r="CG302" s="31" t="str">
        <f t="shared" si="363"/>
        <v/>
      </c>
      <c r="CH302" s="31" t="str">
        <f t="shared" si="408"/>
        <v/>
      </c>
      <c r="CI302" s="31" t="str">
        <f>IF(CB302="","",MAX(CI$12:CI301)+1)</f>
        <v/>
      </c>
      <c r="CJ302" s="31" t="str">
        <f t="shared" si="409"/>
        <v/>
      </c>
      <c r="CK302" s="66" t="str">
        <f t="shared" si="410"/>
        <v/>
      </c>
      <c r="CL302" s="47" t="s">
        <v>0</v>
      </c>
      <c r="CM302" s="73" t="str">
        <f t="shared" si="364"/>
        <v/>
      </c>
      <c r="CN302" s="47"/>
      <c r="CO302" s="19" t="str">
        <f t="shared" si="411"/>
        <v/>
      </c>
      <c r="CP302" s="47" t="s">
        <v>0</v>
      </c>
      <c r="CQ302" s="143" t="str">
        <f t="shared" si="412"/>
        <v>OK Kapela</v>
      </c>
      <c r="CR302" s="47" t="s">
        <v>0</v>
      </c>
      <c r="CS302" s="58" t="str">
        <f t="shared" si="428"/>
        <v>72:27</v>
      </c>
      <c r="CT302" s="73" t="str">
        <f t="shared" si="429"/>
        <v>0</v>
      </c>
      <c r="CU302" s="229" t="str">
        <f t="shared" si="365"/>
        <v/>
      </c>
      <c r="CV302" s="230">
        <f t="shared" si="350"/>
        <v>4347</v>
      </c>
      <c r="CW302" s="163">
        <f t="shared" si="366"/>
        <v>1</v>
      </c>
      <c r="CX302" s="47" t="s">
        <v>0</v>
      </c>
      <c r="CY302" s="222" t="str">
        <f t="shared" si="413"/>
        <v xml:space="preserve">
</v>
      </c>
      <c r="CZ302" s="223">
        <f t="shared" si="414"/>
        <v>6</v>
      </c>
      <c r="DA302" s="47" t="s">
        <v>0</v>
      </c>
      <c r="DB302" s="47"/>
      <c r="DC302" s="47"/>
      <c r="DD302" s="47"/>
      <c r="DE302" s="47" t="s">
        <v>0</v>
      </c>
      <c r="DF302" s="53" t="str">
        <f t="shared" si="422"/>
        <v/>
      </c>
      <c r="DG302" t="s">
        <v>0</v>
      </c>
      <c r="DH302" s="128" t="str">
        <f t="shared" si="423"/>
        <v>Ž</v>
      </c>
      <c r="DI302" t="s">
        <v>0</v>
      </c>
      <c r="DJ302" s="52" t="str">
        <f t="shared" si="424"/>
        <v/>
      </c>
      <c r="DK302" s="66" t="str">
        <f t="shared" si="425"/>
        <v/>
      </c>
      <c r="DL302" t="s">
        <v>0</v>
      </c>
      <c r="DM302" s="19" t="str">
        <f t="shared" si="426"/>
        <v/>
      </c>
      <c r="DN302" s="47" t="s">
        <v>0</v>
      </c>
      <c r="DO302" s="19" t="str">
        <f t="shared" si="427"/>
        <v/>
      </c>
      <c r="DP302" s="47" t="s">
        <v>0</v>
      </c>
      <c r="DQ302" s="52" t="str">
        <f t="shared" si="367"/>
        <v>Sandra – Bergant Vidaković – OK Kapela – Ž35</v>
      </c>
      <c r="DR302" s="53">
        <f t="shared" si="368"/>
        <v>209</v>
      </c>
      <c r="DS302" s="47" t="s">
        <v>0</v>
      </c>
      <c r="DT302" s="52" t="str">
        <f t="shared" si="369"/>
        <v>Sandra – Bergant Vidaković – OK Kapela</v>
      </c>
      <c r="DU302" s="53">
        <f t="shared" si="370"/>
        <v>209</v>
      </c>
      <c r="DV302" s="47" t="s">
        <v>0</v>
      </c>
      <c r="DW302" s="52" t="str">
        <f t="shared" si="371"/>
        <v>Sandra – Bergant Vidaković</v>
      </c>
      <c r="DX302" s="53">
        <f t="shared" si="372"/>
        <v>209</v>
      </c>
      <c r="DY302" s="47" t="s">
        <v>0</v>
      </c>
      <c r="DZ302" s="58">
        <f t="shared" si="415"/>
        <v>209</v>
      </c>
      <c r="EA302" s="53" cm="1">
        <f t="array" ref="EA302">IF(DZ302&lt;&gt;"",INDEX(regNatjecatelj_id,DZ302,0),IF(BD302&lt;&gt;"",BD302,""))</f>
        <v>1175</v>
      </c>
      <c r="EB302" s="47" t="s">
        <v>0</v>
      </c>
      <c r="EC302" s="58" t="str">
        <f t="shared" si="373"/>
        <v>imepre</v>
      </c>
      <c r="ED302" s="73" t="str">
        <f t="shared" si="374"/>
        <v>klu</v>
      </c>
      <c r="EE302" s="73" t="str">
        <f t="shared" si="375"/>
        <v>kat</v>
      </c>
      <c r="EF302" s="73" t="str">
        <f t="shared" si="376"/>
        <v/>
      </c>
      <c r="EG302" s="66" t="str">
        <f t="shared" si="377"/>
        <v>imepre-klu-kat</v>
      </c>
      <c r="EH302" s="47" t="s">
        <v>0</v>
      </c>
      <c r="EI302" s="58">
        <f>IF(AL302="","",MAX(EI$12:EI301)+1)</f>
        <v>452</v>
      </c>
      <c r="EJ302" s="73">
        <f t="shared" si="378"/>
        <v>41</v>
      </c>
      <c r="EK302" s="73">
        <f t="shared" si="416"/>
        <v>1175</v>
      </c>
      <c r="EL302" s="73">
        <f t="shared" si="379"/>
        <v>4347</v>
      </c>
      <c r="EM302" s="73">
        <f t="shared" si="380"/>
        <v>1</v>
      </c>
      <c r="EN302" s="73">
        <f t="shared" si="417"/>
        <v>1</v>
      </c>
      <c r="EO302" s="73">
        <f t="shared" si="418"/>
        <v>1</v>
      </c>
      <c r="EP302" s="73" t="str">
        <f t="shared" si="381"/>
        <v>0</v>
      </c>
      <c r="EQ302" s="73" t="str">
        <f t="shared" si="382"/>
        <v/>
      </c>
      <c r="ER302" s="73" t="str">
        <f t="shared" si="383"/>
        <v/>
      </c>
      <c r="ES302" s="53" t="str">
        <f t="shared" si="384"/>
        <v/>
      </c>
      <c r="ET302" s="47" t="s">
        <v>0</v>
      </c>
      <c r="EU302" s="19" t="str">
        <f t="shared" si="419"/>
        <v>INSERT INTO rezultat(id,stazakategorija_id,imeprezime_id,vrijeme_sec,status_id,registracija,uparivanje_id,originalstatus_id,imeprezimealias_id,klubalias_id,kategorijaalias_id) VALUES (452,41,1175,4347,1,1,1,0,Null,Null,Null);</v>
      </c>
      <c r="EV302" s="47" t="s">
        <v>0</v>
      </c>
      <c r="EW302" s="19" t="str">
        <f t="shared" si="420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2" s="47" t="s">
        <v>0</v>
      </c>
      <c r="EY302" s="180" t="str">
        <f t="shared" si="385"/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2" s="47" t="s">
        <v>0</v>
      </c>
    </row>
    <row r="303" spans="1:156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6" t="str">
        <f t="shared" si="386"/>
        <v>ok</v>
      </c>
      <c r="P303" s="47"/>
      <c r="Q303" s="52" t="str">
        <f t="shared" si="387"/>
        <v>Ž35</v>
      </c>
      <c r="R303" s="73">
        <f>IF(Q303="","",IF(COUNTIF(Q$12:Q302,Q303)=0,R302+1,R302))</f>
        <v>19</v>
      </c>
      <c r="S303" s="73">
        <f t="shared" si="388"/>
        <v>117</v>
      </c>
      <c r="T303" s="73">
        <f t="shared" si="351"/>
        <v>26</v>
      </c>
      <c r="U303" s="66" t="str">
        <f t="shared" si="352"/>
        <v>Ž35</v>
      </c>
      <c r="V303" s="47" t="s">
        <v>0</v>
      </c>
      <c r="W303" s="222" t="str">
        <f t="shared" si="353"/>
        <v>Ž35</v>
      </c>
      <c r="X303" s="223">
        <f t="shared" si="354"/>
        <v>41</v>
      </c>
      <c r="Y303" s="47" t="s">
        <v>0</v>
      </c>
      <c r="Z303" s="52" t="str">
        <f t="shared" si="389"/>
        <v>CRO</v>
      </c>
      <c r="AA303" s="73">
        <f t="shared" si="355"/>
        <v>1</v>
      </c>
      <c r="AB303" s="31" t="str">
        <f t="shared" si="390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391"/>
        <v/>
      </c>
      <c r="AH303" s="47" t="s">
        <v>0</v>
      </c>
      <c r="AI303" s="143" t="str">
        <f t="shared" si="392"/>
        <v>CRO</v>
      </c>
      <c r="AJ303" s="47"/>
      <c r="AK303" s="52" t="str">
        <f t="shared" si="393"/>
        <v>Aida</v>
      </c>
      <c r="AL303" s="31" t="str">
        <f t="shared" si="394"/>
        <v>Krkić Drobić</v>
      </c>
      <c r="AM303" s="73">
        <f t="shared" si="395"/>
        <v>1331</v>
      </c>
      <c r="AN303" s="73" t="str">
        <f t="shared" si="396"/>
        <v/>
      </c>
      <c r="AO303" s="31" t="str">
        <f t="shared" si="356"/>
        <v>Aida</v>
      </c>
      <c r="AP303" s="66" t="str">
        <f t="shared" si="357"/>
        <v>Krkić Drobić</v>
      </c>
      <c r="AQ303" s="47" t="s">
        <v>0</v>
      </c>
      <c r="AR303" s="82" t="str">
        <f t="shared" si="397"/>
        <v/>
      </c>
      <c r="AS303" s="47" t="s">
        <v>0</v>
      </c>
      <c r="AT303" s="19" t="str">
        <f t="shared" si="398"/>
        <v/>
      </c>
      <c r="AU303" s="47" t="s">
        <v>0</v>
      </c>
      <c r="AV303" s="103"/>
      <c r="AW303" s="105"/>
      <c r="AX303" s="47" t="s">
        <v>0</v>
      </c>
      <c r="AY303" s="259" t="str">
        <f t="shared" si="421"/>
        <v/>
      </c>
      <c r="AZ303" s="47" t="s">
        <v>0</v>
      </c>
      <c r="BA303" s="52" t="str">
        <f t="shared" si="358"/>
        <v/>
      </c>
      <c r="BB303" s="73" t="str">
        <f>IF(AV303&amp;AW303="","",MAX(BB$12:BB302)+1)</f>
        <v/>
      </c>
      <c r="BC303" s="271" t="str">
        <f t="shared" si="359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>IF(O303="","",IF(BC303="",AO303,IF(BC303="NEMA",AV303,INDEX(regNatjecatelj_ime,MATCH(BC303,regNatjecatelj_id,0)))))</f>
        <v>Aida</v>
      </c>
      <c r="BG303" s="31" t="str">
        <f>IF(O303="","",IF(BC303="",AP303,IF(BC303="NEMA",AW303,INDEX(regNatjecatelj_prezime,MATCH(BC303,regNatjecatelj_id,0)))))</f>
        <v>Krkić Drobić</v>
      </c>
      <c r="BH303" s="73" t="str">
        <f t="shared" si="399"/>
        <v/>
      </c>
      <c r="BI303" s="53">
        <f t="shared" si="400"/>
        <v>1331</v>
      </c>
      <c r="BJ303" s="47" t="s">
        <v>0</v>
      </c>
      <c r="BK303" s="52" t="str">
        <f t="shared" si="360"/>
        <v>KAP</v>
      </c>
      <c r="BL303" s="31" t="str">
        <f t="shared" si="361"/>
        <v>OK Kapela</v>
      </c>
      <c r="BM303" s="73" t="str">
        <f t="shared" si="362"/>
        <v/>
      </c>
      <c r="BN303" s="31" t="str" cm="1">
        <f t="array" ref="BN303">IF(BM303="",""&amp;BL303,IF(BM303="NEMA",BL303,INDEX(regKlub_naziv,MATCH(INDEX(regKlub_alias_klubId,BM303),regKlub_id,0))))</f>
        <v>OK Kapela</v>
      </c>
      <c r="BO303" s="31" t="str" cm="1">
        <f t="array" ref="BO303">IFERROR(""&amp;INDEX(regNatjecatelj_klub,DX303),"")</f>
        <v>OK Kapela</v>
      </c>
      <c r="BP303" s="88" t="str">
        <f t="shared" si="401"/>
        <v/>
      </c>
      <c r="BQ303" s="66" t="str">
        <f t="shared" si="402"/>
        <v>OK Kapela</v>
      </c>
      <c r="BR303" s="47" t="s">
        <v>0</v>
      </c>
      <c r="BS303" s="52" t="str">
        <f>IF(X303&lt;&gt;"NEMA","",IF(IFERROR(MATCH(W303,W$12:W302,0),0)&lt;&gt;0,"",W303))</f>
        <v/>
      </c>
      <c r="BT303" s="73" t="str">
        <f t="shared" si="403"/>
        <v/>
      </c>
      <c r="BU303" s="31" t="str">
        <f>IF(OR(BT303="",BT303&lt;&gt;"NEMA"),"",MAX(BU$12:BU302)+1)</f>
        <v/>
      </c>
      <c r="BV303" s="66" t="str">
        <f t="shared" si="404"/>
        <v/>
      </c>
      <c r="BW303" s="47" t="s">
        <v>0</v>
      </c>
      <c r="BX303" s="19" t="str">
        <f t="shared" si="405"/>
        <v/>
      </c>
      <c r="BY303" s="47" t="s">
        <v>0</v>
      </c>
      <c r="BZ303" s="82" t="str">
        <f>IF(BM303&lt;&gt;"NEMA","",IF(IFERROR(MATCH(BL303,BL$12:BL302,0),0)&lt;&gt;0,"",BL303))</f>
        <v/>
      </c>
      <c r="CA303" s="47" t="s">
        <v>0</v>
      </c>
      <c r="CB303" s="125"/>
      <c r="CC303" s="47" t="s">
        <v>0</v>
      </c>
      <c r="CD303" s="58" t="str">
        <f t="shared" si="406"/>
        <v/>
      </c>
      <c r="CE303" s="31" t="str">
        <f t="shared" si="407"/>
        <v/>
      </c>
      <c r="CF303" s="31" t="str">
        <f>IF(CE303="","",MAX(CF$12:CF302)+1)</f>
        <v/>
      </c>
      <c r="CG303" s="31" t="str">
        <f t="shared" si="363"/>
        <v/>
      </c>
      <c r="CH303" s="31" t="str">
        <f t="shared" si="408"/>
        <v/>
      </c>
      <c r="CI303" s="31" t="str">
        <f>IF(CB303="","",MAX(CI$12:CI302)+1)</f>
        <v/>
      </c>
      <c r="CJ303" s="31" t="str">
        <f t="shared" si="409"/>
        <v/>
      </c>
      <c r="CK303" s="66" t="str">
        <f t="shared" si="410"/>
        <v/>
      </c>
      <c r="CL303" s="47" t="s">
        <v>0</v>
      </c>
      <c r="CM303" s="73" t="str">
        <f t="shared" si="364"/>
        <v/>
      </c>
      <c r="CN303" s="47"/>
      <c r="CO303" s="19" t="str">
        <f t="shared" si="411"/>
        <v/>
      </c>
      <c r="CP303" s="47" t="s">
        <v>0</v>
      </c>
      <c r="CQ303" s="143" t="str">
        <f t="shared" si="412"/>
        <v>OK Kapela</v>
      </c>
      <c r="CR303" s="47" t="s">
        <v>0</v>
      </c>
      <c r="CS303" s="58" t="str">
        <f t="shared" si="428"/>
        <v>74:44</v>
      </c>
      <c r="CT303" s="73" t="str">
        <f t="shared" si="429"/>
        <v>0</v>
      </c>
      <c r="CU303" s="229" t="str">
        <f t="shared" si="365"/>
        <v/>
      </c>
      <c r="CV303" s="230">
        <f t="shared" si="350"/>
        <v>4484</v>
      </c>
      <c r="CW303" s="163">
        <f t="shared" si="366"/>
        <v>1</v>
      </c>
      <c r="CX303" s="47" t="s">
        <v>0</v>
      </c>
      <c r="CY303" s="222" t="str">
        <f t="shared" si="413"/>
        <v xml:space="preserve">
</v>
      </c>
      <c r="CZ303" s="223">
        <f t="shared" si="414"/>
        <v>6</v>
      </c>
      <c r="DA303" s="47" t="s">
        <v>0</v>
      </c>
      <c r="DB303" s="47"/>
      <c r="DC303" s="47"/>
      <c r="DD303" s="47"/>
      <c r="DE303" s="47" t="s">
        <v>0</v>
      </c>
      <c r="DF303" s="53" t="str">
        <f t="shared" si="422"/>
        <v/>
      </c>
      <c r="DG303" t="s">
        <v>0</v>
      </c>
      <c r="DH303" s="128" t="str">
        <f t="shared" si="423"/>
        <v>Ž</v>
      </c>
      <c r="DI303" t="s">
        <v>0</v>
      </c>
      <c r="DJ303" s="52" t="str">
        <f t="shared" si="424"/>
        <v/>
      </c>
      <c r="DK303" s="66" t="str">
        <f t="shared" si="425"/>
        <v/>
      </c>
      <c r="DL303" t="s">
        <v>0</v>
      </c>
      <c r="DM303" s="19" t="str">
        <f t="shared" si="426"/>
        <v/>
      </c>
      <c r="DN303" s="47" t="s">
        <v>0</v>
      </c>
      <c r="DO303" s="19" t="str">
        <f t="shared" si="427"/>
        <v/>
      </c>
      <c r="DP303" s="47" t="s">
        <v>0</v>
      </c>
      <c r="DQ303" s="52" t="str">
        <f t="shared" si="367"/>
        <v>Aida – Krkić Drobić – OK Kapela – Ž35</v>
      </c>
      <c r="DR303" s="53">
        <f t="shared" si="368"/>
        <v>271</v>
      </c>
      <c r="DS303" s="47" t="s">
        <v>0</v>
      </c>
      <c r="DT303" s="52" t="str">
        <f t="shared" si="369"/>
        <v>Aida – Krkić Drobić – OK Kapela</v>
      </c>
      <c r="DU303" s="53">
        <f t="shared" si="370"/>
        <v>271</v>
      </c>
      <c r="DV303" s="47" t="s">
        <v>0</v>
      </c>
      <c r="DW303" s="52" t="str">
        <f t="shared" si="371"/>
        <v>Aida – Krkić Drobić</v>
      </c>
      <c r="DX303" s="53">
        <f t="shared" si="372"/>
        <v>271</v>
      </c>
      <c r="DY303" s="47" t="s">
        <v>0</v>
      </c>
      <c r="DZ303" s="58">
        <f t="shared" si="415"/>
        <v>271</v>
      </c>
      <c r="EA303" s="53" cm="1">
        <f t="array" ref="EA303">IF(DZ303&lt;&gt;"",INDEX(regNatjecatelj_id,DZ303,0),IF(BD303&lt;&gt;"",BD303,""))</f>
        <v>1331</v>
      </c>
      <c r="EB303" s="47" t="s">
        <v>0</v>
      </c>
      <c r="EC303" s="58" t="str">
        <f t="shared" si="373"/>
        <v>imepre</v>
      </c>
      <c r="ED303" s="73" t="str">
        <f t="shared" si="374"/>
        <v>klu</v>
      </c>
      <c r="EE303" s="73" t="str">
        <f t="shared" si="375"/>
        <v>kat</v>
      </c>
      <c r="EF303" s="73" t="str">
        <f t="shared" si="376"/>
        <v/>
      </c>
      <c r="EG303" s="66" t="str">
        <f t="shared" si="377"/>
        <v>imepre-klu-kat</v>
      </c>
      <c r="EH303" s="47" t="s">
        <v>0</v>
      </c>
      <c r="EI303" s="58">
        <f>IF(AL303="","",MAX(EI$12:EI302)+1)</f>
        <v>453</v>
      </c>
      <c r="EJ303" s="73">
        <f t="shared" si="378"/>
        <v>41</v>
      </c>
      <c r="EK303" s="73">
        <f t="shared" si="416"/>
        <v>1331</v>
      </c>
      <c r="EL303" s="73">
        <f t="shared" si="379"/>
        <v>4484</v>
      </c>
      <c r="EM303" s="73">
        <f t="shared" si="380"/>
        <v>1</v>
      </c>
      <c r="EN303" s="73">
        <f t="shared" si="417"/>
        <v>1</v>
      </c>
      <c r="EO303" s="73">
        <f t="shared" si="418"/>
        <v>1</v>
      </c>
      <c r="EP303" s="73" t="str">
        <f t="shared" si="381"/>
        <v>0</v>
      </c>
      <c r="EQ303" s="73" t="str">
        <f t="shared" si="382"/>
        <v/>
      </c>
      <c r="ER303" s="73" t="str">
        <f t="shared" si="383"/>
        <v/>
      </c>
      <c r="ES303" s="53" t="str">
        <f t="shared" si="384"/>
        <v/>
      </c>
      <c r="ET303" s="47" t="s">
        <v>0</v>
      </c>
      <c r="EU303" s="19" t="str">
        <f t="shared" si="419"/>
        <v>INSERT INTO rezultat(id,stazakategorija_id,imeprezime_id,vrijeme_sec,status_id,registracija,uparivanje_id,originalstatus_id,imeprezimealias_id,klubalias_id,kategorijaalias_id) VALUES (453,41,1331,4484,1,1,1,0,Null,Null,Null);</v>
      </c>
      <c r="EV303" s="47" t="s">
        <v>0</v>
      </c>
      <c r="EW303" s="19" t="str">
        <f t="shared" si="420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3" s="47" t="s">
        <v>0</v>
      </c>
      <c r="EY303" s="180" t="str">
        <f t="shared" si="385"/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3" s="47" t="s">
        <v>0</v>
      </c>
    </row>
    <row r="304" spans="1:156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6" t="str">
        <f t="shared" si="386"/>
        <v>ok</v>
      </c>
      <c r="P304" s="47"/>
      <c r="Q304" s="52" t="str">
        <f t="shared" si="387"/>
        <v>Ž35</v>
      </c>
      <c r="R304" s="73">
        <f>IF(Q304="","",IF(COUNTIF(Q$12:Q303,Q304)=0,R303+1,R303))</f>
        <v>19</v>
      </c>
      <c r="S304" s="73">
        <f t="shared" si="388"/>
        <v>117</v>
      </c>
      <c r="T304" s="73">
        <f t="shared" si="351"/>
        <v>26</v>
      </c>
      <c r="U304" s="66" t="str">
        <f t="shared" si="352"/>
        <v>Ž35</v>
      </c>
      <c r="V304" s="47" t="s">
        <v>0</v>
      </c>
      <c r="W304" s="222" t="str">
        <f t="shared" si="353"/>
        <v>Ž35</v>
      </c>
      <c r="X304" s="223">
        <f t="shared" si="354"/>
        <v>41</v>
      </c>
      <c r="Y304" s="47" t="s">
        <v>0</v>
      </c>
      <c r="Z304" s="52" t="str">
        <f t="shared" si="389"/>
        <v>CRO</v>
      </c>
      <c r="AA304" s="73">
        <f t="shared" si="355"/>
        <v>1</v>
      </c>
      <c r="AB304" s="31" t="str">
        <f t="shared" si="390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391"/>
        <v/>
      </c>
      <c r="AH304" s="47" t="s">
        <v>0</v>
      </c>
      <c r="AI304" s="143" t="str">
        <f t="shared" si="392"/>
        <v>CRO</v>
      </c>
      <c r="AJ304" s="47"/>
      <c r="AK304" s="52" t="str">
        <f t="shared" si="393"/>
        <v>Iva</v>
      </c>
      <c r="AL304" s="31" t="str">
        <f t="shared" si="394"/>
        <v>Tatić</v>
      </c>
      <c r="AM304" s="73">
        <f t="shared" si="395"/>
        <v>1148</v>
      </c>
      <c r="AN304" s="73" t="str">
        <f t="shared" si="396"/>
        <v/>
      </c>
      <c r="AO304" s="31" t="str">
        <f t="shared" si="356"/>
        <v>Iva</v>
      </c>
      <c r="AP304" s="66" t="str">
        <f t="shared" si="357"/>
        <v>Tatić</v>
      </c>
      <c r="AQ304" s="47" t="s">
        <v>0</v>
      </c>
      <c r="AR304" s="82" t="str">
        <f t="shared" si="397"/>
        <v/>
      </c>
      <c r="AS304" s="47" t="s">
        <v>0</v>
      </c>
      <c r="AT304" s="19" t="str">
        <f t="shared" si="398"/>
        <v/>
      </c>
      <c r="AU304" s="47" t="s">
        <v>0</v>
      </c>
      <c r="AV304" s="103"/>
      <c r="AW304" s="105"/>
      <c r="AX304" s="47" t="s">
        <v>0</v>
      </c>
      <c r="AY304" s="259" t="str">
        <f t="shared" si="421"/>
        <v/>
      </c>
      <c r="AZ304" s="47" t="s">
        <v>0</v>
      </c>
      <c r="BA304" s="52" t="str">
        <f t="shared" si="358"/>
        <v/>
      </c>
      <c r="BB304" s="73" t="str">
        <f>IF(AV304&amp;AW304="","",MAX(BB$12:BB303)+1)</f>
        <v/>
      </c>
      <c r="BC304" s="271" t="str">
        <f t="shared" si="359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>IF(O304="","",IF(BC304="",AO304,IF(BC304="NEMA",AV304,INDEX(regNatjecatelj_ime,MATCH(BC304,regNatjecatelj_id,0)))))</f>
        <v>Iva</v>
      </c>
      <c r="BG304" s="31" t="str">
        <f>IF(O304="","",IF(BC304="",AP304,IF(BC304="NEMA",AW304,INDEX(regNatjecatelj_prezime,MATCH(BC304,regNatjecatelj_id,0)))))</f>
        <v>Tatić</v>
      </c>
      <c r="BH304" s="73" t="str">
        <f t="shared" si="399"/>
        <v/>
      </c>
      <c r="BI304" s="53">
        <f t="shared" si="400"/>
        <v>1148</v>
      </c>
      <c r="BJ304" s="47" t="s">
        <v>0</v>
      </c>
      <c r="BK304" s="52" t="str">
        <f t="shared" si="360"/>
        <v>Vihor</v>
      </c>
      <c r="BL304" s="31" t="str">
        <f t="shared" si="361"/>
        <v>OK Vihor</v>
      </c>
      <c r="BM304" s="73" t="str">
        <f t="shared" si="362"/>
        <v/>
      </c>
      <c r="BN304" s="31" t="str" cm="1">
        <f t="array" ref="BN304">IF(BM304="",""&amp;BL304,IF(BM304="NEMA",BL304,INDEX(regKlub_naziv,MATCH(INDEX(regKlub_alias_klubId,BM304),regKlub_id,0))))</f>
        <v>OK Vihor</v>
      </c>
      <c r="BO304" s="31" t="str" cm="1">
        <f t="array" ref="BO304">IFERROR(""&amp;INDEX(regNatjecatelj_klub,DX304),"")</f>
        <v>OK Vihor</v>
      </c>
      <c r="BP304" s="88" t="str">
        <f t="shared" si="401"/>
        <v/>
      </c>
      <c r="BQ304" s="66" t="str">
        <f t="shared" si="402"/>
        <v>OK Vihor</v>
      </c>
      <c r="BR304" s="47" t="s">
        <v>0</v>
      </c>
      <c r="BS304" s="52" t="str">
        <f>IF(X304&lt;&gt;"NEMA","",IF(IFERROR(MATCH(W304,W$12:W303,0),0)&lt;&gt;0,"",W304))</f>
        <v/>
      </c>
      <c r="BT304" s="73" t="str">
        <f t="shared" si="403"/>
        <v/>
      </c>
      <c r="BU304" s="31" t="str">
        <f>IF(OR(BT304="",BT304&lt;&gt;"NEMA"),"",MAX(BU$12:BU303)+1)</f>
        <v/>
      </c>
      <c r="BV304" s="66" t="str">
        <f t="shared" si="404"/>
        <v/>
      </c>
      <c r="BW304" s="47" t="s">
        <v>0</v>
      </c>
      <c r="BX304" s="19" t="str">
        <f t="shared" si="405"/>
        <v/>
      </c>
      <c r="BY304" s="47" t="s">
        <v>0</v>
      </c>
      <c r="BZ304" s="82" t="str">
        <f>IF(BM304&lt;&gt;"NEMA","",IF(IFERROR(MATCH(BL304,BL$12:BL303,0),0)&lt;&gt;0,"",BL304))</f>
        <v/>
      </c>
      <c r="CA304" s="47" t="s">
        <v>0</v>
      </c>
      <c r="CB304" s="125"/>
      <c r="CC304" s="47" t="s">
        <v>0</v>
      </c>
      <c r="CD304" s="58" t="str">
        <f t="shared" si="406"/>
        <v/>
      </c>
      <c r="CE304" s="31" t="str">
        <f t="shared" si="407"/>
        <v/>
      </c>
      <c r="CF304" s="31" t="str">
        <f>IF(CE304="","",MAX(CF$12:CF303)+1)</f>
        <v/>
      </c>
      <c r="CG304" s="31" t="str">
        <f t="shared" si="363"/>
        <v/>
      </c>
      <c r="CH304" s="31" t="str">
        <f t="shared" si="408"/>
        <v/>
      </c>
      <c r="CI304" s="31" t="str">
        <f>IF(CB304="","",MAX(CI$12:CI303)+1)</f>
        <v/>
      </c>
      <c r="CJ304" s="31" t="str">
        <f t="shared" si="409"/>
        <v/>
      </c>
      <c r="CK304" s="66" t="str">
        <f t="shared" si="410"/>
        <v/>
      </c>
      <c r="CL304" s="47" t="s">
        <v>0</v>
      </c>
      <c r="CM304" s="73" t="str">
        <f t="shared" si="364"/>
        <v/>
      </c>
      <c r="CN304" s="47"/>
      <c r="CO304" s="19" t="str">
        <f t="shared" si="411"/>
        <v/>
      </c>
      <c r="CP304" s="47" t="s">
        <v>0</v>
      </c>
      <c r="CQ304" s="143" t="str">
        <f t="shared" si="412"/>
        <v>OK Vihor</v>
      </c>
      <c r="CR304" s="47" t="s">
        <v>0</v>
      </c>
      <c r="CS304" s="58" t="str">
        <f t="shared" si="428"/>
        <v>92:09</v>
      </c>
      <c r="CT304" s="73" t="str">
        <f t="shared" si="429"/>
        <v>0</v>
      </c>
      <c r="CU304" s="229" t="str">
        <f t="shared" si="365"/>
        <v/>
      </c>
      <c r="CV304" s="230">
        <f t="shared" si="350"/>
        <v>5529</v>
      </c>
      <c r="CW304" s="163">
        <f t="shared" si="366"/>
        <v>1</v>
      </c>
      <c r="CX304" s="47" t="s">
        <v>0</v>
      </c>
      <c r="CY304" s="222" t="str">
        <f t="shared" si="413"/>
        <v xml:space="preserve">
</v>
      </c>
      <c r="CZ304" s="223">
        <f t="shared" si="414"/>
        <v>6</v>
      </c>
      <c r="DA304" s="47" t="s">
        <v>0</v>
      </c>
      <c r="DB304" s="47"/>
      <c r="DC304" s="47"/>
      <c r="DD304" s="47"/>
      <c r="DE304" s="47" t="s">
        <v>0</v>
      </c>
      <c r="DF304" s="53" t="str">
        <f t="shared" si="422"/>
        <v/>
      </c>
      <c r="DG304" t="s">
        <v>0</v>
      </c>
      <c r="DH304" s="128" t="str">
        <f t="shared" si="423"/>
        <v>Ž</v>
      </c>
      <c r="DI304" t="s">
        <v>0</v>
      </c>
      <c r="DJ304" s="52" t="str">
        <f t="shared" si="424"/>
        <v/>
      </c>
      <c r="DK304" s="66" t="str">
        <f t="shared" si="425"/>
        <v/>
      </c>
      <c r="DL304" t="s">
        <v>0</v>
      </c>
      <c r="DM304" s="19" t="str">
        <f t="shared" si="426"/>
        <v/>
      </c>
      <c r="DN304" s="47" t="s">
        <v>0</v>
      </c>
      <c r="DO304" s="19" t="str">
        <f t="shared" si="427"/>
        <v/>
      </c>
      <c r="DP304" s="47" t="s">
        <v>0</v>
      </c>
      <c r="DQ304" s="52" t="str">
        <f t="shared" si="367"/>
        <v>Iva – Tatić – OK Vihor – Ž35</v>
      </c>
      <c r="DR304" s="53">
        <f t="shared" si="368"/>
        <v>918</v>
      </c>
      <c r="DS304" s="47" t="s">
        <v>0</v>
      </c>
      <c r="DT304" s="52" t="str">
        <f t="shared" si="369"/>
        <v>Iva – Tatić – OK Vihor</v>
      </c>
      <c r="DU304" s="53">
        <f t="shared" si="370"/>
        <v>918</v>
      </c>
      <c r="DV304" s="47" t="s">
        <v>0</v>
      </c>
      <c r="DW304" s="52" t="str">
        <f t="shared" si="371"/>
        <v>Iva – Tatić</v>
      </c>
      <c r="DX304" s="53">
        <f t="shared" si="372"/>
        <v>918</v>
      </c>
      <c r="DY304" s="47" t="s">
        <v>0</v>
      </c>
      <c r="DZ304" s="58">
        <f t="shared" si="415"/>
        <v>918</v>
      </c>
      <c r="EA304" s="53" cm="1">
        <f t="array" ref="EA304">IF(DZ304&lt;&gt;"",INDEX(regNatjecatelj_id,DZ304,0),IF(BD304&lt;&gt;"",BD304,""))</f>
        <v>1148</v>
      </c>
      <c r="EB304" s="47" t="s">
        <v>0</v>
      </c>
      <c r="EC304" s="58" t="str">
        <f t="shared" si="373"/>
        <v>imepre</v>
      </c>
      <c r="ED304" s="73" t="str">
        <f t="shared" si="374"/>
        <v>klu</v>
      </c>
      <c r="EE304" s="73" t="str">
        <f t="shared" si="375"/>
        <v>kat</v>
      </c>
      <c r="EF304" s="73" t="str">
        <f t="shared" si="376"/>
        <v/>
      </c>
      <c r="EG304" s="66" t="str">
        <f t="shared" si="377"/>
        <v>imepre-klu-kat</v>
      </c>
      <c r="EH304" s="47" t="s">
        <v>0</v>
      </c>
      <c r="EI304" s="58">
        <f>IF(AL304="","",MAX(EI$12:EI303)+1)</f>
        <v>454</v>
      </c>
      <c r="EJ304" s="73">
        <f t="shared" si="378"/>
        <v>41</v>
      </c>
      <c r="EK304" s="73">
        <f t="shared" si="416"/>
        <v>1148</v>
      </c>
      <c r="EL304" s="73">
        <f t="shared" si="379"/>
        <v>5529</v>
      </c>
      <c r="EM304" s="73">
        <f t="shared" si="380"/>
        <v>1</v>
      </c>
      <c r="EN304" s="73">
        <f t="shared" si="417"/>
        <v>1</v>
      </c>
      <c r="EO304" s="73">
        <f t="shared" si="418"/>
        <v>1</v>
      </c>
      <c r="EP304" s="73" t="str">
        <f t="shared" si="381"/>
        <v>0</v>
      </c>
      <c r="EQ304" s="73" t="str">
        <f t="shared" si="382"/>
        <v/>
      </c>
      <c r="ER304" s="73" t="str">
        <f t="shared" si="383"/>
        <v/>
      </c>
      <c r="ES304" s="53" t="str">
        <f t="shared" si="384"/>
        <v/>
      </c>
      <c r="ET304" s="47" t="s">
        <v>0</v>
      </c>
      <c r="EU304" s="19" t="str">
        <f t="shared" si="419"/>
        <v>INSERT INTO rezultat(id,stazakategorija_id,imeprezime_id,vrijeme_sec,status_id,registracija,uparivanje_id,originalstatus_id,imeprezimealias_id,klubalias_id,kategorijaalias_id) VALUES (454,41,1148,5529,1,1,1,0,Null,Null,Null);</v>
      </c>
      <c r="EV304" s="47" t="s">
        <v>0</v>
      </c>
      <c r="EW304" s="19" t="str">
        <f t="shared" si="420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4" s="47" t="s">
        <v>0</v>
      </c>
      <c r="EY304" s="180" t="str">
        <f t="shared" si="385"/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4" s="47" t="s">
        <v>0</v>
      </c>
    </row>
    <row r="305" spans="1:156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6" t="str">
        <f t="shared" si="386"/>
        <v>ok</v>
      </c>
      <c r="P305" s="47"/>
      <c r="Q305" s="52" t="str">
        <f t="shared" si="387"/>
        <v>Ž35</v>
      </c>
      <c r="R305" s="73">
        <f>IF(Q305="","",IF(COUNTIF(Q$12:Q304,Q305)=0,R304+1,R304))</f>
        <v>19</v>
      </c>
      <c r="S305" s="73">
        <f t="shared" si="388"/>
        <v>117</v>
      </c>
      <c r="T305" s="73">
        <f t="shared" si="351"/>
        <v>26</v>
      </c>
      <c r="U305" s="66" t="str">
        <f t="shared" si="352"/>
        <v>Ž35</v>
      </c>
      <c r="V305" s="47" t="s">
        <v>0</v>
      </c>
      <c r="W305" s="222" t="str">
        <f t="shared" si="353"/>
        <v>Ž35</v>
      </c>
      <c r="X305" s="223">
        <f t="shared" si="354"/>
        <v>41</v>
      </c>
      <c r="Y305" s="47" t="s">
        <v>0</v>
      </c>
      <c r="Z305" s="52" t="str">
        <f t="shared" si="389"/>
        <v>CRO</v>
      </c>
      <c r="AA305" s="73">
        <f t="shared" si="355"/>
        <v>1</v>
      </c>
      <c r="AB305" s="31" t="str">
        <f t="shared" si="390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391"/>
        <v/>
      </c>
      <c r="AH305" s="47" t="s">
        <v>0</v>
      </c>
      <c r="AI305" s="143" t="str">
        <f t="shared" si="392"/>
        <v>CRO</v>
      </c>
      <c r="AJ305" s="47"/>
      <c r="AK305" s="52" t="str">
        <f t="shared" si="393"/>
        <v>Tanja</v>
      </c>
      <c r="AL305" s="31" t="str">
        <f t="shared" si="394"/>
        <v>Potrebica</v>
      </c>
      <c r="AM305" s="73">
        <f t="shared" si="395"/>
        <v>1220</v>
      </c>
      <c r="AN305" s="73" t="str">
        <f t="shared" si="396"/>
        <v/>
      </c>
      <c r="AO305" s="31" t="str">
        <f t="shared" si="356"/>
        <v>Tanja</v>
      </c>
      <c r="AP305" s="66" t="str">
        <f t="shared" si="357"/>
        <v>Potrebica</v>
      </c>
      <c r="AQ305" s="47" t="s">
        <v>0</v>
      </c>
      <c r="AR305" s="82" t="str">
        <f t="shared" si="397"/>
        <v/>
      </c>
      <c r="AS305" s="47" t="s">
        <v>0</v>
      </c>
      <c r="AT305" s="19" t="str">
        <f t="shared" si="398"/>
        <v/>
      </c>
      <c r="AU305" s="47" t="s">
        <v>0</v>
      </c>
      <c r="AV305" s="103"/>
      <c r="AW305" s="105"/>
      <c r="AX305" s="47" t="s">
        <v>0</v>
      </c>
      <c r="AY305" s="259" t="str">
        <f t="shared" si="421"/>
        <v/>
      </c>
      <c r="AZ305" s="47" t="s">
        <v>0</v>
      </c>
      <c r="BA305" s="52" t="str">
        <f t="shared" si="358"/>
        <v/>
      </c>
      <c r="BB305" s="73" t="str">
        <f>IF(AV305&amp;AW305="","",MAX(BB$12:BB304)+1)</f>
        <v/>
      </c>
      <c r="BC305" s="271" t="str">
        <f t="shared" si="359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>IF(O305="","",IF(BC305="",AO305,IF(BC305="NEMA",AV305,INDEX(regNatjecatelj_ime,MATCH(BC305,regNatjecatelj_id,0)))))</f>
        <v>Tanja</v>
      </c>
      <c r="BG305" s="31" t="str">
        <f>IF(O305="","",IF(BC305="",AP305,IF(BC305="NEMA",AW305,INDEX(regNatjecatelj_prezime,MATCH(BC305,regNatjecatelj_id,0)))))</f>
        <v>Potrebica</v>
      </c>
      <c r="BH305" s="73" t="str">
        <f t="shared" si="399"/>
        <v/>
      </c>
      <c r="BI305" s="53">
        <f t="shared" si="400"/>
        <v>1220</v>
      </c>
      <c r="BJ305" s="47" t="s">
        <v>0</v>
      </c>
      <c r="BK305" s="52" t="str">
        <f t="shared" si="360"/>
        <v>OK Varaždin</v>
      </c>
      <c r="BL305" s="31" t="str">
        <f t="shared" si="361"/>
        <v>OK Varaždin</v>
      </c>
      <c r="BM305" s="73" t="str">
        <f t="shared" si="362"/>
        <v/>
      </c>
      <c r="BN305" s="31" t="str" cm="1">
        <f t="array" ref="BN305">IF(BM305="",""&amp;BL305,IF(BM305="NEMA",BL305,INDEX(regKlub_naziv,MATCH(INDEX(regKlub_alias_klubId,BM305),regKlub_id,0))))</f>
        <v>OK Varaždin</v>
      </c>
      <c r="BO305" s="31" t="str" cm="1">
        <f t="array" ref="BO305">IFERROR(""&amp;INDEX(regNatjecatelj_klub,DX305),"")</f>
        <v>OK Varaždin</v>
      </c>
      <c r="BP305" s="88" t="str">
        <f t="shared" si="401"/>
        <v/>
      </c>
      <c r="BQ305" s="66" t="str">
        <f t="shared" si="402"/>
        <v>OK Varaždin</v>
      </c>
      <c r="BR305" s="47" t="s">
        <v>0</v>
      </c>
      <c r="BS305" s="52" t="str">
        <f>IF(X305&lt;&gt;"NEMA","",IF(IFERROR(MATCH(W305,W$12:W304,0),0)&lt;&gt;0,"",W305))</f>
        <v/>
      </c>
      <c r="BT305" s="73" t="str">
        <f t="shared" si="403"/>
        <v/>
      </c>
      <c r="BU305" s="31" t="str">
        <f>IF(OR(BT305="",BT305&lt;&gt;"NEMA"),"",MAX(BU$12:BU304)+1)</f>
        <v/>
      </c>
      <c r="BV305" s="66" t="str">
        <f t="shared" si="404"/>
        <v/>
      </c>
      <c r="BW305" s="47" t="s">
        <v>0</v>
      </c>
      <c r="BX305" s="19" t="str">
        <f t="shared" si="405"/>
        <v/>
      </c>
      <c r="BY305" s="47" t="s">
        <v>0</v>
      </c>
      <c r="BZ305" s="82" t="str">
        <f>IF(BM305&lt;&gt;"NEMA","",IF(IFERROR(MATCH(BL305,BL$12:BL304,0),0)&lt;&gt;0,"",BL305))</f>
        <v/>
      </c>
      <c r="CA305" s="47" t="s">
        <v>0</v>
      </c>
      <c r="CB305" s="125"/>
      <c r="CC305" s="47" t="s">
        <v>0</v>
      </c>
      <c r="CD305" s="58" t="str">
        <f t="shared" si="406"/>
        <v/>
      </c>
      <c r="CE305" s="31" t="str">
        <f t="shared" si="407"/>
        <v/>
      </c>
      <c r="CF305" s="31" t="str">
        <f>IF(CE305="","",MAX(CF$12:CF304)+1)</f>
        <v/>
      </c>
      <c r="CG305" s="31" t="str">
        <f t="shared" si="363"/>
        <v/>
      </c>
      <c r="CH305" s="31" t="str">
        <f t="shared" si="408"/>
        <v/>
      </c>
      <c r="CI305" s="31" t="str">
        <f>IF(CB305="","",MAX(CI$12:CI304)+1)</f>
        <v/>
      </c>
      <c r="CJ305" s="31" t="str">
        <f t="shared" si="409"/>
        <v/>
      </c>
      <c r="CK305" s="66" t="str">
        <f t="shared" si="410"/>
        <v/>
      </c>
      <c r="CL305" s="47" t="s">
        <v>0</v>
      </c>
      <c r="CM305" s="73" t="str">
        <f t="shared" si="364"/>
        <v/>
      </c>
      <c r="CN305" s="47"/>
      <c r="CO305" s="19" t="str">
        <f t="shared" si="411"/>
        <v/>
      </c>
      <c r="CP305" s="47" t="s">
        <v>0</v>
      </c>
      <c r="CQ305" s="143" t="str">
        <f t="shared" si="412"/>
        <v>OK Varaždin</v>
      </c>
      <c r="CR305" s="47" t="s">
        <v>0</v>
      </c>
      <c r="CS305" s="58" t="str">
        <f t="shared" si="428"/>
        <v>101:44</v>
      </c>
      <c r="CT305" s="73" t="str">
        <f t="shared" si="429"/>
        <v>0</v>
      </c>
      <c r="CU305" s="229" t="str">
        <f t="shared" si="365"/>
        <v/>
      </c>
      <c r="CV305" s="230">
        <f t="shared" si="350"/>
        <v>6104</v>
      </c>
      <c r="CW305" s="163">
        <f t="shared" si="366"/>
        <v>1</v>
      </c>
      <c r="CX305" s="47" t="s">
        <v>0</v>
      </c>
      <c r="CY305" s="222" t="str">
        <f t="shared" si="413"/>
        <v xml:space="preserve">
</v>
      </c>
      <c r="CZ305" s="223">
        <f t="shared" si="414"/>
        <v>6</v>
      </c>
      <c r="DA305" s="47" t="s">
        <v>0</v>
      </c>
      <c r="DB305" s="47"/>
      <c r="DC305" s="47"/>
      <c r="DD305" s="47"/>
      <c r="DE305" s="47" t="s">
        <v>0</v>
      </c>
      <c r="DF305" s="53" t="str">
        <f t="shared" si="422"/>
        <v/>
      </c>
      <c r="DG305" t="s">
        <v>0</v>
      </c>
      <c r="DH305" s="128" t="str">
        <f t="shared" si="423"/>
        <v>Ž</v>
      </c>
      <c r="DI305" t="s">
        <v>0</v>
      </c>
      <c r="DJ305" s="52" t="str">
        <f t="shared" si="424"/>
        <v/>
      </c>
      <c r="DK305" s="66" t="str">
        <f t="shared" si="425"/>
        <v/>
      </c>
      <c r="DL305" t="s">
        <v>0</v>
      </c>
      <c r="DM305" s="19" t="str">
        <f t="shared" si="426"/>
        <v/>
      </c>
      <c r="DN305" s="47" t="s">
        <v>0</v>
      </c>
      <c r="DO305" s="19" t="str">
        <f t="shared" si="427"/>
        <v/>
      </c>
      <c r="DP305" s="47" t="s">
        <v>0</v>
      </c>
      <c r="DQ305" s="52" t="str">
        <f t="shared" si="367"/>
        <v>Tanja – Potrebica – OK Varaždin – Ž35</v>
      </c>
      <c r="DR305" s="53">
        <f t="shared" si="368"/>
        <v>578</v>
      </c>
      <c r="DS305" s="47" t="s">
        <v>0</v>
      </c>
      <c r="DT305" s="52" t="str">
        <f t="shared" si="369"/>
        <v>Tanja – Potrebica – OK Varaždin</v>
      </c>
      <c r="DU305" s="53">
        <f t="shared" si="370"/>
        <v>578</v>
      </c>
      <c r="DV305" s="47" t="s">
        <v>0</v>
      </c>
      <c r="DW305" s="52" t="str">
        <f t="shared" si="371"/>
        <v>Tanja – Potrebica</v>
      </c>
      <c r="DX305" s="53">
        <f t="shared" si="372"/>
        <v>578</v>
      </c>
      <c r="DY305" s="47" t="s">
        <v>0</v>
      </c>
      <c r="DZ305" s="58">
        <f t="shared" si="415"/>
        <v>578</v>
      </c>
      <c r="EA305" s="53" cm="1">
        <f t="array" ref="EA305">IF(DZ305&lt;&gt;"",INDEX(regNatjecatelj_id,DZ305,0),IF(BD305&lt;&gt;"",BD305,""))</f>
        <v>1220</v>
      </c>
      <c r="EB305" s="47" t="s">
        <v>0</v>
      </c>
      <c r="EC305" s="58" t="str">
        <f t="shared" si="373"/>
        <v>imepre</v>
      </c>
      <c r="ED305" s="73" t="str">
        <f t="shared" si="374"/>
        <v>klu</v>
      </c>
      <c r="EE305" s="73" t="str">
        <f t="shared" si="375"/>
        <v>kat</v>
      </c>
      <c r="EF305" s="73" t="str">
        <f t="shared" si="376"/>
        <v/>
      </c>
      <c r="EG305" s="66" t="str">
        <f t="shared" si="377"/>
        <v>imepre-klu-kat</v>
      </c>
      <c r="EH305" s="47" t="s">
        <v>0</v>
      </c>
      <c r="EI305" s="58">
        <f>IF(AL305="","",MAX(EI$12:EI304)+1)</f>
        <v>455</v>
      </c>
      <c r="EJ305" s="73">
        <f t="shared" si="378"/>
        <v>41</v>
      </c>
      <c r="EK305" s="73">
        <f t="shared" si="416"/>
        <v>1220</v>
      </c>
      <c r="EL305" s="73">
        <f t="shared" si="379"/>
        <v>6104</v>
      </c>
      <c r="EM305" s="73">
        <f t="shared" si="380"/>
        <v>1</v>
      </c>
      <c r="EN305" s="73">
        <f t="shared" si="417"/>
        <v>1</v>
      </c>
      <c r="EO305" s="73">
        <f t="shared" si="418"/>
        <v>1</v>
      </c>
      <c r="EP305" s="73" t="str">
        <f t="shared" si="381"/>
        <v>0</v>
      </c>
      <c r="EQ305" s="73" t="str">
        <f t="shared" si="382"/>
        <v/>
      </c>
      <c r="ER305" s="73" t="str">
        <f t="shared" si="383"/>
        <v/>
      </c>
      <c r="ES305" s="53" t="str">
        <f t="shared" si="384"/>
        <v/>
      </c>
      <c r="ET305" s="47" t="s">
        <v>0</v>
      </c>
      <c r="EU305" s="19" t="str">
        <f t="shared" si="419"/>
        <v>INSERT INTO rezultat(id,stazakategorija_id,imeprezime_id,vrijeme_sec,status_id,registracija,uparivanje_id,originalstatus_id,imeprezimealias_id,klubalias_id,kategorijaalias_id) VALUES (455,41,1220,6104,1,1,1,0,Null,Null,Null);</v>
      </c>
      <c r="EV305" s="47" t="s">
        <v>0</v>
      </c>
      <c r="EW305" s="19" t="str">
        <f t="shared" si="420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5" s="47" t="s">
        <v>0</v>
      </c>
      <c r="EY305" s="180" t="str">
        <f t="shared" si="385"/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5" s="47" t="s">
        <v>0</v>
      </c>
    </row>
    <row r="306" spans="1:156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6" t="str">
        <f t="shared" si="386"/>
        <v>ok</v>
      </c>
      <c r="P306" s="47"/>
      <c r="Q306" s="52" t="str">
        <f t="shared" si="387"/>
        <v>Ž35</v>
      </c>
      <c r="R306" s="73">
        <f>IF(Q306="","",IF(COUNTIF(Q$12:Q305,Q306)=0,R305+1,R305))</f>
        <v>19</v>
      </c>
      <c r="S306" s="73">
        <f t="shared" si="388"/>
        <v>117</v>
      </c>
      <c r="T306" s="73">
        <f t="shared" si="351"/>
        <v>26</v>
      </c>
      <c r="U306" s="66" t="str">
        <f t="shared" si="352"/>
        <v>Ž35</v>
      </c>
      <c r="V306" s="47" t="s">
        <v>0</v>
      </c>
      <c r="W306" s="222" t="str">
        <f t="shared" si="353"/>
        <v>Ž35</v>
      </c>
      <c r="X306" s="223">
        <f t="shared" si="354"/>
        <v>41</v>
      </c>
      <c r="Y306" s="47" t="s">
        <v>0</v>
      </c>
      <c r="Z306" s="52" t="str">
        <f t="shared" si="389"/>
        <v>CRO</v>
      </c>
      <c r="AA306" s="73">
        <f t="shared" si="355"/>
        <v>1</v>
      </c>
      <c r="AB306" s="31" t="str">
        <f t="shared" si="390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391"/>
        <v/>
      </c>
      <c r="AH306" s="47" t="s">
        <v>0</v>
      </c>
      <c r="AI306" s="143" t="str">
        <f t="shared" si="392"/>
        <v>CRO</v>
      </c>
      <c r="AJ306" s="47"/>
      <c r="AK306" s="52" t="str">
        <f t="shared" si="393"/>
        <v>Maja</v>
      </c>
      <c r="AL306" s="31" t="str">
        <f t="shared" si="394"/>
        <v>Kušt</v>
      </c>
      <c r="AM306" s="73">
        <f t="shared" si="395"/>
        <v>1375</v>
      </c>
      <c r="AN306" s="73" t="str">
        <f t="shared" si="396"/>
        <v/>
      </c>
      <c r="AO306" s="31" t="str">
        <f t="shared" si="356"/>
        <v>Maja</v>
      </c>
      <c r="AP306" s="66" t="str">
        <f t="shared" si="357"/>
        <v>Kušt</v>
      </c>
      <c r="AQ306" s="47" t="s">
        <v>0</v>
      </c>
      <c r="AR306" s="82" t="str">
        <f t="shared" si="397"/>
        <v/>
      </c>
      <c r="AS306" s="47" t="s">
        <v>0</v>
      </c>
      <c r="AT306" s="19" t="str">
        <f t="shared" si="398"/>
        <v/>
      </c>
      <c r="AU306" s="47" t="s">
        <v>0</v>
      </c>
      <c r="AV306" s="103"/>
      <c r="AW306" s="105"/>
      <c r="AX306" s="47" t="s">
        <v>0</v>
      </c>
      <c r="AY306" s="259" t="str">
        <f t="shared" si="421"/>
        <v/>
      </c>
      <c r="AZ306" s="47" t="s">
        <v>0</v>
      </c>
      <c r="BA306" s="52" t="str">
        <f t="shared" si="358"/>
        <v/>
      </c>
      <c r="BB306" s="73" t="str">
        <f>IF(AV306&amp;AW306="","",MAX(BB$12:BB305)+1)</f>
        <v/>
      </c>
      <c r="BC306" s="271" t="str">
        <f t="shared" si="359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>IF(O306="","",IF(BC306="",AO306,IF(BC306="NEMA",AV306,INDEX(regNatjecatelj_ime,MATCH(BC306,regNatjecatelj_id,0)))))</f>
        <v>Maja</v>
      </c>
      <c r="BG306" s="31" t="str">
        <f>IF(O306="","",IF(BC306="",AP306,IF(BC306="NEMA",AW306,INDEX(regNatjecatelj_prezime,MATCH(BC306,regNatjecatelj_id,0)))))</f>
        <v>Kušt</v>
      </c>
      <c r="BH306" s="73" t="str">
        <f t="shared" si="399"/>
        <v/>
      </c>
      <c r="BI306" s="53">
        <f t="shared" si="400"/>
        <v>1375</v>
      </c>
      <c r="BJ306" s="47" t="s">
        <v>0</v>
      </c>
      <c r="BK306" s="52" t="str">
        <f t="shared" si="360"/>
        <v>Vihor</v>
      </c>
      <c r="BL306" s="31" t="str">
        <f t="shared" si="361"/>
        <v>OK Vihor</v>
      </c>
      <c r="BM306" s="73" t="str">
        <f t="shared" si="362"/>
        <v/>
      </c>
      <c r="BN306" s="31" t="str" cm="1">
        <f t="array" ref="BN306">IF(BM306="",""&amp;BL306,IF(BM306="NEMA",BL306,INDEX(regKlub_naziv,MATCH(INDEX(regKlub_alias_klubId,BM306),regKlub_id,0))))</f>
        <v>OK Vihor</v>
      </c>
      <c r="BO306" s="31" t="str" cm="1">
        <f t="array" ref="BO306">IFERROR(""&amp;INDEX(regNatjecatelj_klub,DX306),"")</f>
        <v>OK Vihor</v>
      </c>
      <c r="BP306" s="88" t="str">
        <f t="shared" si="401"/>
        <v/>
      </c>
      <c r="BQ306" s="66" t="str">
        <f t="shared" si="402"/>
        <v>OK Vihor</v>
      </c>
      <c r="BR306" s="47" t="s">
        <v>0</v>
      </c>
      <c r="BS306" s="52" t="str">
        <f>IF(X306&lt;&gt;"NEMA","",IF(IFERROR(MATCH(W306,W$12:W305,0),0)&lt;&gt;0,"",W306))</f>
        <v/>
      </c>
      <c r="BT306" s="73" t="str">
        <f t="shared" si="403"/>
        <v/>
      </c>
      <c r="BU306" s="31" t="str">
        <f>IF(OR(BT306="",BT306&lt;&gt;"NEMA"),"",MAX(BU$12:BU305)+1)</f>
        <v/>
      </c>
      <c r="BV306" s="66" t="str">
        <f t="shared" si="404"/>
        <v/>
      </c>
      <c r="BW306" s="47" t="s">
        <v>0</v>
      </c>
      <c r="BX306" s="19" t="str">
        <f t="shared" si="405"/>
        <v/>
      </c>
      <c r="BY306" s="47" t="s">
        <v>0</v>
      </c>
      <c r="BZ306" s="82" t="str">
        <f>IF(BM306&lt;&gt;"NEMA","",IF(IFERROR(MATCH(BL306,BL$12:BL305,0),0)&lt;&gt;0,"",BL306))</f>
        <v/>
      </c>
      <c r="CA306" s="47" t="s">
        <v>0</v>
      </c>
      <c r="CB306" s="125"/>
      <c r="CC306" s="47" t="s">
        <v>0</v>
      </c>
      <c r="CD306" s="58" t="str">
        <f t="shared" si="406"/>
        <v/>
      </c>
      <c r="CE306" s="31" t="str">
        <f t="shared" si="407"/>
        <v/>
      </c>
      <c r="CF306" s="31" t="str">
        <f>IF(CE306="","",MAX(CF$12:CF305)+1)</f>
        <v/>
      </c>
      <c r="CG306" s="31" t="str">
        <f t="shared" si="363"/>
        <v/>
      </c>
      <c r="CH306" s="31" t="str">
        <f t="shared" si="408"/>
        <v/>
      </c>
      <c r="CI306" s="31" t="str">
        <f>IF(CB306="","",MAX(CI$12:CI305)+1)</f>
        <v/>
      </c>
      <c r="CJ306" s="31" t="str">
        <f t="shared" si="409"/>
        <v/>
      </c>
      <c r="CK306" s="66" t="str">
        <f t="shared" si="410"/>
        <v/>
      </c>
      <c r="CL306" s="47" t="s">
        <v>0</v>
      </c>
      <c r="CM306" s="73" t="str">
        <f t="shared" si="364"/>
        <v/>
      </c>
      <c r="CN306" s="47"/>
      <c r="CO306" s="19" t="str">
        <f t="shared" si="411"/>
        <v/>
      </c>
      <c r="CP306" s="47" t="s">
        <v>0</v>
      </c>
      <c r="CQ306" s="143" t="str">
        <f t="shared" si="412"/>
        <v>OK Vihor</v>
      </c>
      <c r="CR306" s="47" t="s">
        <v>0</v>
      </c>
      <c r="CS306" s="58" t="str">
        <f t="shared" si="428"/>
        <v>106:38</v>
      </c>
      <c r="CT306" s="73" t="str">
        <f t="shared" si="429"/>
        <v>0</v>
      </c>
      <c r="CU306" s="229" t="str">
        <f t="shared" si="365"/>
        <v/>
      </c>
      <c r="CV306" s="230">
        <f t="shared" si="350"/>
        <v>6398</v>
      </c>
      <c r="CW306" s="163">
        <f t="shared" si="366"/>
        <v>1</v>
      </c>
      <c r="CX306" s="47" t="s">
        <v>0</v>
      </c>
      <c r="CY306" s="222" t="str">
        <f t="shared" si="413"/>
        <v xml:space="preserve">
</v>
      </c>
      <c r="CZ306" s="223">
        <f t="shared" si="414"/>
        <v>6</v>
      </c>
      <c r="DA306" s="47" t="s">
        <v>0</v>
      </c>
      <c r="DB306" s="47"/>
      <c r="DC306" s="47"/>
      <c r="DD306" s="47"/>
      <c r="DE306" s="47" t="s">
        <v>0</v>
      </c>
      <c r="DF306" s="53" t="str">
        <f t="shared" si="422"/>
        <v/>
      </c>
      <c r="DG306" t="s">
        <v>0</v>
      </c>
      <c r="DH306" s="128" t="str">
        <f t="shared" si="423"/>
        <v>Ž</v>
      </c>
      <c r="DI306" t="s">
        <v>0</v>
      </c>
      <c r="DJ306" s="52" t="str">
        <f t="shared" si="424"/>
        <v/>
      </c>
      <c r="DK306" s="66" t="str">
        <f t="shared" si="425"/>
        <v/>
      </c>
      <c r="DL306" t="s">
        <v>0</v>
      </c>
      <c r="DM306" s="19" t="str">
        <f t="shared" si="426"/>
        <v/>
      </c>
      <c r="DN306" s="47" t="s">
        <v>0</v>
      </c>
      <c r="DO306" s="19" t="str">
        <f t="shared" si="427"/>
        <v/>
      </c>
      <c r="DP306" s="47" t="s">
        <v>0</v>
      </c>
      <c r="DQ306" s="52" t="str">
        <f t="shared" si="367"/>
        <v>Maja – Kušt – OK Vihor – Ž35</v>
      </c>
      <c r="DR306" s="53">
        <f t="shared" si="368"/>
        <v>768</v>
      </c>
      <c r="DS306" s="47" t="s">
        <v>0</v>
      </c>
      <c r="DT306" s="52" t="str">
        <f t="shared" si="369"/>
        <v>Maja – Kušt – OK Vihor</v>
      </c>
      <c r="DU306" s="53">
        <f t="shared" si="370"/>
        <v>768</v>
      </c>
      <c r="DV306" s="47" t="s">
        <v>0</v>
      </c>
      <c r="DW306" s="52" t="str">
        <f t="shared" si="371"/>
        <v>Maja – Kušt</v>
      </c>
      <c r="DX306" s="53">
        <f t="shared" si="372"/>
        <v>768</v>
      </c>
      <c r="DY306" s="47" t="s">
        <v>0</v>
      </c>
      <c r="DZ306" s="58">
        <f t="shared" si="415"/>
        <v>768</v>
      </c>
      <c r="EA306" s="53" cm="1">
        <f t="array" ref="EA306">IF(DZ306&lt;&gt;"",INDEX(regNatjecatelj_id,DZ306,0),IF(BD306&lt;&gt;"",BD306,""))</f>
        <v>1375</v>
      </c>
      <c r="EB306" s="47" t="s">
        <v>0</v>
      </c>
      <c r="EC306" s="58" t="str">
        <f t="shared" si="373"/>
        <v>imepre</v>
      </c>
      <c r="ED306" s="73" t="str">
        <f t="shared" si="374"/>
        <v>klu</v>
      </c>
      <c r="EE306" s="73" t="str">
        <f t="shared" si="375"/>
        <v>kat</v>
      </c>
      <c r="EF306" s="73" t="str">
        <f t="shared" si="376"/>
        <v/>
      </c>
      <c r="EG306" s="66" t="str">
        <f t="shared" si="377"/>
        <v>imepre-klu-kat</v>
      </c>
      <c r="EH306" s="47" t="s">
        <v>0</v>
      </c>
      <c r="EI306" s="58">
        <f>IF(AL306="","",MAX(EI$12:EI305)+1)</f>
        <v>456</v>
      </c>
      <c r="EJ306" s="73">
        <f t="shared" si="378"/>
        <v>41</v>
      </c>
      <c r="EK306" s="73">
        <f t="shared" si="416"/>
        <v>1375</v>
      </c>
      <c r="EL306" s="73">
        <f t="shared" si="379"/>
        <v>6398</v>
      </c>
      <c r="EM306" s="73">
        <f t="shared" si="380"/>
        <v>1</v>
      </c>
      <c r="EN306" s="73">
        <f t="shared" si="417"/>
        <v>1</v>
      </c>
      <c r="EO306" s="73">
        <f t="shared" si="418"/>
        <v>1</v>
      </c>
      <c r="EP306" s="73" t="str">
        <f t="shared" si="381"/>
        <v>0</v>
      </c>
      <c r="EQ306" s="73" t="str">
        <f t="shared" si="382"/>
        <v/>
      </c>
      <c r="ER306" s="73" t="str">
        <f t="shared" si="383"/>
        <v/>
      </c>
      <c r="ES306" s="53" t="str">
        <f t="shared" si="384"/>
        <v/>
      </c>
      <c r="ET306" s="47" t="s">
        <v>0</v>
      </c>
      <c r="EU306" s="19" t="str">
        <f t="shared" si="419"/>
        <v>INSERT INTO rezultat(id,stazakategorija_id,imeprezime_id,vrijeme_sec,status_id,registracija,uparivanje_id,originalstatus_id,imeprezimealias_id,klubalias_id,kategorijaalias_id) VALUES (456,41,1375,6398,1,1,1,0,Null,Null,Null);</v>
      </c>
      <c r="EV306" s="47" t="s">
        <v>0</v>
      </c>
      <c r="EW306" s="19" t="str">
        <f t="shared" si="420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6" s="47" t="s">
        <v>0</v>
      </c>
      <c r="EY306" s="180" t="str">
        <f t="shared" si="385"/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6" s="47" t="s">
        <v>0</v>
      </c>
    </row>
    <row r="307" spans="1:156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6" t="str">
        <f t="shared" si="386"/>
        <v>ok</v>
      </c>
      <c r="P307" s="47"/>
      <c r="Q307" s="52" t="str">
        <f t="shared" si="387"/>
        <v>Ž35</v>
      </c>
      <c r="R307" s="73">
        <f>IF(Q307="","",IF(COUNTIF(Q$12:Q306,Q307)=0,R306+1,R306))</f>
        <v>19</v>
      </c>
      <c r="S307" s="73">
        <f t="shared" si="388"/>
        <v>117</v>
      </c>
      <c r="T307" s="73">
        <f t="shared" si="351"/>
        <v>26</v>
      </c>
      <c r="U307" s="66" t="str">
        <f t="shared" si="352"/>
        <v>Ž35</v>
      </c>
      <c r="V307" s="47" t="s">
        <v>0</v>
      </c>
      <c r="W307" s="222" t="str">
        <f t="shared" si="353"/>
        <v>Ž35</v>
      </c>
      <c r="X307" s="223">
        <f t="shared" si="354"/>
        <v>41</v>
      </c>
      <c r="Y307" s="47" t="s">
        <v>0</v>
      </c>
      <c r="Z307" s="52" t="str">
        <f t="shared" si="389"/>
        <v>CRO</v>
      </c>
      <c r="AA307" s="73">
        <f t="shared" si="355"/>
        <v>1</v>
      </c>
      <c r="AB307" s="31" t="str">
        <f t="shared" si="390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391"/>
        <v/>
      </c>
      <c r="AH307" s="47" t="s">
        <v>0</v>
      </c>
      <c r="AI307" s="143" t="str">
        <f t="shared" si="392"/>
        <v>CRO</v>
      </c>
      <c r="AJ307" s="47"/>
      <c r="AK307" s="52" t="str">
        <f t="shared" si="393"/>
        <v>Ana</v>
      </c>
      <c r="AL307" s="31" t="str">
        <f t="shared" si="394"/>
        <v>Delić</v>
      </c>
      <c r="AM307" s="73">
        <f t="shared" si="395"/>
        <v>1549</v>
      </c>
      <c r="AN307" s="73" t="str">
        <f t="shared" si="396"/>
        <v/>
      </c>
      <c r="AO307" s="31" t="str">
        <f t="shared" si="356"/>
        <v>Ana</v>
      </c>
      <c r="AP307" s="66" t="str">
        <f t="shared" si="357"/>
        <v>Delić</v>
      </c>
      <c r="AQ307" s="47" t="s">
        <v>0</v>
      </c>
      <c r="AR307" s="82" t="str">
        <f t="shared" si="397"/>
        <v/>
      </c>
      <c r="AS307" s="47" t="s">
        <v>0</v>
      </c>
      <c r="AT307" s="19" t="str">
        <f t="shared" si="398"/>
        <v/>
      </c>
      <c r="AU307" s="47" t="s">
        <v>0</v>
      </c>
      <c r="AV307" s="103"/>
      <c r="AW307" s="105"/>
      <c r="AX307" s="47" t="s">
        <v>0</v>
      </c>
      <c r="AY307" s="259" t="str">
        <f t="shared" si="421"/>
        <v/>
      </c>
      <c r="AZ307" s="47" t="s">
        <v>0</v>
      </c>
      <c r="BA307" s="52" t="str">
        <f t="shared" si="358"/>
        <v/>
      </c>
      <c r="BB307" s="73" t="str">
        <f>IF(AV307&amp;AW307="","",MAX(BB$12:BB306)+1)</f>
        <v/>
      </c>
      <c r="BC307" s="271" t="str">
        <f t="shared" si="359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>IF(O307="","",IF(BC307="",AO307,IF(BC307="NEMA",AV307,INDEX(regNatjecatelj_ime,MATCH(BC307,regNatjecatelj_id,0)))))</f>
        <v>Ana</v>
      </c>
      <c r="BG307" s="31" t="str">
        <f>IF(O307="","",IF(BC307="",AP307,IF(BC307="NEMA",AW307,INDEX(regNatjecatelj_prezime,MATCH(BC307,regNatjecatelj_id,0)))))</f>
        <v>Delić</v>
      </c>
      <c r="BH307" s="73" t="str">
        <f t="shared" si="399"/>
        <v/>
      </c>
      <c r="BI307" s="53">
        <f t="shared" si="400"/>
        <v>1549</v>
      </c>
      <c r="BJ307" s="47" t="s">
        <v>0</v>
      </c>
      <c r="BK307" s="52" t="str">
        <f t="shared" si="360"/>
        <v>OK Jelen</v>
      </c>
      <c r="BL307" s="31" t="str">
        <f t="shared" si="361"/>
        <v>OK Jelen</v>
      </c>
      <c r="BM307" s="73" t="str">
        <f t="shared" si="362"/>
        <v/>
      </c>
      <c r="BN307" s="31" t="str" cm="1">
        <f t="array" ref="BN307">IF(BM307="",""&amp;BL307,IF(BM307="NEMA",BL307,INDEX(regKlub_naziv,MATCH(INDEX(regKlub_alias_klubId,BM307),regKlub_id,0))))</f>
        <v>OK Jelen</v>
      </c>
      <c r="BO307" s="31" t="str" cm="1">
        <f t="array" ref="BO307">IFERROR(""&amp;INDEX(regNatjecatelj_klub,DX307),"")</f>
        <v>OK Jelen</v>
      </c>
      <c r="BP307" s="88" t="str">
        <f t="shared" si="401"/>
        <v/>
      </c>
      <c r="BQ307" s="66" t="str">
        <f t="shared" si="402"/>
        <v>OK Jelen</v>
      </c>
      <c r="BR307" s="47" t="s">
        <v>0</v>
      </c>
      <c r="BS307" s="52" t="str">
        <f>IF(X307&lt;&gt;"NEMA","",IF(IFERROR(MATCH(W307,W$12:W306,0),0)&lt;&gt;0,"",W307))</f>
        <v/>
      </c>
      <c r="BT307" s="73" t="str">
        <f t="shared" si="403"/>
        <v/>
      </c>
      <c r="BU307" s="31" t="str">
        <f>IF(OR(BT307="",BT307&lt;&gt;"NEMA"),"",MAX(BU$12:BU306)+1)</f>
        <v/>
      </c>
      <c r="BV307" s="66" t="str">
        <f t="shared" si="404"/>
        <v/>
      </c>
      <c r="BW307" s="47" t="s">
        <v>0</v>
      </c>
      <c r="BX307" s="19" t="str">
        <f t="shared" si="405"/>
        <v/>
      </c>
      <c r="BY307" s="47" t="s">
        <v>0</v>
      </c>
      <c r="BZ307" s="82" t="str">
        <f>IF(BM307&lt;&gt;"NEMA","",IF(IFERROR(MATCH(BL307,BL$12:BL306,0),0)&lt;&gt;0,"",BL307))</f>
        <v/>
      </c>
      <c r="CA307" s="47" t="s">
        <v>0</v>
      </c>
      <c r="CB307" s="125"/>
      <c r="CC307" s="47" t="s">
        <v>0</v>
      </c>
      <c r="CD307" s="58" t="str">
        <f t="shared" si="406"/>
        <v/>
      </c>
      <c r="CE307" s="31" t="str">
        <f t="shared" si="407"/>
        <v/>
      </c>
      <c r="CF307" s="31" t="str">
        <f>IF(CE307="","",MAX(CF$12:CF306)+1)</f>
        <v/>
      </c>
      <c r="CG307" s="31" t="str">
        <f t="shared" si="363"/>
        <v/>
      </c>
      <c r="CH307" s="31" t="str">
        <f t="shared" si="408"/>
        <v/>
      </c>
      <c r="CI307" s="31" t="str">
        <f>IF(CB307="","",MAX(CI$12:CI306)+1)</f>
        <v/>
      </c>
      <c r="CJ307" s="31" t="str">
        <f t="shared" si="409"/>
        <v/>
      </c>
      <c r="CK307" s="66" t="str">
        <f t="shared" si="410"/>
        <v/>
      </c>
      <c r="CL307" s="47" t="s">
        <v>0</v>
      </c>
      <c r="CM307" s="73" t="str">
        <f t="shared" si="364"/>
        <v/>
      </c>
      <c r="CN307" s="47"/>
      <c r="CO307" s="19" t="str">
        <f t="shared" si="411"/>
        <v/>
      </c>
      <c r="CP307" s="47" t="s">
        <v>0</v>
      </c>
      <c r="CQ307" s="143" t="str">
        <f t="shared" si="412"/>
        <v>OK Jelen</v>
      </c>
      <c r="CR307" s="47" t="s">
        <v>0</v>
      </c>
      <c r="CS307" s="58" t="str">
        <f t="shared" si="428"/>
        <v/>
      </c>
      <c r="CT307" s="73" t="str">
        <f t="shared" si="429"/>
        <v>1</v>
      </c>
      <c r="CU307" s="229" t="str">
        <f t="shared" si="365"/>
        <v/>
      </c>
      <c r="CV307" s="230" t="str">
        <f t="shared" si="350"/>
        <v/>
      </c>
      <c r="CW307" s="163">
        <f t="shared" si="366"/>
        <v>6</v>
      </c>
      <c r="CX307" s="47" t="s">
        <v>0</v>
      </c>
      <c r="CY307" s="222" t="str">
        <f t="shared" si="413"/>
        <v xml:space="preserve">
</v>
      </c>
      <c r="CZ307" s="223" t="e">
        <f t="shared" si="414"/>
        <v>#N/A</v>
      </c>
      <c r="DA307" s="47" t="s">
        <v>0</v>
      </c>
      <c r="DB307" s="47"/>
      <c r="DC307" s="47"/>
      <c r="DD307" s="47"/>
      <c r="DE307" s="47" t="s">
        <v>0</v>
      </c>
      <c r="DF307" s="53" t="str">
        <f t="shared" si="422"/>
        <v/>
      </c>
      <c r="DG307" t="s">
        <v>0</v>
      </c>
      <c r="DH307" s="128" t="str">
        <f t="shared" si="423"/>
        <v>Ž</v>
      </c>
      <c r="DI307" t="s">
        <v>0</v>
      </c>
      <c r="DJ307" s="52" t="str">
        <f t="shared" si="424"/>
        <v/>
      </c>
      <c r="DK307" s="66" t="str">
        <f t="shared" si="425"/>
        <v/>
      </c>
      <c r="DL307" t="s">
        <v>0</v>
      </c>
      <c r="DM307" s="19" t="str">
        <f t="shared" si="426"/>
        <v/>
      </c>
      <c r="DN307" s="47" t="s">
        <v>0</v>
      </c>
      <c r="DO307" s="19" t="str">
        <f t="shared" si="427"/>
        <v/>
      </c>
      <c r="DP307" s="47" t="s">
        <v>0</v>
      </c>
      <c r="DQ307" s="52" t="str">
        <f t="shared" si="367"/>
        <v>Ana – Delić – OK Jelen – Ž35</v>
      </c>
      <c r="DR307" s="53">
        <f t="shared" si="368"/>
        <v>157</v>
      </c>
      <c r="DS307" s="47" t="s">
        <v>0</v>
      </c>
      <c r="DT307" s="52" t="str">
        <f t="shared" si="369"/>
        <v>Ana – Delić – OK Jelen</v>
      </c>
      <c r="DU307" s="53">
        <f t="shared" si="370"/>
        <v>157</v>
      </c>
      <c r="DV307" s="47" t="s">
        <v>0</v>
      </c>
      <c r="DW307" s="52" t="str">
        <f t="shared" si="371"/>
        <v>Ana – Delić</v>
      </c>
      <c r="DX307" s="53">
        <f t="shared" si="372"/>
        <v>157</v>
      </c>
      <c r="DY307" s="47" t="s">
        <v>0</v>
      </c>
      <c r="DZ307" s="58">
        <f t="shared" si="415"/>
        <v>157</v>
      </c>
      <c r="EA307" s="53" cm="1">
        <f t="array" ref="EA307">IF(DZ307&lt;&gt;"",INDEX(regNatjecatelj_id,DZ307,0),IF(BD307&lt;&gt;"",BD307,""))</f>
        <v>1549</v>
      </c>
      <c r="EB307" s="47" t="s">
        <v>0</v>
      </c>
      <c r="EC307" s="58" t="str">
        <f t="shared" si="373"/>
        <v>imepre</v>
      </c>
      <c r="ED307" s="73" t="str">
        <f t="shared" si="374"/>
        <v>klu</v>
      </c>
      <c r="EE307" s="73" t="str">
        <f t="shared" si="375"/>
        <v>kat</v>
      </c>
      <c r="EF307" s="73" t="str">
        <f t="shared" si="376"/>
        <v/>
      </c>
      <c r="EG307" s="66" t="str">
        <f t="shared" si="377"/>
        <v>imepre-klu-kat</v>
      </c>
      <c r="EH307" s="47" t="s">
        <v>0</v>
      </c>
      <c r="EI307" s="58">
        <f>IF(AL307="","",MAX(EI$12:EI306)+1)</f>
        <v>457</v>
      </c>
      <c r="EJ307" s="73">
        <f t="shared" si="378"/>
        <v>41</v>
      </c>
      <c r="EK307" s="73">
        <f t="shared" si="416"/>
        <v>1549</v>
      </c>
      <c r="EL307" s="73" t="str">
        <f t="shared" si="379"/>
        <v/>
      </c>
      <c r="EM307" s="73">
        <f t="shared" si="380"/>
        <v>6</v>
      </c>
      <c r="EN307" s="73">
        <f t="shared" si="417"/>
        <v>1</v>
      </c>
      <c r="EO307" s="73">
        <f t="shared" si="418"/>
        <v>1</v>
      </c>
      <c r="EP307" s="73" t="str">
        <f t="shared" si="381"/>
        <v>1</v>
      </c>
      <c r="EQ307" s="73" t="str">
        <f t="shared" si="382"/>
        <v/>
      </c>
      <c r="ER307" s="73" t="str">
        <f t="shared" si="383"/>
        <v/>
      </c>
      <c r="ES307" s="53" t="str">
        <f t="shared" si="384"/>
        <v/>
      </c>
      <c r="ET307" s="47" t="s">
        <v>0</v>
      </c>
      <c r="EU307" s="19" t="str">
        <f t="shared" si="419"/>
        <v>INSERT INTO rezultat(id,stazakategorija_id,imeprezime_id,vrijeme_sec,status_id,registracija,uparivanje_id,originalstatus_id,imeprezimealias_id,klubalias_id,kategorijaalias_id) VALUES (457,41,1549,Null,6,1,1,1,Null,Null,Null);</v>
      </c>
      <c r="EV307" s="47" t="s">
        <v>0</v>
      </c>
      <c r="EW307" s="19" t="str">
        <f t="shared" si="420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7" s="47" t="s">
        <v>0</v>
      </c>
      <c r="EY307" s="180" t="str">
        <f t="shared" si="385"/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07" s="47" t="s">
        <v>0</v>
      </c>
    </row>
    <row r="308" spans="1:156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6" t="str">
        <f t="shared" si="386"/>
        <v/>
      </c>
      <c r="P308" s="47"/>
      <c r="Q308" s="52" t="str">
        <f t="shared" si="387"/>
        <v>Ž35</v>
      </c>
      <c r="R308" s="73">
        <f>IF(Q308="","",IF(COUNTIF(Q$12:Q307,Q308)=0,R307+1,R307))</f>
        <v>19</v>
      </c>
      <c r="S308" s="73">
        <f t="shared" si="388"/>
        <v>117</v>
      </c>
      <c r="T308" s="73">
        <f t="shared" si="351"/>
        <v>26</v>
      </c>
      <c r="U308" s="66" t="str">
        <f t="shared" si="352"/>
        <v>Ž35</v>
      </c>
      <c r="V308" s="47" t="s">
        <v>0</v>
      </c>
      <c r="W308" s="222" t="str">
        <f t="shared" si="353"/>
        <v/>
      </c>
      <c r="X308" s="223" t="str">
        <f t="shared" si="354"/>
        <v/>
      </c>
      <c r="Y308" s="47" t="s">
        <v>0</v>
      </c>
      <c r="Z308" s="52" t="str">
        <f t="shared" si="389"/>
        <v/>
      </c>
      <c r="AA308" s="73" t="str">
        <f t="shared" si="355"/>
        <v/>
      </c>
      <c r="AB308" s="31" t="str">
        <f t="shared" si="390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391"/>
        <v/>
      </c>
      <c r="AH308" s="47" t="s">
        <v>0</v>
      </c>
      <c r="AI308" s="143" t="str">
        <f t="shared" si="392"/>
        <v/>
      </c>
      <c r="AJ308" s="47"/>
      <c r="AK308" s="52" t="str">
        <f t="shared" si="393"/>
        <v/>
      </c>
      <c r="AL308" s="31" t="str">
        <f t="shared" si="394"/>
        <v/>
      </c>
      <c r="AM308" s="73" t="str">
        <f t="shared" si="395"/>
        <v/>
      </c>
      <c r="AN308" s="73" t="str">
        <f t="shared" si="396"/>
        <v/>
      </c>
      <c r="AO308" s="31" t="str">
        <f t="shared" si="356"/>
        <v/>
      </c>
      <c r="AP308" s="66" t="str">
        <f t="shared" si="357"/>
        <v/>
      </c>
      <c r="AQ308" s="47" t="s">
        <v>0</v>
      </c>
      <c r="AR308" s="82" t="str">
        <f t="shared" si="397"/>
        <v/>
      </c>
      <c r="AS308" s="47" t="s">
        <v>0</v>
      </c>
      <c r="AT308" s="19" t="str">
        <f t="shared" si="398"/>
        <v/>
      </c>
      <c r="AU308" s="47" t="s">
        <v>0</v>
      </c>
      <c r="AV308" s="103"/>
      <c r="AW308" s="105"/>
      <c r="AX308" s="47" t="s">
        <v>0</v>
      </c>
      <c r="AY308" s="259" t="str">
        <f t="shared" si="421"/>
        <v/>
      </c>
      <c r="AZ308" s="47" t="s">
        <v>0</v>
      </c>
      <c r="BA308" s="52" t="str">
        <f t="shared" si="358"/>
        <v/>
      </c>
      <c r="BB308" s="73" t="str">
        <f>IF(AV308&amp;AW308="","",MAX(BB$12:BB307)+1)</f>
        <v/>
      </c>
      <c r="BC308" s="271" t="str">
        <f t="shared" si="359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>IF(O308="","",IF(BC308="",AO308,IF(BC308="NEMA",AV308,INDEX(regNatjecatelj_ime,MATCH(BC308,regNatjecatelj_id,0)))))</f>
        <v/>
      </c>
      <c r="BG308" s="31" t="str">
        <f>IF(O308="","",IF(BC308="",AP308,IF(BC308="NEMA",AW308,INDEX(regNatjecatelj_prezime,MATCH(BC308,regNatjecatelj_id,0)))))</f>
        <v/>
      </c>
      <c r="BH308" s="73" t="str">
        <f t="shared" si="399"/>
        <v/>
      </c>
      <c r="BI308" s="53" t="str">
        <f t="shared" si="400"/>
        <v/>
      </c>
      <c r="BJ308" s="47" t="s">
        <v>0</v>
      </c>
      <c r="BK308" s="52" t="str">
        <f t="shared" si="360"/>
        <v/>
      </c>
      <c r="BL308" s="31" t="str">
        <f t="shared" si="361"/>
        <v/>
      </c>
      <c r="BM308" s="73" t="str">
        <f t="shared" si="362"/>
        <v/>
      </c>
      <c r="BN308" s="31" t="str" cm="1">
        <f t="array" ref="BN308">IF(BM308="",""&amp;BL308,IF(BM308="NEMA",BL308,INDEX(regKlub_naziv,MATCH(INDEX(regKlub_alias_klubId,BM308),regKlub_id,0))))</f>
        <v/>
      </c>
      <c r="BO308" s="31" t="str" cm="1">
        <f t="array" ref="BO308">IFERROR(""&amp;INDEX(regNatjecatelj_klub,DX308),"")</f>
        <v/>
      </c>
      <c r="BP308" s="88" t="str">
        <f t="shared" si="401"/>
        <v/>
      </c>
      <c r="BQ308" s="66" t="str">
        <f t="shared" si="402"/>
        <v/>
      </c>
      <c r="BR308" s="47" t="s">
        <v>0</v>
      </c>
      <c r="BS308" s="52" t="str">
        <f>IF(X308&lt;&gt;"NEMA","",IF(IFERROR(MATCH(W308,W$12:W307,0),0)&lt;&gt;0,"",W308))</f>
        <v/>
      </c>
      <c r="BT308" s="73" t="str">
        <f t="shared" si="403"/>
        <v/>
      </c>
      <c r="BU308" s="31" t="str">
        <f>IF(OR(BT308="",BT308&lt;&gt;"NEMA"),"",MAX(BU$12:BU307)+1)</f>
        <v/>
      </c>
      <c r="BV308" s="66" t="str">
        <f t="shared" si="404"/>
        <v/>
      </c>
      <c r="BW308" s="47" t="s">
        <v>0</v>
      </c>
      <c r="BX308" s="19" t="str">
        <f t="shared" si="405"/>
        <v/>
      </c>
      <c r="BY308" s="47" t="s">
        <v>0</v>
      </c>
      <c r="BZ308" s="82" t="str">
        <f>IF(BM308&lt;&gt;"NEMA","",IF(IFERROR(MATCH(BL308,BL$12:BL307,0),0)&lt;&gt;0,"",BL308))</f>
        <v/>
      </c>
      <c r="CA308" s="47" t="s">
        <v>0</v>
      </c>
      <c r="CB308" s="125"/>
      <c r="CC308" s="47" t="s">
        <v>0</v>
      </c>
      <c r="CD308" s="58" t="str">
        <f t="shared" si="406"/>
        <v/>
      </c>
      <c r="CE308" s="31" t="str">
        <f t="shared" si="407"/>
        <v/>
      </c>
      <c r="CF308" s="31" t="str">
        <f>IF(CE308="","",MAX(CF$12:CF307)+1)</f>
        <v/>
      </c>
      <c r="CG308" s="31" t="str">
        <f t="shared" si="363"/>
        <v/>
      </c>
      <c r="CH308" s="31" t="str">
        <f t="shared" si="408"/>
        <v/>
      </c>
      <c r="CI308" s="31" t="str">
        <f>IF(CB308="","",MAX(CI$12:CI307)+1)</f>
        <v/>
      </c>
      <c r="CJ308" s="31" t="str">
        <f t="shared" si="409"/>
        <v/>
      </c>
      <c r="CK308" s="66" t="str">
        <f t="shared" si="410"/>
        <v/>
      </c>
      <c r="CL308" s="47" t="s">
        <v>0</v>
      </c>
      <c r="CM308" s="73" t="str">
        <f t="shared" si="364"/>
        <v/>
      </c>
      <c r="CN308" s="47"/>
      <c r="CO308" s="19" t="str">
        <f t="shared" si="411"/>
        <v/>
      </c>
      <c r="CP308" s="47" t="s">
        <v>0</v>
      </c>
      <c r="CQ308" s="143" t="str">
        <f t="shared" si="412"/>
        <v/>
      </c>
      <c r="CR308" s="47" t="s">
        <v>0</v>
      </c>
      <c r="CS308" s="58" t="str">
        <f t="shared" si="428"/>
        <v/>
      </c>
      <c r="CT308" s="73" t="str">
        <f t="shared" si="429"/>
        <v>0</v>
      </c>
      <c r="CU308" s="229" t="str">
        <f t="shared" si="365"/>
        <v/>
      </c>
      <c r="CV308" s="230" t="str">
        <f t="shared" si="350"/>
        <v/>
      </c>
      <c r="CW308" s="163" t="str">
        <f t="shared" si="366"/>
        <v/>
      </c>
      <c r="CX308" s="47" t="s">
        <v>0</v>
      </c>
      <c r="CY308" s="222" t="str">
        <f t="shared" si="413"/>
        <v xml:space="preserve">
</v>
      </c>
      <c r="CZ308" s="223" t="str">
        <f t="shared" si="414"/>
        <v/>
      </c>
      <c r="DA308" s="47" t="s">
        <v>0</v>
      </c>
      <c r="DB308" s="47"/>
      <c r="DC308" s="47"/>
      <c r="DD308" s="47"/>
      <c r="DE308" s="47" t="s">
        <v>0</v>
      </c>
      <c r="DF308" s="53" t="str">
        <f t="shared" si="422"/>
        <v/>
      </c>
      <c r="DG308" t="s">
        <v>0</v>
      </c>
      <c r="DH308" s="128" t="str">
        <f t="shared" si="423"/>
        <v>Ž</v>
      </c>
      <c r="DI308" t="s">
        <v>0</v>
      </c>
      <c r="DJ308" s="52" t="str">
        <f t="shared" si="424"/>
        <v/>
      </c>
      <c r="DK308" s="66" t="str">
        <f t="shared" si="425"/>
        <v/>
      </c>
      <c r="DL308" t="s">
        <v>0</v>
      </c>
      <c r="DM308" s="19" t="str">
        <f t="shared" si="426"/>
        <v/>
      </c>
      <c r="DN308" s="47" t="s">
        <v>0</v>
      </c>
      <c r="DO308" s="19" t="str">
        <f t="shared" si="427"/>
        <v/>
      </c>
      <c r="DP308" s="47" t="s">
        <v>0</v>
      </c>
      <c r="DQ308" s="52" t="str">
        <f t="shared" si="367"/>
        <v/>
      </c>
      <c r="DR308" s="53" t="str">
        <f t="shared" si="368"/>
        <v/>
      </c>
      <c r="DS308" s="47" t="s">
        <v>0</v>
      </c>
      <c r="DT308" s="52" t="str">
        <f t="shared" si="369"/>
        <v/>
      </c>
      <c r="DU308" s="53" t="str">
        <f t="shared" si="370"/>
        <v/>
      </c>
      <c r="DV308" s="47" t="s">
        <v>0</v>
      </c>
      <c r="DW308" s="52" t="str">
        <f t="shared" si="371"/>
        <v/>
      </c>
      <c r="DX308" s="53" t="str">
        <f t="shared" si="372"/>
        <v/>
      </c>
      <c r="DY308" s="47" t="s">
        <v>0</v>
      </c>
      <c r="DZ308" s="58" t="str">
        <f t="shared" si="415"/>
        <v/>
      </c>
      <c r="EA308" s="53" t="str" cm="1">
        <f t="array" ref="EA308">IF(DZ308&lt;&gt;"",INDEX(regNatjecatelj_id,DZ308,0),IF(BD308&lt;&gt;"",BD308,""))</f>
        <v/>
      </c>
      <c r="EB308" s="47" t="s">
        <v>0</v>
      </c>
      <c r="EC308" s="58" t="str">
        <f t="shared" si="373"/>
        <v/>
      </c>
      <c r="ED308" s="73" t="str">
        <f t="shared" si="374"/>
        <v/>
      </c>
      <c r="EE308" s="73" t="str">
        <f t="shared" si="375"/>
        <v/>
      </c>
      <c r="EF308" s="73" t="str">
        <f t="shared" si="376"/>
        <v/>
      </c>
      <c r="EG308" s="66" t="str">
        <f t="shared" si="377"/>
        <v/>
      </c>
      <c r="EH308" s="47" t="s">
        <v>0</v>
      </c>
      <c r="EI308" s="58" t="str">
        <f>IF(AL308="","",MAX(EI$12:EI307)+1)</f>
        <v/>
      </c>
      <c r="EJ308" s="73" t="str">
        <f t="shared" si="378"/>
        <v/>
      </c>
      <c r="EK308" s="73" t="str">
        <f t="shared" si="416"/>
        <v/>
      </c>
      <c r="EL308" s="73" t="str">
        <f t="shared" si="379"/>
        <v/>
      </c>
      <c r="EM308" s="73" t="str">
        <f t="shared" si="380"/>
        <v/>
      </c>
      <c r="EN308" s="73" t="str">
        <f t="shared" si="417"/>
        <v/>
      </c>
      <c r="EO308" s="73" t="str">
        <f t="shared" si="418"/>
        <v/>
      </c>
      <c r="EP308" s="73" t="str">
        <f t="shared" si="381"/>
        <v/>
      </c>
      <c r="EQ308" s="73" t="str">
        <f t="shared" si="382"/>
        <v/>
      </c>
      <c r="ER308" s="73" t="str">
        <f t="shared" si="383"/>
        <v/>
      </c>
      <c r="ES308" s="53" t="str">
        <f t="shared" si="384"/>
        <v/>
      </c>
      <c r="ET308" s="47" t="s">
        <v>0</v>
      </c>
      <c r="EU308" s="19" t="str">
        <f t="shared" si="419"/>
        <v/>
      </c>
      <c r="EV308" s="47" t="s">
        <v>0</v>
      </c>
      <c r="EW308" s="19" t="str">
        <f t="shared" si="420"/>
        <v/>
      </c>
      <c r="EX308" s="47" t="s">
        <v>0</v>
      </c>
      <c r="EY308" s="180" t="str">
        <f t="shared" si="385"/>
        <v/>
      </c>
      <c r="EZ308" s="47" t="s">
        <v>0</v>
      </c>
    </row>
    <row r="309" spans="1:156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6" t="str">
        <f t="shared" si="386"/>
        <v/>
      </c>
      <c r="P309" s="47"/>
      <c r="Q309" s="52" t="str">
        <f t="shared" si="387"/>
        <v>Ž35</v>
      </c>
      <c r="R309" s="73">
        <f>IF(Q309="","",IF(COUNTIF(Q$12:Q308,Q309)=0,R308+1,R308))</f>
        <v>19</v>
      </c>
      <c r="S309" s="73">
        <f t="shared" si="388"/>
        <v>117</v>
      </c>
      <c r="T309" s="73">
        <f t="shared" si="351"/>
        <v>26</v>
      </c>
      <c r="U309" s="66" t="str">
        <f t="shared" si="352"/>
        <v>Ž35</v>
      </c>
      <c r="V309" s="47" t="s">
        <v>0</v>
      </c>
      <c r="W309" s="222" t="str">
        <f t="shared" si="353"/>
        <v/>
      </c>
      <c r="X309" s="223" t="str">
        <f t="shared" si="354"/>
        <v/>
      </c>
      <c r="Y309" s="47" t="s">
        <v>0</v>
      </c>
      <c r="Z309" s="52" t="str">
        <f t="shared" si="389"/>
        <v/>
      </c>
      <c r="AA309" s="73" t="str">
        <f t="shared" si="355"/>
        <v/>
      </c>
      <c r="AB309" s="31" t="str">
        <f t="shared" si="390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391"/>
        <v/>
      </c>
      <c r="AH309" s="47" t="s">
        <v>0</v>
      </c>
      <c r="AI309" s="143" t="str">
        <f t="shared" si="392"/>
        <v/>
      </c>
      <c r="AJ309" s="47"/>
      <c r="AK309" s="52" t="str">
        <f t="shared" si="393"/>
        <v/>
      </c>
      <c r="AL309" s="31" t="str">
        <f t="shared" si="394"/>
        <v/>
      </c>
      <c r="AM309" s="73" t="str">
        <f t="shared" si="395"/>
        <v/>
      </c>
      <c r="AN309" s="73" t="str">
        <f t="shared" si="396"/>
        <v/>
      </c>
      <c r="AO309" s="31" t="str">
        <f t="shared" si="356"/>
        <v/>
      </c>
      <c r="AP309" s="66" t="str">
        <f t="shared" si="357"/>
        <v/>
      </c>
      <c r="AQ309" s="47" t="s">
        <v>0</v>
      </c>
      <c r="AR309" s="82" t="str">
        <f t="shared" si="397"/>
        <v/>
      </c>
      <c r="AS309" s="47" t="s">
        <v>0</v>
      </c>
      <c r="AT309" s="19" t="str">
        <f t="shared" si="398"/>
        <v/>
      </c>
      <c r="AU309" s="47" t="s">
        <v>0</v>
      </c>
      <c r="AV309" s="103"/>
      <c r="AW309" s="105"/>
      <c r="AX309" s="47" t="s">
        <v>0</v>
      </c>
      <c r="AY309" s="259" t="str">
        <f t="shared" si="421"/>
        <v/>
      </c>
      <c r="AZ309" s="47" t="s">
        <v>0</v>
      </c>
      <c r="BA309" s="52" t="str">
        <f t="shared" si="358"/>
        <v/>
      </c>
      <c r="BB309" s="73" t="str">
        <f>IF(AV309&amp;AW309="","",MAX(BB$12:BB308)+1)</f>
        <v/>
      </c>
      <c r="BC309" s="271" t="str">
        <f t="shared" si="359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>IF(O309="","",IF(BC309="",AO309,IF(BC309="NEMA",AV309,INDEX(regNatjecatelj_ime,MATCH(BC309,regNatjecatelj_id,0)))))</f>
        <v/>
      </c>
      <c r="BG309" s="31" t="str">
        <f>IF(O309="","",IF(BC309="",AP309,IF(BC309="NEMA",AW309,INDEX(regNatjecatelj_prezime,MATCH(BC309,regNatjecatelj_id,0)))))</f>
        <v/>
      </c>
      <c r="BH309" s="73" t="str">
        <f t="shared" si="399"/>
        <v/>
      </c>
      <c r="BI309" s="53" t="str">
        <f t="shared" si="400"/>
        <v/>
      </c>
      <c r="BJ309" s="47" t="s">
        <v>0</v>
      </c>
      <c r="BK309" s="52" t="str">
        <f t="shared" si="360"/>
        <v/>
      </c>
      <c r="BL309" s="31" t="str">
        <f t="shared" si="361"/>
        <v/>
      </c>
      <c r="BM309" s="73" t="str">
        <f t="shared" si="362"/>
        <v/>
      </c>
      <c r="BN309" s="31" t="str" cm="1">
        <f t="array" ref="BN309">IF(BM309="",""&amp;BL309,IF(BM309="NEMA",BL309,INDEX(regKlub_naziv,MATCH(INDEX(regKlub_alias_klubId,BM309),regKlub_id,0))))</f>
        <v/>
      </c>
      <c r="BO309" s="31" t="str" cm="1">
        <f t="array" ref="BO309">IFERROR(""&amp;INDEX(regNatjecatelj_klub,DX309),"")</f>
        <v/>
      </c>
      <c r="BP309" s="88" t="str">
        <f t="shared" si="401"/>
        <v/>
      </c>
      <c r="BQ309" s="66" t="str">
        <f t="shared" si="402"/>
        <v/>
      </c>
      <c r="BR309" s="47" t="s">
        <v>0</v>
      </c>
      <c r="BS309" s="52" t="str">
        <f>IF(X309&lt;&gt;"NEMA","",IF(IFERROR(MATCH(W309,W$12:W308,0),0)&lt;&gt;0,"",W309))</f>
        <v/>
      </c>
      <c r="BT309" s="73" t="str">
        <f t="shared" si="403"/>
        <v/>
      </c>
      <c r="BU309" s="31" t="str">
        <f>IF(OR(BT309="",BT309&lt;&gt;"NEMA"),"",MAX(BU$12:BU308)+1)</f>
        <v/>
      </c>
      <c r="BV309" s="66" t="str">
        <f t="shared" si="404"/>
        <v/>
      </c>
      <c r="BW309" s="47" t="s">
        <v>0</v>
      </c>
      <c r="BX309" s="19" t="str">
        <f t="shared" si="405"/>
        <v/>
      </c>
      <c r="BY309" s="47" t="s">
        <v>0</v>
      </c>
      <c r="BZ309" s="82" t="str">
        <f>IF(BM309&lt;&gt;"NEMA","",IF(IFERROR(MATCH(BL309,BL$12:BL308,0),0)&lt;&gt;0,"",BL309))</f>
        <v/>
      </c>
      <c r="CA309" s="47" t="s">
        <v>0</v>
      </c>
      <c r="CB309" s="125"/>
      <c r="CC309" s="47" t="s">
        <v>0</v>
      </c>
      <c r="CD309" s="58" t="str">
        <f t="shared" si="406"/>
        <v/>
      </c>
      <c r="CE309" s="31" t="str">
        <f t="shared" si="407"/>
        <v/>
      </c>
      <c r="CF309" s="31" t="str">
        <f>IF(CE309="","",MAX(CF$12:CF308)+1)</f>
        <v/>
      </c>
      <c r="CG309" s="31" t="str">
        <f t="shared" si="363"/>
        <v/>
      </c>
      <c r="CH309" s="31" t="str">
        <f t="shared" si="408"/>
        <v/>
      </c>
      <c r="CI309" s="31" t="str">
        <f>IF(CB309="","",MAX(CI$12:CI308)+1)</f>
        <v/>
      </c>
      <c r="CJ309" s="31" t="str">
        <f t="shared" si="409"/>
        <v/>
      </c>
      <c r="CK309" s="66" t="str">
        <f t="shared" si="410"/>
        <v/>
      </c>
      <c r="CL309" s="47" t="s">
        <v>0</v>
      </c>
      <c r="CM309" s="73" t="str">
        <f t="shared" si="364"/>
        <v/>
      </c>
      <c r="CN309" s="47"/>
      <c r="CO309" s="19" t="str">
        <f t="shared" si="411"/>
        <v/>
      </c>
      <c r="CP309" s="47" t="s">
        <v>0</v>
      </c>
      <c r="CQ309" s="143" t="str">
        <f t="shared" si="412"/>
        <v/>
      </c>
      <c r="CR309" s="47" t="s">
        <v>0</v>
      </c>
      <c r="CS309" s="58" t="str">
        <f t="shared" si="428"/>
        <v/>
      </c>
      <c r="CT309" s="73" t="str">
        <f t="shared" si="429"/>
        <v>0</v>
      </c>
      <c r="CU309" s="229" t="str">
        <f t="shared" si="365"/>
        <v/>
      </c>
      <c r="CV309" s="230" t="str">
        <f t="shared" si="350"/>
        <v/>
      </c>
      <c r="CW309" s="163" t="str">
        <f t="shared" si="366"/>
        <v/>
      </c>
      <c r="CX309" s="47" t="s">
        <v>0</v>
      </c>
      <c r="CY309" s="222" t="str">
        <f t="shared" si="413"/>
        <v xml:space="preserve">
</v>
      </c>
      <c r="CZ309" s="223" t="str">
        <f t="shared" si="414"/>
        <v/>
      </c>
      <c r="DA309" s="47" t="s">
        <v>0</v>
      </c>
      <c r="DB309" s="47"/>
      <c r="DC309" s="47"/>
      <c r="DD309" s="47"/>
      <c r="DE309" s="47" t="s">
        <v>0</v>
      </c>
      <c r="DF309" s="53" t="str">
        <f t="shared" si="422"/>
        <v/>
      </c>
      <c r="DG309" t="s">
        <v>0</v>
      </c>
      <c r="DH309" s="128" t="str">
        <f t="shared" si="423"/>
        <v>Ž</v>
      </c>
      <c r="DI309" t="s">
        <v>0</v>
      </c>
      <c r="DJ309" s="52" t="str">
        <f t="shared" si="424"/>
        <v/>
      </c>
      <c r="DK309" s="66" t="str">
        <f t="shared" si="425"/>
        <v/>
      </c>
      <c r="DL309" t="s">
        <v>0</v>
      </c>
      <c r="DM309" s="19" t="str">
        <f t="shared" si="426"/>
        <v/>
      </c>
      <c r="DN309" s="47" t="s">
        <v>0</v>
      </c>
      <c r="DO309" s="19" t="str">
        <f t="shared" si="427"/>
        <v/>
      </c>
      <c r="DP309" s="47" t="s">
        <v>0</v>
      </c>
      <c r="DQ309" s="52" t="str">
        <f t="shared" si="367"/>
        <v/>
      </c>
      <c r="DR309" s="53" t="str">
        <f t="shared" si="368"/>
        <v/>
      </c>
      <c r="DS309" s="47" t="s">
        <v>0</v>
      </c>
      <c r="DT309" s="52" t="str">
        <f t="shared" si="369"/>
        <v/>
      </c>
      <c r="DU309" s="53" t="str">
        <f t="shared" si="370"/>
        <v/>
      </c>
      <c r="DV309" s="47" t="s">
        <v>0</v>
      </c>
      <c r="DW309" s="52" t="str">
        <f t="shared" si="371"/>
        <v/>
      </c>
      <c r="DX309" s="53" t="str">
        <f t="shared" si="372"/>
        <v/>
      </c>
      <c r="DY309" s="47" t="s">
        <v>0</v>
      </c>
      <c r="DZ309" s="58" t="str">
        <f t="shared" si="415"/>
        <v/>
      </c>
      <c r="EA309" s="53" t="str" cm="1">
        <f t="array" ref="EA309">IF(DZ309&lt;&gt;"",INDEX(regNatjecatelj_id,DZ309,0),IF(BD309&lt;&gt;"",BD309,""))</f>
        <v/>
      </c>
      <c r="EB309" s="47" t="s">
        <v>0</v>
      </c>
      <c r="EC309" s="58" t="str">
        <f t="shared" si="373"/>
        <v/>
      </c>
      <c r="ED309" s="73" t="str">
        <f t="shared" si="374"/>
        <v/>
      </c>
      <c r="EE309" s="73" t="str">
        <f t="shared" si="375"/>
        <v/>
      </c>
      <c r="EF309" s="73" t="str">
        <f t="shared" si="376"/>
        <v/>
      </c>
      <c r="EG309" s="66" t="str">
        <f t="shared" si="377"/>
        <v/>
      </c>
      <c r="EH309" s="47" t="s">
        <v>0</v>
      </c>
      <c r="EI309" s="58" t="str">
        <f>IF(AL309="","",MAX(EI$12:EI308)+1)</f>
        <v/>
      </c>
      <c r="EJ309" s="73" t="str">
        <f t="shared" si="378"/>
        <v/>
      </c>
      <c r="EK309" s="73" t="str">
        <f t="shared" si="416"/>
        <v/>
      </c>
      <c r="EL309" s="73" t="str">
        <f t="shared" si="379"/>
        <v/>
      </c>
      <c r="EM309" s="73" t="str">
        <f t="shared" si="380"/>
        <v/>
      </c>
      <c r="EN309" s="73" t="str">
        <f t="shared" si="417"/>
        <v/>
      </c>
      <c r="EO309" s="73" t="str">
        <f t="shared" si="418"/>
        <v/>
      </c>
      <c r="EP309" s="73" t="str">
        <f t="shared" si="381"/>
        <v/>
      </c>
      <c r="EQ309" s="73" t="str">
        <f t="shared" si="382"/>
        <v/>
      </c>
      <c r="ER309" s="73" t="str">
        <f t="shared" si="383"/>
        <v/>
      </c>
      <c r="ES309" s="53" t="str">
        <f t="shared" si="384"/>
        <v/>
      </c>
      <c r="ET309" s="47" t="s">
        <v>0</v>
      </c>
      <c r="EU309" s="19" t="str">
        <f t="shared" si="419"/>
        <v/>
      </c>
      <c r="EV309" s="47" t="s">
        <v>0</v>
      </c>
      <c r="EW309" s="19" t="str">
        <f t="shared" si="420"/>
        <v/>
      </c>
      <c r="EX309" s="47" t="s">
        <v>0</v>
      </c>
      <c r="EY309" s="180" t="str">
        <f t="shared" si="385"/>
        <v/>
      </c>
      <c r="EZ309" s="47" t="s">
        <v>0</v>
      </c>
    </row>
    <row r="310" spans="1:156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6" t="str">
        <f t="shared" si="386"/>
        <v>ok</v>
      </c>
      <c r="P310" s="47"/>
      <c r="Q310" s="52" t="str">
        <f t="shared" si="387"/>
        <v>Ž35</v>
      </c>
      <c r="R310" s="73">
        <f>IF(Q310="","",IF(COUNTIF(Q$12:Q309,Q310)=0,R309+1,R309))</f>
        <v>19</v>
      </c>
      <c r="S310" s="73">
        <f t="shared" si="388"/>
        <v>117</v>
      </c>
      <c r="T310" s="73">
        <f t="shared" si="351"/>
        <v>26</v>
      </c>
      <c r="U310" s="66" t="str">
        <f t="shared" si="352"/>
        <v>Ž35</v>
      </c>
      <c r="V310" s="47" t="s">
        <v>0</v>
      </c>
      <c r="W310" s="222" t="str">
        <f t="shared" si="353"/>
        <v>Ž35</v>
      </c>
      <c r="X310" s="223">
        <f t="shared" si="354"/>
        <v>41</v>
      </c>
      <c r="Y310" s="47" t="s">
        <v>0</v>
      </c>
      <c r="Z310" s="52" t="str">
        <f t="shared" si="389"/>
        <v>CRO</v>
      </c>
      <c r="AA310" s="73">
        <f t="shared" si="355"/>
        <v>1</v>
      </c>
      <c r="AB310" s="31" t="str">
        <f t="shared" si="390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391"/>
        <v/>
      </c>
      <c r="AH310" s="47" t="s">
        <v>0</v>
      </c>
      <c r="AI310" s="143" t="str">
        <f t="shared" si="392"/>
        <v>CRO</v>
      </c>
      <c r="AJ310" s="47"/>
      <c r="AK310" s="52" t="str">
        <f t="shared" si="393"/>
        <v>Violeta</v>
      </c>
      <c r="AL310" s="31" t="str">
        <f t="shared" si="394"/>
        <v>Čalić</v>
      </c>
      <c r="AM310" s="73">
        <f t="shared" si="395"/>
        <v>1330</v>
      </c>
      <c r="AN310" s="73" t="str">
        <f t="shared" si="396"/>
        <v/>
      </c>
      <c r="AO310" s="31" t="str">
        <f t="shared" si="356"/>
        <v>Violeta</v>
      </c>
      <c r="AP310" s="66" t="str">
        <f t="shared" si="357"/>
        <v>Čalić</v>
      </c>
      <c r="AQ310" s="47" t="s">
        <v>0</v>
      </c>
      <c r="AR310" s="82" t="str">
        <f t="shared" si="397"/>
        <v/>
      </c>
      <c r="AS310" s="47" t="s">
        <v>0</v>
      </c>
      <c r="AT310" s="19" t="str">
        <f t="shared" si="398"/>
        <v/>
      </c>
      <c r="AU310" s="47" t="s">
        <v>0</v>
      </c>
      <c r="AV310" s="103"/>
      <c r="AW310" s="105"/>
      <c r="AX310" s="47" t="s">
        <v>0</v>
      </c>
      <c r="AY310" s="259" t="str">
        <f t="shared" si="421"/>
        <v/>
      </c>
      <c r="AZ310" s="47" t="s">
        <v>0</v>
      </c>
      <c r="BA310" s="52" t="str">
        <f t="shared" si="358"/>
        <v/>
      </c>
      <c r="BB310" s="73" t="str">
        <f>IF(AV310&amp;AW310="","",MAX(BB$12:BB309)+1)</f>
        <v/>
      </c>
      <c r="BC310" s="271" t="str">
        <f t="shared" si="359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>IF(O310="","",IF(BC310="",AO310,IF(BC310="NEMA",AV310,INDEX(regNatjecatelj_ime,MATCH(BC310,regNatjecatelj_id,0)))))</f>
        <v>Violeta</v>
      </c>
      <c r="BG310" s="31" t="str">
        <f>IF(O310="","",IF(BC310="",AP310,IF(BC310="NEMA",AW310,INDEX(regNatjecatelj_prezime,MATCH(BC310,regNatjecatelj_id,0)))))</f>
        <v>Čalić</v>
      </c>
      <c r="BH310" s="73" t="str">
        <f t="shared" si="399"/>
        <v/>
      </c>
      <c r="BI310" s="53">
        <f t="shared" si="400"/>
        <v>1330</v>
      </c>
      <c r="BJ310" s="47" t="s">
        <v>0</v>
      </c>
      <c r="BK310" s="52" t="str">
        <f t="shared" si="360"/>
        <v>Vihor</v>
      </c>
      <c r="BL310" s="31" t="str">
        <f t="shared" si="361"/>
        <v>OK Vihor</v>
      </c>
      <c r="BM310" s="73" t="str">
        <f t="shared" si="362"/>
        <v/>
      </c>
      <c r="BN310" s="31" t="str" cm="1">
        <f t="array" ref="BN310">IF(BM310="",""&amp;BL310,IF(BM310="NEMA",BL310,INDEX(regKlub_naziv,MATCH(INDEX(regKlub_alias_klubId,BM310),regKlub_id,0))))</f>
        <v>OK Vihor</v>
      </c>
      <c r="BO310" s="31" t="str" cm="1">
        <f t="array" ref="BO310">IFERROR(""&amp;INDEX(regNatjecatelj_klub,DX310),"")</f>
        <v>OK Vihor</v>
      </c>
      <c r="BP310" s="88" t="str">
        <f t="shared" si="401"/>
        <v/>
      </c>
      <c r="BQ310" s="66" t="str">
        <f t="shared" si="402"/>
        <v>OK Vihor</v>
      </c>
      <c r="BR310" s="47" t="s">
        <v>0</v>
      </c>
      <c r="BS310" s="52" t="str">
        <f>IF(X310&lt;&gt;"NEMA","",IF(IFERROR(MATCH(W310,W$12:W309,0),0)&lt;&gt;0,"",W310))</f>
        <v/>
      </c>
      <c r="BT310" s="73" t="str">
        <f t="shared" si="403"/>
        <v/>
      </c>
      <c r="BU310" s="31" t="str">
        <f>IF(OR(BT310="",BT310&lt;&gt;"NEMA"),"",MAX(BU$12:BU309)+1)</f>
        <v/>
      </c>
      <c r="BV310" s="66" t="str">
        <f t="shared" si="404"/>
        <v/>
      </c>
      <c r="BW310" s="47" t="s">
        <v>0</v>
      </c>
      <c r="BX310" s="19" t="str">
        <f t="shared" si="405"/>
        <v/>
      </c>
      <c r="BY310" s="47" t="s">
        <v>0</v>
      </c>
      <c r="BZ310" s="82" t="str">
        <f>IF(BM310&lt;&gt;"NEMA","",IF(IFERROR(MATCH(BL310,BL$12:BL309,0),0)&lt;&gt;0,"",BL310))</f>
        <v/>
      </c>
      <c r="CA310" s="47" t="s">
        <v>0</v>
      </c>
      <c r="CB310" s="125"/>
      <c r="CC310" s="47" t="s">
        <v>0</v>
      </c>
      <c r="CD310" s="58" t="str">
        <f t="shared" si="406"/>
        <v/>
      </c>
      <c r="CE310" s="31" t="str">
        <f t="shared" si="407"/>
        <v/>
      </c>
      <c r="CF310" s="31" t="str">
        <f>IF(CE310="","",MAX(CF$12:CF309)+1)</f>
        <v/>
      </c>
      <c r="CG310" s="31" t="str">
        <f t="shared" si="363"/>
        <v/>
      </c>
      <c r="CH310" s="31" t="str">
        <f t="shared" si="408"/>
        <v/>
      </c>
      <c r="CI310" s="31" t="str">
        <f>IF(CB310="","",MAX(CI$12:CI309)+1)</f>
        <v/>
      </c>
      <c r="CJ310" s="31" t="str">
        <f t="shared" si="409"/>
        <v/>
      </c>
      <c r="CK310" s="66" t="str">
        <f t="shared" si="410"/>
        <v/>
      </c>
      <c r="CL310" s="47" t="s">
        <v>0</v>
      </c>
      <c r="CM310" s="73" t="str">
        <f t="shared" si="364"/>
        <v/>
      </c>
      <c r="CN310" s="47"/>
      <c r="CO310" s="19" t="str">
        <f t="shared" si="411"/>
        <v/>
      </c>
      <c r="CP310" s="47" t="s">
        <v>0</v>
      </c>
      <c r="CQ310" s="143" t="str">
        <f t="shared" si="412"/>
        <v>OK Vihor</v>
      </c>
      <c r="CR310" s="47" t="s">
        <v>0</v>
      </c>
      <c r="CS310" s="58" t="str">
        <f t="shared" si="428"/>
        <v/>
      </c>
      <c r="CT310" s="73" t="str">
        <f t="shared" si="429"/>
        <v>1</v>
      </c>
      <c r="CU310" s="229" t="str">
        <f t="shared" si="365"/>
        <v/>
      </c>
      <c r="CV310" s="230" t="str">
        <f t="shared" si="350"/>
        <v/>
      </c>
      <c r="CW310" s="163">
        <f t="shared" si="366"/>
        <v>6</v>
      </c>
      <c r="CX310" s="47" t="s">
        <v>0</v>
      </c>
      <c r="CY310" s="222" t="str">
        <f t="shared" si="413"/>
        <v xml:space="preserve">
</v>
      </c>
      <c r="CZ310" s="223" t="e">
        <f t="shared" si="414"/>
        <v>#N/A</v>
      </c>
      <c r="DA310" s="47" t="s">
        <v>0</v>
      </c>
      <c r="DB310" s="47"/>
      <c r="DC310" s="47"/>
      <c r="DD310" s="47"/>
      <c r="DE310" s="47" t="s">
        <v>0</v>
      </c>
      <c r="DF310" s="53" t="str">
        <f t="shared" si="422"/>
        <v/>
      </c>
      <c r="DG310" t="s">
        <v>0</v>
      </c>
      <c r="DH310" s="128" t="str">
        <f t="shared" si="423"/>
        <v>Ž</v>
      </c>
      <c r="DI310" t="s">
        <v>0</v>
      </c>
      <c r="DJ310" s="52" t="str">
        <f t="shared" si="424"/>
        <v/>
      </c>
      <c r="DK310" s="66" t="str">
        <f t="shared" si="425"/>
        <v/>
      </c>
      <c r="DL310" t="s">
        <v>0</v>
      </c>
      <c r="DM310" s="19" t="str">
        <f t="shared" si="426"/>
        <v/>
      </c>
      <c r="DN310" s="47" t="s">
        <v>0</v>
      </c>
      <c r="DO310" s="19" t="str">
        <f t="shared" si="427"/>
        <v/>
      </c>
      <c r="DP310" s="47" t="s">
        <v>0</v>
      </c>
      <c r="DQ310" s="52" t="str">
        <f t="shared" si="367"/>
        <v>Violeta – Čalić – OK Vihor – Ž35</v>
      </c>
      <c r="DR310" s="53">
        <f t="shared" si="368"/>
        <v>640</v>
      </c>
      <c r="DS310" s="47" t="s">
        <v>0</v>
      </c>
      <c r="DT310" s="52" t="str">
        <f t="shared" si="369"/>
        <v>Violeta – Čalić – OK Vihor</v>
      </c>
      <c r="DU310" s="53">
        <f t="shared" si="370"/>
        <v>640</v>
      </c>
      <c r="DV310" s="47" t="s">
        <v>0</v>
      </c>
      <c r="DW310" s="52" t="str">
        <f t="shared" si="371"/>
        <v>Violeta – Čalić</v>
      </c>
      <c r="DX310" s="53">
        <f t="shared" si="372"/>
        <v>640</v>
      </c>
      <c r="DY310" s="47" t="s">
        <v>0</v>
      </c>
      <c r="DZ310" s="58">
        <f t="shared" si="415"/>
        <v>640</v>
      </c>
      <c r="EA310" s="53" cm="1">
        <f t="array" ref="EA310">IF(DZ310&lt;&gt;"",INDEX(regNatjecatelj_id,DZ310,0),IF(BD310&lt;&gt;"",BD310,""))</f>
        <v>1330</v>
      </c>
      <c r="EB310" s="47" t="s">
        <v>0</v>
      </c>
      <c r="EC310" s="58" t="str">
        <f t="shared" si="373"/>
        <v>imepre</v>
      </c>
      <c r="ED310" s="73" t="str">
        <f t="shared" si="374"/>
        <v>klu</v>
      </c>
      <c r="EE310" s="73" t="str">
        <f t="shared" si="375"/>
        <v>kat</v>
      </c>
      <c r="EF310" s="73" t="str">
        <f t="shared" si="376"/>
        <v/>
      </c>
      <c r="EG310" s="66" t="str">
        <f t="shared" si="377"/>
        <v>imepre-klu-kat</v>
      </c>
      <c r="EH310" s="47" t="s">
        <v>0</v>
      </c>
      <c r="EI310" s="58">
        <f>IF(AL310="","",MAX(EI$12:EI309)+1)</f>
        <v>458</v>
      </c>
      <c r="EJ310" s="73">
        <f t="shared" si="378"/>
        <v>41</v>
      </c>
      <c r="EK310" s="73">
        <f t="shared" si="416"/>
        <v>1330</v>
      </c>
      <c r="EL310" s="73" t="str">
        <f t="shared" si="379"/>
        <v/>
      </c>
      <c r="EM310" s="73">
        <f t="shared" si="380"/>
        <v>6</v>
      </c>
      <c r="EN310" s="73">
        <f t="shared" si="417"/>
        <v>1</v>
      </c>
      <c r="EO310" s="73">
        <f t="shared" si="418"/>
        <v>1</v>
      </c>
      <c r="EP310" s="73" t="str">
        <f t="shared" si="381"/>
        <v>1</v>
      </c>
      <c r="EQ310" s="73" t="str">
        <f t="shared" si="382"/>
        <v/>
      </c>
      <c r="ER310" s="73" t="str">
        <f t="shared" si="383"/>
        <v/>
      </c>
      <c r="ES310" s="53" t="str">
        <f t="shared" si="384"/>
        <v/>
      </c>
      <c r="ET310" s="47" t="s">
        <v>0</v>
      </c>
      <c r="EU310" s="19" t="str">
        <f t="shared" si="419"/>
        <v>INSERT INTO rezultat(id,stazakategorija_id,imeprezime_id,vrijeme_sec,status_id,registracija,uparivanje_id,originalstatus_id,imeprezimealias_id,klubalias_id,kategorijaalias_id) VALUES (458,41,1330,Null,6,1,1,1,Null,Null,Null);</v>
      </c>
      <c r="EV310" s="47" t="s">
        <v>0</v>
      </c>
      <c r="EW310" s="19" t="str">
        <f t="shared" si="420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0" s="47" t="s">
        <v>0</v>
      </c>
      <c r="EY310" s="180" t="str">
        <f t="shared" si="385"/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10" s="47" t="s">
        <v>0</v>
      </c>
    </row>
    <row r="311" spans="1:156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6" t="str">
        <f t="shared" si="386"/>
        <v>ok</v>
      </c>
      <c r="P311" s="47"/>
      <c r="Q311" s="52" t="str">
        <f t="shared" si="387"/>
        <v>Ž35</v>
      </c>
      <c r="R311" s="73">
        <f>IF(Q311="","",IF(COUNTIF(Q$12:Q310,Q311)=0,R310+1,R310))</f>
        <v>19</v>
      </c>
      <c r="S311" s="73">
        <f t="shared" si="388"/>
        <v>117</v>
      </c>
      <c r="T311" s="73">
        <f t="shared" si="351"/>
        <v>26</v>
      </c>
      <c r="U311" s="66" t="str">
        <f t="shared" si="352"/>
        <v>Ž35</v>
      </c>
      <c r="V311" s="47" t="s">
        <v>0</v>
      </c>
      <c r="W311" s="222" t="str">
        <f t="shared" si="353"/>
        <v>Ž35</v>
      </c>
      <c r="X311" s="223">
        <f t="shared" si="354"/>
        <v>41</v>
      </c>
      <c r="Y311" s="47" t="s">
        <v>0</v>
      </c>
      <c r="Z311" s="52" t="str">
        <f t="shared" si="389"/>
        <v>CRO</v>
      </c>
      <c r="AA311" s="73">
        <f t="shared" si="355"/>
        <v>1</v>
      </c>
      <c r="AB311" s="31" t="str">
        <f t="shared" si="390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391"/>
        <v/>
      </c>
      <c r="AH311" s="47" t="s">
        <v>0</v>
      </c>
      <c r="AI311" s="143" t="str">
        <f t="shared" si="392"/>
        <v>CRO</v>
      </c>
      <c r="AJ311" s="47"/>
      <c r="AK311" s="52" t="str">
        <f t="shared" si="393"/>
        <v>Sabina</v>
      </c>
      <c r="AL311" s="31" t="str">
        <f t="shared" si="394"/>
        <v>Rako</v>
      </c>
      <c r="AM311" s="73">
        <f t="shared" si="395"/>
        <v>1322</v>
      </c>
      <c r="AN311" s="73" t="str">
        <f t="shared" si="396"/>
        <v/>
      </c>
      <c r="AO311" s="31" t="str">
        <f t="shared" si="356"/>
        <v>Sabina</v>
      </c>
      <c r="AP311" s="66" t="str">
        <f t="shared" si="357"/>
        <v>Rako</v>
      </c>
      <c r="AQ311" s="47" t="s">
        <v>0</v>
      </c>
      <c r="AR311" s="82" t="str">
        <f t="shared" si="397"/>
        <v/>
      </c>
      <c r="AS311" s="47" t="s">
        <v>0</v>
      </c>
      <c r="AT311" s="19" t="str">
        <f t="shared" si="398"/>
        <v/>
      </c>
      <c r="AU311" s="47" t="s">
        <v>0</v>
      </c>
      <c r="AV311" s="103"/>
      <c r="AW311" s="105"/>
      <c r="AX311" s="47" t="s">
        <v>0</v>
      </c>
      <c r="AY311" s="259" t="str">
        <f t="shared" si="421"/>
        <v/>
      </c>
      <c r="AZ311" s="47" t="s">
        <v>0</v>
      </c>
      <c r="BA311" s="52" t="str">
        <f t="shared" si="358"/>
        <v/>
      </c>
      <c r="BB311" s="73" t="str">
        <f>IF(AV311&amp;AW311="","",MAX(BB$12:BB310)+1)</f>
        <v/>
      </c>
      <c r="BC311" s="271" t="str">
        <f t="shared" si="359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>IF(O311="","",IF(BC311="",AO311,IF(BC311="NEMA",AV311,INDEX(regNatjecatelj_ime,MATCH(BC311,regNatjecatelj_id,0)))))</f>
        <v>Sabina</v>
      </c>
      <c r="BG311" s="31" t="str">
        <f>IF(O311="","",IF(BC311="",AP311,IF(BC311="NEMA",AW311,INDEX(regNatjecatelj_prezime,MATCH(BC311,regNatjecatelj_id,0)))))</f>
        <v>Rako</v>
      </c>
      <c r="BH311" s="73" t="str">
        <f t="shared" si="399"/>
        <v/>
      </c>
      <c r="BI311" s="53">
        <f t="shared" si="400"/>
        <v>1322</v>
      </c>
      <c r="BJ311" s="47" t="s">
        <v>0</v>
      </c>
      <c r="BK311" s="52" t="str">
        <f t="shared" si="360"/>
        <v>Vihor</v>
      </c>
      <c r="BL311" s="31" t="str">
        <f t="shared" si="361"/>
        <v>OK Vihor</v>
      </c>
      <c r="BM311" s="73" t="str">
        <f t="shared" si="362"/>
        <v/>
      </c>
      <c r="BN311" s="31" t="str" cm="1">
        <f t="array" ref="BN311">IF(BM311="",""&amp;BL311,IF(BM311="NEMA",BL311,INDEX(regKlub_naziv,MATCH(INDEX(regKlub_alias_klubId,BM311),regKlub_id,0))))</f>
        <v>OK Vihor</v>
      </c>
      <c r="BO311" s="31" t="str" cm="1">
        <f t="array" ref="BO311">IFERROR(""&amp;INDEX(regNatjecatelj_klub,DX311),"")</f>
        <v>OK Vihor</v>
      </c>
      <c r="BP311" s="88" t="str">
        <f t="shared" si="401"/>
        <v/>
      </c>
      <c r="BQ311" s="66" t="str">
        <f t="shared" si="402"/>
        <v>OK Vihor</v>
      </c>
      <c r="BR311" s="47" t="s">
        <v>0</v>
      </c>
      <c r="BS311" s="52" t="str">
        <f>IF(X311&lt;&gt;"NEMA","",IF(IFERROR(MATCH(W311,W$12:W310,0),0)&lt;&gt;0,"",W311))</f>
        <v/>
      </c>
      <c r="BT311" s="73" t="str">
        <f t="shared" si="403"/>
        <v/>
      </c>
      <c r="BU311" s="31" t="str">
        <f>IF(OR(BT311="",BT311&lt;&gt;"NEMA"),"",MAX(BU$12:BU310)+1)</f>
        <v/>
      </c>
      <c r="BV311" s="66" t="str">
        <f t="shared" si="404"/>
        <v/>
      </c>
      <c r="BW311" s="47" t="s">
        <v>0</v>
      </c>
      <c r="BX311" s="19" t="str">
        <f t="shared" si="405"/>
        <v/>
      </c>
      <c r="BY311" s="47" t="s">
        <v>0</v>
      </c>
      <c r="BZ311" s="82" t="str">
        <f>IF(BM311&lt;&gt;"NEMA","",IF(IFERROR(MATCH(BL311,BL$12:BL310,0),0)&lt;&gt;0,"",BL311))</f>
        <v/>
      </c>
      <c r="CA311" s="47" t="s">
        <v>0</v>
      </c>
      <c r="CB311" s="125"/>
      <c r="CC311" s="47" t="s">
        <v>0</v>
      </c>
      <c r="CD311" s="58" t="str">
        <f t="shared" si="406"/>
        <v/>
      </c>
      <c r="CE311" s="31" t="str">
        <f t="shared" si="407"/>
        <v/>
      </c>
      <c r="CF311" s="31" t="str">
        <f>IF(CE311="","",MAX(CF$12:CF310)+1)</f>
        <v/>
      </c>
      <c r="CG311" s="31" t="str">
        <f t="shared" si="363"/>
        <v/>
      </c>
      <c r="CH311" s="31" t="str">
        <f t="shared" si="408"/>
        <v/>
      </c>
      <c r="CI311" s="31" t="str">
        <f>IF(CB311="","",MAX(CI$12:CI310)+1)</f>
        <v/>
      </c>
      <c r="CJ311" s="31" t="str">
        <f t="shared" si="409"/>
        <v/>
      </c>
      <c r="CK311" s="66" t="str">
        <f t="shared" si="410"/>
        <v/>
      </c>
      <c r="CL311" s="47" t="s">
        <v>0</v>
      </c>
      <c r="CM311" s="73" t="str">
        <f t="shared" si="364"/>
        <v/>
      </c>
      <c r="CN311" s="47"/>
      <c r="CO311" s="19" t="str">
        <f t="shared" si="411"/>
        <v/>
      </c>
      <c r="CP311" s="47" t="s">
        <v>0</v>
      </c>
      <c r="CQ311" s="143" t="str">
        <f t="shared" si="412"/>
        <v>OK Vihor</v>
      </c>
      <c r="CR311" s="47" t="s">
        <v>0</v>
      </c>
      <c r="CS311" s="58" t="str">
        <f t="shared" si="428"/>
        <v/>
      </c>
      <c r="CT311" s="73" t="str">
        <f t="shared" si="429"/>
        <v>1</v>
      </c>
      <c r="CU311" s="229" t="str">
        <f t="shared" si="365"/>
        <v/>
      </c>
      <c r="CV311" s="230" t="str">
        <f t="shared" si="350"/>
        <v/>
      </c>
      <c r="CW311" s="163">
        <f t="shared" si="366"/>
        <v>6</v>
      </c>
      <c r="CX311" s="47" t="s">
        <v>0</v>
      </c>
      <c r="CY311" s="222" t="str">
        <f t="shared" si="413"/>
        <v xml:space="preserve">
</v>
      </c>
      <c r="CZ311" s="223" t="e">
        <f t="shared" si="414"/>
        <v>#N/A</v>
      </c>
      <c r="DA311" s="47" t="s">
        <v>0</v>
      </c>
      <c r="DB311" s="47"/>
      <c r="DC311" s="47"/>
      <c r="DD311" s="47"/>
      <c r="DE311" s="47" t="s">
        <v>0</v>
      </c>
      <c r="DF311" s="53" t="str">
        <f t="shared" si="422"/>
        <v/>
      </c>
      <c r="DG311" t="s">
        <v>0</v>
      </c>
      <c r="DH311" s="128" t="str">
        <f t="shared" si="423"/>
        <v>Ž</v>
      </c>
      <c r="DI311" t="s">
        <v>0</v>
      </c>
      <c r="DJ311" s="52" t="str">
        <f t="shared" si="424"/>
        <v/>
      </c>
      <c r="DK311" s="66" t="str">
        <f t="shared" si="425"/>
        <v/>
      </c>
      <c r="DL311" t="s">
        <v>0</v>
      </c>
      <c r="DM311" s="19" t="str">
        <f t="shared" si="426"/>
        <v/>
      </c>
      <c r="DN311" s="47" t="s">
        <v>0</v>
      </c>
      <c r="DO311" s="19" t="str">
        <f t="shared" si="427"/>
        <v/>
      </c>
      <c r="DP311" s="47" t="s">
        <v>0</v>
      </c>
      <c r="DQ311" s="52" t="str">
        <f t="shared" si="367"/>
        <v>Sabina – Rako – OK Vihor – Ž35</v>
      </c>
      <c r="DR311" s="53">
        <f t="shared" si="368"/>
        <v>871</v>
      </c>
      <c r="DS311" s="47" t="s">
        <v>0</v>
      </c>
      <c r="DT311" s="52" t="str">
        <f t="shared" si="369"/>
        <v>Sabina – Rako – OK Vihor</v>
      </c>
      <c r="DU311" s="53">
        <f t="shared" si="370"/>
        <v>871</v>
      </c>
      <c r="DV311" s="47" t="s">
        <v>0</v>
      </c>
      <c r="DW311" s="52" t="str">
        <f t="shared" si="371"/>
        <v>Sabina – Rako</v>
      </c>
      <c r="DX311" s="53">
        <f t="shared" si="372"/>
        <v>871</v>
      </c>
      <c r="DY311" s="47" t="s">
        <v>0</v>
      </c>
      <c r="DZ311" s="58">
        <f t="shared" si="415"/>
        <v>871</v>
      </c>
      <c r="EA311" s="53" cm="1">
        <f t="array" ref="EA311">IF(DZ311&lt;&gt;"",INDEX(regNatjecatelj_id,DZ311,0),IF(BD311&lt;&gt;"",BD311,""))</f>
        <v>1322</v>
      </c>
      <c r="EB311" s="47" t="s">
        <v>0</v>
      </c>
      <c r="EC311" s="58" t="str">
        <f t="shared" si="373"/>
        <v>imepre</v>
      </c>
      <c r="ED311" s="73" t="str">
        <f t="shared" si="374"/>
        <v>klu</v>
      </c>
      <c r="EE311" s="73" t="str">
        <f t="shared" si="375"/>
        <v>kat</v>
      </c>
      <c r="EF311" s="73" t="str">
        <f t="shared" si="376"/>
        <v/>
      </c>
      <c r="EG311" s="66" t="str">
        <f t="shared" si="377"/>
        <v>imepre-klu-kat</v>
      </c>
      <c r="EH311" s="47" t="s">
        <v>0</v>
      </c>
      <c r="EI311" s="58">
        <f>IF(AL311="","",MAX(EI$12:EI310)+1)</f>
        <v>459</v>
      </c>
      <c r="EJ311" s="73">
        <f t="shared" si="378"/>
        <v>41</v>
      </c>
      <c r="EK311" s="73">
        <f t="shared" si="416"/>
        <v>1322</v>
      </c>
      <c r="EL311" s="73" t="str">
        <f t="shared" si="379"/>
        <v/>
      </c>
      <c r="EM311" s="73">
        <f t="shared" si="380"/>
        <v>6</v>
      </c>
      <c r="EN311" s="73">
        <f t="shared" si="417"/>
        <v>1</v>
      </c>
      <c r="EO311" s="73">
        <f t="shared" si="418"/>
        <v>1</v>
      </c>
      <c r="EP311" s="73" t="str">
        <f t="shared" si="381"/>
        <v>1</v>
      </c>
      <c r="EQ311" s="73" t="str">
        <f t="shared" si="382"/>
        <v/>
      </c>
      <c r="ER311" s="73" t="str">
        <f t="shared" si="383"/>
        <v/>
      </c>
      <c r="ES311" s="53" t="str">
        <f t="shared" si="384"/>
        <v/>
      </c>
      <c r="ET311" s="47" t="s">
        <v>0</v>
      </c>
      <c r="EU311" s="19" t="str">
        <f t="shared" si="419"/>
        <v>INSERT INTO rezultat(id,stazakategorija_id,imeprezime_id,vrijeme_sec,status_id,registracija,uparivanje_id,originalstatus_id,imeprezimealias_id,klubalias_id,kategorijaalias_id) VALUES (459,41,1322,Null,6,1,1,1,Null,Null,Null);</v>
      </c>
      <c r="EV311" s="47" t="s">
        <v>0</v>
      </c>
      <c r="EW311" s="19" t="str">
        <f t="shared" si="420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1" s="47" t="s">
        <v>0</v>
      </c>
      <c r="EY311" s="180" t="str">
        <f t="shared" si="385"/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Z311" s="47" t="s">
        <v>0</v>
      </c>
    </row>
    <row r="312" spans="1:156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6" t="str">
        <f t="shared" si="386"/>
        <v>ok</v>
      </c>
      <c r="P312" s="47"/>
      <c r="Q312" s="52" t="str">
        <f t="shared" si="387"/>
        <v>Ž45</v>
      </c>
      <c r="R312" s="73">
        <f>IF(Q312="","",IF(COUNTIF(Q$12:Q311,Q312)=0,R311+1,R311))</f>
        <v>20</v>
      </c>
      <c r="S312" s="73">
        <f t="shared" si="388"/>
        <v>116</v>
      </c>
      <c r="T312" s="73">
        <f t="shared" si="351"/>
        <v>25</v>
      </c>
      <c r="U312" s="66" t="str">
        <f t="shared" si="352"/>
        <v>Ž45</v>
      </c>
      <c r="V312" s="47" t="s">
        <v>0</v>
      </c>
      <c r="W312" s="222" t="str">
        <f t="shared" si="353"/>
        <v>Ž45</v>
      </c>
      <c r="X312" s="223">
        <f t="shared" si="354"/>
        <v>42</v>
      </c>
      <c r="Y312" s="47" t="s">
        <v>0</v>
      </c>
      <c r="Z312" s="52" t="str">
        <f t="shared" si="389"/>
        <v>CRO</v>
      </c>
      <c r="AA312" s="73">
        <f t="shared" si="355"/>
        <v>1</v>
      </c>
      <c r="AB312" s="31" t="str">
        <f t="shared" si="390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391"/>
        <v/>
      </c>
      <c r="AH312" s="47" t="s">
        <v>0</v>
      </c>
      <c r="AI312" s="143" t="str">
        <f t="shared" si="392"/>
        <v>CRO</v>
      </c>
      <c r="AJ312" s="47"/>
      <c r="AK312" s="52" t="str">
        <f t="shared" si="393"/>
        <v>Ivana</v>
      </c>
      <c r="AL312" s="31" t="str">
        <f t="shared" si="394"/>
        <v>Gobec</v>
      </c>
      <c r="AM312" s="73">
        <f t="shared" si="395"/>
        <v>1309</v>
      </c>
      <c r="AN312" s="73" t="str">
        <f t="shared" si="396"/>
        <v/>
      </c>
      <c r="AO312" s="31" t="str">
        <f t="shared" si="356"/>
        <v>Ivana</v>
      </c>
      <c r="AP312" s="66" t="str">
        <f t="shared" si="357"/>
        <v>Gobec</v>
      </c>
      <c r="AQ312" s="47" t="s">
        <v>0</v>
      </c>
      <c r="AR312" s="82" t="str">
        <f t="shared" si="397"/>
        <v/>
      </c>
      <c r="AS312" s="47" t="s">
        <v>0</v>
      </c>
      <c r="AT312" s="19" t="str">
        <f t="shared" si="398"/>
        <v/>
      </c>
      <c r="AU312" s="47" t="s">
        <v>0</v>
      </c>
      <c r="AV312" s="103"/>
      <c r="AW312" s="105"/>
      <c r="AX312" s="47" t="s">
        <v>0</v>
      </c>
      <c r="AY312" s="259" t="str">
        <f t="shared" si="421"/>
        <v/>
      </c>
      <c r="AZ312" s="47" t="s">
        <v>0</v>
      </c>
      <c r="BA312" s="52" t="str">
        <f t="shared" si="358"/>
        <v/>
      </c>
      <c r="BB312" s="73" t="str">
        <f>IF(AV312&amp;AW312="","",MAX(BB$12:BB311)+1)</f>
        <v/>
      </c>
      <c r="BC312" s="271" t="str">
        <f t="shared" si="359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>IF(O312="","",IF(BC312="",AO312,IF(BC312="NEMA",AV312,INDEX(regNatjecatelj_ime,MATCH(BC312,regNatjecatelj_id,0)))))</f>
        <v>Ivana</v>
      </c>
      <c r="BG312" s="31" t="str">
        <f>IF(O312="","",IF(BC312="",AP312,IF(BC312="NEMA",AW312,INDEX(regNatjecatelj_prezime,MATCH(BC312,regNatjecatelj_id,0)))))</f>
        <v>Gobec</v>
      </c>
      <c r="BH312" s="73" t="str">
        <f t="shared" si="399"/>
        <v/>
      </c>
      <c r="BI312" s="53">
        <f t="shared" si="400"/>
        <v>1309</v>
      </c>
      <c r="BJ312" s="47" t="s">
        <v>0</v>
      </c>
      <c r="BK312" s="52" t="str">
        <f t="shared" si="360"/>
        <v>Vihor</v>
      </c>
      <c r="BL312" s="31" t="str">
        <f t="shared" si="361"/>
        <v>OK Vihor</v>
      </c>
      <c r="BM312" s="73" t="str">
        <f t="shared" si="362"/>
        <v/>
      </c>
      <c r="BN312" s="31" t="str" cm="1">
        <f t="array" ref="BN312">IF(BM312="",""&amp;BL312,IF(BM312="NEMA",BL312,INDEX(regKlub_naziv,MATCH(INDEX(regKlub_alias_klubId,BM312),regKlub_id,0))))</f>
        <v>OK Vihor</v>
      </c>
      <c r="BO312" s="31" t="str" cm="1">
        <f t="array" ref="BO312">IFERROR(""&amp;INDEX(regNatjecatelj_klub,DX312),"")</f>
        <v>OK Vihor</v>
      </c>
      <c r="BP312" s="88" t="str">
        <f t="shared" si="401"/>
        <v/>
      </c>
      <c r="BQ312" s="66" t="str">
        <f t="shared" si="402"/>
        <v>OK Vihor</v>
      </c>
      <c r="BR312" s="47" t="s">
        <v>0</v>
      </c>
      <c r="BS312" s="52" t="str">
        <f>IF(X312&lt;&gt;"NEMA","",IF(IFERROR(MATCH(W312,W$12:W311,0),0)&lt;&gt;0,"",W312))</f>
        <v/>
      </c>
      <c r="BT312" s="73" t="str">
        <f t="shared" si="403"/>
        <v/>
      </c>
      <c r="BU312" s="31" t="str">
        <f>IF(OR(BT312="",BT312&lt;&gt;"NEMA"),"",MAX(BU$12:BU311)+1)</f>
        <v/>
      </c>
      <c r="BV312" s="66" t="str">
        <f t="shared" si="404"/>
        <v/>
      </c>
      <c r="BW312" s="47" t="s">
        <v>0</v>
      </c>
      <c r="BX312" s="19" t="str">
        <f t="shared" si="405"/>
        <v/>
      </c>
      <c r="BY312" s="47" t="s">
        <v>0</v>
      </c>
      <c r="BZ312" s="82" t="str">
        <f>IF(BM312&lt;&gt;"NEMA","",IF(IFERROR(MATCH(BL312,BL$12:BL311,0),0)&lt;&gt;0,"",BL312))</f>
        <v/>
      </c>
      <c r="CA312" s="47" t="s">
        <v>0</v>
      </c>
      <c r="CB312" s="125"/>
      <c r="CC312" s="47" t="s">
        <v>0</v>
      </c>
      <c r="CD312" s="58" t="str">
        <f t="shared" si="406"/>
        <v/>
      </c>
      <c r="CE312" s="31" t="str">
        <f t="shared" si="407"/>
        <v/>
      </c>
      <c r="CF312" s="31" t="str">
        <f>IF(CE312="","",MAX(CF$12:CF311)+1)</f>
        <v/>
      </c>
      <c r="CG312" s="31" t="str">
        <f t="shared" si="363"/>
        <v/>
      </c>
      <c r="CH312" s="31" t="str">
        <f t="shared" si="408"/>
        <v/>
      </c>
      <c r="CI312" s="31" t="str">
        <f>IF(CB312="","",MAX(CI$12:CI311)+1)</f>
        <v/>
      </c>
      <c r="CJ312" s="31" t="str">
        <f t="shared" si="409"/>
        <v/>
      </c>
      <c r="CK312" s="66" t="str">
        <f t="shared" si="410"/>
        <v/>
      </c>
      <c r="CL312" s="47" t="s">
        <v>0</v>
      </c>
      <c r="CM312" s="73" t="str">
        <f t="shared" si="364"/>
        <v/>
      </c>
      <c r="CN312" s="47"/>
      <c r="CO312" s="19" t="str">
        <f t="shared" si="411"/>
        <v/>
      </c>
      <c r="CP312" s="47" t="s">
        <v>0</v>
      </c>
      <c r="CQ312" s="143" t="str">
        <f t="shared" si="412"/>
        <v>OK Vihor</v>
      </c>
      <c r="CR312" s="47" t="s">
        <v>0</v>
      </c>
      <c r="CS312" s="58" t="str">
        <f t="shared" si="428"/>
        <v>35:48</v>
      </c>
      <c r="CT312" s="73" t="str">
        <f t="shared" si="429"/>
        <v>0</v>
      </c>
      <c r="CU312" s="229" t="str">
        <f t="shared" si="365"/>
        <v/>
      </c>
      <c r="CV312" s="230">
        <f t="shared" si="350"/>
        <v>2148</v>
      </c>
      <c r="CW312" s="163">
        <f t="shared" si="366"/>
        <v>1</v>
      </c>
      <c r="CX312" s="47" t="s">
        <v>0</v>
      </c>
      <c r="CY312" s="222" t="str">
        <f t="shared" si="413"/>
        <v xml:space="preserve">
</v>
      </c>
      <c r="CZ312" s="223">
        <f t="shared" si="414"/>
        <v>6</v>
      </c>
      <c r="DA312" s="47" t="s">
        <v>0</v>
      </c>
      <c r="DB312" s="47"/>
      <c r="DC312" s="47"/>
      <c r="DD312" s="47"/>
      <c r="DE312" s="47" t="s">
        <v>0</v>
      </c>
      <c r="DF312" s="53" t="str">
        <f t="shared" si="422"/>
        <v/>
      </c>
      <c r="DG312" t="s">
        <v>0</v>
      </c>
      <c r="DH312" s="128" t="str">
        <f t="shared" si="423"/>
        <v>Ž</v>
      </c>
      <c r="DI312" t="s">
        <v>0</v>
      </c>
      <c r="DJ312" s="52" t="str">
        <f t="shared" si="424"/>
        <v/>
      </c>
      <c r="DK312" s="66" t="str">
        <f t="shared" si="425"/>
        <v/>
      </c>
      <c r="DL312" t="s">
        <v>0</v>
      </c>
      <c r="DM312" s="19" t="str">
        <f t="shared" si="426"/>
        <v/>
      </c>
      <c r="DN312" s="47" t="s">
        <v>0</v>
      </c>
      <c r="DO312" s="19" t="str">
        <f t="shared" si="427"/>
        <v/>
      </c>
      <c r="DP312" s="47" t="s">
        <v>0</v>
      </c>
      <c r="DQ312" s="52" t="str">
        <f t="shared" si="367"/>
        <v>Ivana – Gobec – OK Vihor – Ž45</v>
      </c>
      <c r="DR312" s="53">
        <f t="shared" si="368"/>
        <v>673</v>
      </c>
      <c r="DS312" s="47" t="s">
        <v>0</v>
      </c>
      <c r="DT312" s="52" t="str">
        <f t="shared" si="369"/>
        <v>Ivana – Gobec – OK Vihor</v>
      </c>
      <c r="DU312" s="53">
        <f t="shared" si="370"/>
        <v>673</v>
      </c>
      <c r="DV312" s="47" t="s">
        <v>0</v>
      </c>
      <c r="DW312" s="52" t="str">
        <f t="shared" si="371"/>
        <v>Ivana – Gobec</v>
      </c>
      <c r="DX312" s="53">
        <f t="shared" si="372"/>
        <v>673</v>
      </c>
      <c r="DY312" s="47" t="s">
        <v>0</v>
      </c>
      <c r="DZ312" s="58">
        <f t="shared" si="415"/>
        <v>673</v>
      </c>
      <c r="EA312" s="53" cm="1">
        <f t="array" ref="EA312">IF(DZ312&lt;&gt;"",INDEX(regNatjecatelj_id,DZ312,0),IF(BD312&lt;&gt;"",BD312,""))</f>
        <v>1309</v>
      </c>
      <c r="EB312" s="47" t="s">
        <v>0</v>
      </c>
      <c r="EC312" s="58" t="str">
        <f t="shared" si="373"/>
        <v>imepre</v>
      </c>
      <c r="ED312" s="73" t="str">
        <f t="shared" si="374"/>
        <v>klu</v>
      </c>
      <c r="EE312" s="73" t="str">
        <f t="shared" si="375"/>
        <v>kat</v>
      </c>
      <c r="EF312" s="73" t="str">
        <f t="shared" si="376"/>
        <v/>
      </c>
      <c r="EG312" s="66" t="str">
        <f t="shared" si="377"/>
        <v>imepre-klu-kat</v>
      </c>
      <c r="EH312" s="47" t="s">
        <v>0</v>
      </c>
      <c r="EI312" s="58">
        <f>IF(AL312="","",MAX(EI$12:EI311)+1)</f>
        <v>460</v>
      </c>
      <c r="EJ312" s="73">
        <f t="shared" si="378"/>
        <v>42</v>
      </c>
      <c r="EK312" s="73">
        <f t="shared" si="416"/>
        <v>1309</v>
      </c>
      <c r="EL312" s="73">
        <f t="shared" si="379"/>
        <v>2148</v>
      </c>
      <c r="EM312" s="73">
        <f t="shared" si="380"/>
        <v>1</v>
      </c>
      <c r="EN312" s="73">
        <f t="shared" si="417"/>
        <v>1</v>
      </c>
      <c r="EO312" s="73">
        <f t="shared" si="418"/>
        <v>1</v>
      </c>
      <c r="EP312" s="73" t="str">
        <f t="shared" si="381"/>
        <v>0</v>
      </c>
      <c r="EQ312" s="73" t="str">
        <f t="shared" si="382"/>
        <v/>
      </c>
      <c r="ER312" s="73" t="str">
        <f t="shared" si="383"/>
        <v/>
      </c>
      <c r="ES312" s="53" t="str">
        <f t="shared" si="384"/>
        <v/>
      </c>
      <c r="ET312" s="47" t="s">
        <v>0</v>
      </c>
      <c r="EU312" s="19" t="str">
        <f t="shared" si="419"/>
        <v>INSERT INTO rezultat(id,stazakategorija_id,imeprezime_id,vrijeme_sec,status_id,registracija,uparivanje_id,originalstatus_id,imeprezimealias_id,klubalias_id,kategorijaalias_id) VALUES (460,42,1309,2148,1,1,1,0,Null,Null,Null);</v>
      </c>
      <c r="EV312" s="47" t="s">
        <v>0</v>
      </c>
      <c r="EW312" s="19" t="str">
        <f t="shared" si="420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2" s="47" t="s">
        <v>0</v>
      </c>
      <c r="EY312" s="180" t="str">
        <f t="shared" si="385"/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2" s="47" t="s">
        <v>0</v>
      </c>
    </row>
    <row r="313" spans="1:156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6" t="str">
        <f t="shared" si="386"/>
        <v>ok</v>
      </c>
      <c r="P313" s="47"/>
      <c r="Q313" s="52" t="str">
        <f t="shared" si="387"/>
        <v>Ž45</v>
      </c>
      <c r="R313" s="73">
        <f>IF(Q313="","",IF(COUNTIF(Q$12:Q312,Q313)=0,R312+1,R312))</f>
        <v>20</v>
      </c>
      <c r="S313" s="73">
        <f t="shared" si="388"/>
        <v>116</v>
      </c>
      <c r="T313" s="73">
        <f t="shared" si="351"/>
        <v>25</v>
      </c>
      <c r="U313" s="66" t="str">
        <f t="shared" si="352"/>
        <v>Ž45</v>
      </c>
      <c r="V313" s="47" t="s">
        <v>0</v>
      </c>
      <c r="W313" s="222" t="str">
        <f t="shared" si="353"/>
        <v>Ž45</v>
      </c>
      <c r="X313" s="223">
        <f t="shared" si="354"/>
        <v>42</v>
      </c>
      <c r="Y313" s="47" t="s">
        <v>0</v>
      </c>
      <c r="Z313" s="52" t="str">
        <f t="shared" si="389"/>
        <v>CRO</v>
      </c>
      <c r="AA313" s="73">
        <f t="shared" si="355"/>
        <v>1</v>
      </c>
      <c r="AB313" s="31" t="str">
        <f t="shared" si="390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391"/>
        <v/>
      </c>
      <c r="AH313" s="47" t="s">
        <v>0</v>
      </c>
      <c r="AI313" s="143" t="str">
        <f t="shared" si="392"/>
        <v>CRO</v>
      </c>
      <c r="AJ313" s="47"/>
      <c r="AK313" s="52" t="str">
        <f t="shared" si="393"/>
        <v>Bojana</v>
      </c>
      <c r="AL313" s="31" t="str">
        <f t="shared" si="394"/>
        <v>Nikolić</v>
      </c>
      <c r="AM313" s="73">
        <f t="shared" si="395"/>
        <v>1445</v>
      </c>
      <c r="AN313" s="73" t="str">
        <f t="shared" si="396"/>
        <v/>
      </c>
      <c r="AO313" s="31" t="str">
        <f t="shared" si="356"/>
        <v>Bojana</v>
      </c>
      <c r="AP313" s="66" t="str">
        <f t="shared" si="357"/>
        <v>Nikolić</v>
      </c>
      <c r="AQ313" s="47" t="s">
        <v>0</v>
      </c>
      <c r="AR313" s="82" t="str">
        <f t="shared" si="397"/>
        <v/>
      </c>
      <c r="AS313" s="47" t="s">
        <v>0</v>
      </c>
      <c r="AT313" s="19" t="str">
        <f t="shared" si="398"/>
        <v/>
      </c>
      <c r="AU313" s="47" t="s">
        <v>0</v>
      </c>
      <c r="AV313" s="103"/>
      <c r="AW313" s="105"/>
      <c r="AX313" s="47" t="s">
        <v>0</v>
      </c>
      <c r="AY313" s="259" t="str">
        <f t="shared" si="421"/>
        <v/>
      </c>
      <c r="AZ313" s="47" t="s">
        <v>0</v>
      </c>
      <c r="BA313" s="52" t="str">
        <f t="shared" si="358"/>
        <v/>
      </c>
      <c r="BB313" s="73" t="str">
        <f>IF(AV313&amp;AW313="","",MAX(BB$12:BB312)+1)</f>
        <v/>
      </c>
      <c r="BC313" s="271" t="str">
        <f t="shared" si="359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>IF(O313="","",IF(BC313="",AO313,IF(BC313="NEMA",AV313,INDEX(regNatjecatelj_ime,MATCH(BC313,regNatjecatelj_id,0)))))</f>
        <v>Bojana</v>
      </c>
      <c r="BG313" s="31" t="str">
        <f>IF(O313="","",IF(BC313="",AP313,IF(BC313="NEMA",AW313,INDEX(regNatjecatelj_prezime,MATCH(BC313,regNatjecatelj_id,0)))))</f>
        <v>Nikolić</v>
      </c>
      <c r="BH313" s="73" t="str">
        <f t="shared" si="399"/>
        <v/>
      </c>
      <c r="BI313" s="53">
        <f t="shared" si="400"/>
        <v>1445</v>
      </c>
      <c r="BJ313" s="47" t="s">
        <v>0</v>
      </c>
      <c r="BK313" s="52" t="str">
        <f t="shared" si="360"/>
        <v>Vihor</v>
      </c>
      <c r="BL313" s="31" t="str">
        <f t="shared" si="361"/>
        <v>OK Vihor</v>
      </c>
      <c r="BM313" s="73" t="str">
        <f t="shared" si="362"/>
        <v/>
      </c>
      <c r="BN313" s="31" t="str" cm="1">
        <f t="array" ref="BN313">IF(BM313="",""&amp;BL313,IF(BM313="NEMA",BL313,INDEX(regKlub_naziv,MATCH(INDEX(regKlub_alias_klubId,BM313),regKlub_id,0))))</f>
        <v>OK Vihor</v>
      </c>
      <c r="BO313" s="31" t="str" cm="1">
        <f t="array" ref="BO313">IFERROR(""&amp;INDEX(regNatjecatelj_klub,DX313),"")</f>
        <v>OK Vihor</v>
      </c>
      <c r="BP313" s="88" t="str">
        <f t="shared" si="401"/>
        <v/>
      </c>
      <c r="BQ313" s="66" t="str">
        <f t="shared" si="402"/>
        <v>OK Vihor</v>
      </c>
      <c r="BR313" s="47" t="s">
        <v>0</v>
      </c>
      <c r="BS313" s="52" t="str">
        <f>IF(X313&lt;&gt;"NEMA","",IF(IFERROR(MATCH(W313,W$12:W312,0),0)&lt;&gt;0,"",W313))</f>
        <v/>
      </c>
      <c r="BT313" s="73" t="str">
        <f t="shared" si="403"/>
        <v/>
      </c>
      <c r="BU313" s="31" t="str">
        <f>IF(OR(BT313="",BT313&lt;&gt;"NEMA"),"",MAX(BU$12:BU312)+1)</f>
        <v/>
      </c>
      <c r="BV313" s="66" t="str">
        <f t="shared" si="404"/>
        <v/>
      </c>
      <c r="BW313" s="47" t="s">
        <v>0</v>
      </c>
      <c r="BX313" s="19" t="str">
        <f t="shared" si="405"/>
        <v/>
      </c>
      <c r="BY313" s="47" t="s">
        <v>0</v>
      </c>
      <c r="BZ313" s="82" t="str">
        <f>IF(BM313&lt;&gt;"NEMA","",IF(IFERROR(MATCH(BL313,BL$12:BL312,0),0)&lt;&gt;0,"",BL313))</f>
        <v/>
      </c>
      <c r="CA313" s="47" t="s">
        <v>0</v>
      </c>
      <c r="CB313" s="125"/>
      <c r="CC313" s="47" t="s">
        <v>0</v>
      </c>
      <c r="CD313" s="58" t="str">
        <f t="shared" si="406"/>
        <v/>
      </c>
      <c r="CE313" s="31" t="str">
        <f t="shared" si="407"/>
        <v/>
      </c>
      <c r="CF313" s="31" t="str">
        <f>IF(CE313="","",MAX(CF$12:CF312)+1)</f>
        <v/>
      </c>
      <c r="CG313" s="31" t="str">
        <f t="shared" si="363"/>
        <v/>
      </c>
      <c r="CH313" s="31" t="str">
        <f t="shared" si="408"/>
        <v/>
      </c>
      <c r="CI313" s="31" t="str">
        <f>IF(CB313="","",MAX(CI$12:CI312)+1)</f>
        <v/>
      </c>
      <c r="CJ313" s="31" t="str">
        <f t="shared" si="409"/>
        <v/>
      </c>
      <c r="CK313" s="66" t="str">
        <f t="shared" si="410"/>
        <v/>
      </c>
      <c r="CL313" s="47" t="s">
        <v>0</v>
      </c>
      <c r="CM313" s="73" t="str">
        <f t="shared" si="364"/>
        <v/>
      </c>
      <c r="CN313" s="47"/>
      <c r="CO313" s="19" t="str">
        <f t="shared" si="411"/>
        <v/>
      </c>
      <c r="CP313" s="47" t="s">
        <v>0</v>
      </c>
      <c r="CQ313" s="143" t="str">
        <f t="shared" si="412"/>
        <v>OK Vihor</v>
      </c>
      <c r="CR313" s="47" t="s">
        <v>0</v>
      </c>
      <c r="CS313" s="58" t="str">
        <f t="shared" si="428"/>
        <v>39:57</v>
      </c>
      <c r="CT313" s="73" t="str">
        <f t="shared" si="429"/>
        <v>0</v>
      </c>
      <c r="CU313" s="229" t="str">
        <f t="shared" si="365"/>
        <v/>
      </c>
      <c r="CV313" s="230">
        <f t="shared" si="350"/>
        <v>2397</v>
      </c>
      <c r="CW313" s="163">
        <f t="shared" si="366"/>
        <v>1</v>
      </c>
      <c r="CX313" s="47" t="s">
        <v>0</v>
      </c>
      <c r="CY313" s="222" t="str">
        <f t="shared" si="413"/>
        <v xml:space="preserve">
</v>
      </c>
      <c r="CZ313" s="223">
        <f t="shared" si="414"/>
        <v>6</v>
      </c>
      <c r="DA313" s="47" t="s">
        <v>0</v>
      </c>
      <c r="DB313" s="47"/>
      <c r="DC313" s="47"/>
      <c r="DD313" s="47"/>
      <c r="DE313" s="47" t="s">
        <v>0</v>
      </c>
      <c r="DF313" s="53" t="str">
        <f t="shared" si="422"/>
        <v/>
      </c>
      <c r="DG313" t="s">
        <v>0</v>
      </c>
      <c r="DH313" s="128" t="str">
        <f t="shared" si="423"/>
        <v>Ž</v>
      </c>
      <c r="DI313" t="s">
        <v>0</v>
      </c>
      <c r="DJ313" s="52" t="str">
        <f t="shared" si="424"/>
        <v/>
      </c>
      <c r="DK313" s="66" t="str">
        <f t="shared" si="425"/>
        <v/>
      </c>
      <c r="DL313" t="s">
        <v>0</v>
      </c>
      <c r="DM313" s="19" t="str">
        <f t="shared" si="426"/>
        <v/>
      </c>
      <c r="DN313" s="47" t="s">
        <v>0</v>
      </c>
      <c r="DO313" s="19" t="str">
        <f t="shared" si="427"/>
        <v/>
      </c>
      <c r="DP313" s="47" t="s">
        <v>0</v>
      </c>
      <c r="DQ313" s="52" t="str">
        <f t="shared" si="367"/>
        <v>Bojana – Nikolić – OK Vihor – Ž45</v>
      </c>
      <c r="DR313" s="53">
        <f t="shared" si="368"/>
        <v>818</v>
      </c>
      <c r="DS313" s="47" t="s">
        <v>0</v>
      </c>
      <c r="DT313" s="52" t="str">
        <f t="shared" si="369"/>
        <v>Bojana – Nikolić – OK Vihor</v>
      </c>
      <c r="DU313" s="53">
        <f t="shared" si="370"/>
        <v>818</v>
      </c>
      <c r="DV313" s="47" t="s">
        <v>0</v>
      </c>
      <c r="DW313" s="52" t="str">
        <f t="shared" si="371"/>
        <v>Bojana – Nikolić</v>
      </c>
      <c r="DX313" s="53">
        <f t="shared" si="372"/>
        <v>818</v>
      </c>
      <c r="DY313" s="47" t="s">
        <v>0</v>
      </c>
      <c r="DZ313" s="58">
        <f t="shared" si="415"/>
        <v>818</v>
      </c>
      <c r="EA313" s="53" cm="1">
        <f t="array" ref="EA313">IF(DZ313&lt;&gt;"",INDEX(regNatjecatelj_id,DZ313,0),IF(BD313&lt;&gt;"",BD313,""))</f>
        <v>1445</v>
      </c>
      <c r="EB313" s="47" t="s">
        <v>0</v>
      </c>
      <c r="EC313" s="58" t="str">
        <f t="shared" si="373"/>
        <v>imepre</v>
      </c>
      <c r="ED313" s="73" t="str">
        <f t="shared" si="374"/>
        <v>klu</v>
      </c>
      <c r="EE313" s="73" t="str">
        <f t="shared" si="375"/>
        <v>kat</v>
      </c>
      <c r="EF313" s="73" t="str">
        <f t="shared" si="376"/>
        <v/>
      </c>
      <c r="EG313" s="66" t="str">
        <f t="shared" si="377"/>
        <v>imepre-klu-kat</v>
      </c>
      <c r="EH313" s="47" t="s">
        <v>0</v>
      </c>
      <c r="EI313" s="58">
        <f>IF(AL313="","",MAX(EI$12:EI312)+1)</f>
        <v>461</v>
      </c>
      <c r="EJ313" s="73">
        <f t="shared" si="378"/>
        <v>42</v>
      </c>
      <c r="EK313" s="73">
        <f t="shared" si="416"/>
        <v>1445</v>
      </c>
      <c r="EL313" s="73">
        <f t="shared" si="379"/>
        <v>2397</v>
      </c>
      <c r="EM313" s="73">
        <f t="shared" si="380"/>
        <v>1</v>
      </c>
      <c r="EN313" s="73">
        <f t="shared" si="417"/>
        <v>1</v>
      </c>
      <c r="EO313" s="73">
        <f t="shared" si="418"/>
        <v>1</v>
      </c>
      <c r="EP313" s="73" t="str">
        <f t="shared" si="381"/>
        <v>0</v>
      </c>
      <c r="EQ313" s="73" t="str">
        <f t="shared" si="382"/>
        <v/>
      </c>
      <c r="ER313" s="73" t="str">
        <f t="shared" si="383"/>
        <v/>
      </c>
      <c r="ES313" s="53" t="str">
        <f t="shared" si="384"/>
        <v/>
      </c>
      <c r="ET313" s="47" t="s">
        <v>0</v>
      </c>
      <c r="EU313" s="19" t="str">
        <f t="shared" si="419"/>
        <v>INSERT INTO rezultat(id,stazakategorija_id,imeprezime_id,vrijeme_sec,status_id,registracija,uparivanje_id,originalstatus_id,imeprezimealias_id,klubalias_id,kategorijaalias_id) VALUES (461,42,1445,2397,1,1,1,0,Null,Null,Null);</v>
      </c>
      <c r="EV313" s="47" t="s">
        <v>0</v>
      </c>
      <c r="EW313" s="19" t="str">
        <f t="shared" si="420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3" s="47" t="s">
        <v>0</v>
      </c>
      <c r="EY313" s="180" t="str">
        <f t="shared" si="385"/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3" s="47" t="s">
        <v>0</v>
      </c>
    </row>
    <row r="314" spans="1:156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6" t="str">
        <f t="shared" si="386"/>
        <v>ok</v>
      </c>
      <c r="P314" s="47"/>
      <c r="Q314" s="52" t="str">
        <f t="shared" si="387"/>
        <v>Ž45</v>
      </c>
      <c r="R314" s="73">
        <f>IF(Q314="","",IF(COUNTIF(Q$12:Q313,Q314)=0,R313+1,R313))</f>
        <v>20</v>
      </c>
      <c r="S314" s="73">
        <f t="shared" si="388"/>
        <v>116</v>
      </c>
      <c r="T314" s="73">
        <f t="shared" si="351"/>
        <v>25</v>
      </c>
      <c r="U314" s="66" t="str">
        <f t="shared" si="352"/>
        <v>Ž45</v>
      </c>
      <c r="V314" s="47" t="s">
        <v>0</v>
      </c>
      <c r="W314" s="222" t="str">
        <f t="shared" si="353"/>
        <v>Ž45</v>
      </c>
      <c r="X314" s="223">
        <f t="shared" si="354"/>
        <v>42</v>
      </c>
      <c r="Y314" s="47" t="s">
        <v>0</v>
      </c>
      <c r="Z314" s="52" t="str">
        <f t="shared" si="389"/>
        <v>CRO</v>
      </c>
      <c r="AA314" s="73">
        <f t="shared" si="355"/>
        <v>1</v>
      </c>
      <c r="AB314" s="31" t="str">
        <f t="shared" si="390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391"/>
        <v/>
      </c>
      <c r="AH314" s="47" t="s">
        <v>0</v>
      </c>
      <c r="AI314" s="143" t="str">
        <f t="shared" si="392"/>
        <v>CRO</v>
      </c>
      <c r="AJ314" s="47"/>
      <c r="AK314" s="52" t="str">
        <f t="shared" si="393"/>
        <v>Mirka</v>
      </c>
      <c r="AL314" s="31" t="str">
        <f t="shared" si="394"/>
        <v>Jakšić</v>
      </c>
      <c r="AM314" s="73">
        <f t="shared" si="395"/>
        <v>1372</v>
      </c>
      <c r="AN314" s="73" t="str">
        <f t="shared" si="396"/>
        <v/>
      </c>
      <c r="AO314" s="31" t="str">
        <f t="shared" si="356"/>
        <v>Mirka</v>
      </c>
      <c r="AP314" s="66" t="str">
        <f t="shared" si="357"/>
        <v>Jakšić</v>
      </c>
      <c r="AQ314" s="47" t="s">
        <v>0</v>
      </c>
      <c r="AR314" s="82" t="str">
        <f t="shared" si="397"/>
        <v/>
      </c>
      <c r="AS314" s="47" t="s">
        <v>0</v>
      </c>
      <c r="AT314" s="19" t="str">
        <f t="shared" si="398"/>
        <v/>
      </c>
      <c r="AU314" s="47" t="s">
        <v>0</v>
      </c>
      <c r="AV314" s="103"/>
      <c r="AW314" s="105"/>
      <c r="AX314" s="47" t="s">
        <v>0</v>
      </c>
      <c r="AY314" s="259" t="str">
        <f t="shared" si="421"/>
        <v/>
      </c>
      <c r="AZ314" s="47" t="s">
        <v>0</v>
      </c>
      <c r="BA314" s="52" t="str">
        <f t="shared" si="358"/>
        <v/>
      </c>
      <c r="BB314" s="73" t="str">
        <f>IF(AV314&amp;AW314="","",MAX(BB$12:BB313)+1)</f>
        <v/>
      </c>
      <c r="BC314" s="271" t="str">
        <f t="shared" si="359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>IF(O314="","",IF(BC314="",AO314,IF(BC314="NEMA",AV314,INDEX(regNatjecatelj_ime,MATCH(BC314,regNatjecatelj_id,0)))))</f>
        <v>Mirka</v>
      </c>
      <c r="BG314" s="31" t="str">
        <f>IF(O314="","",IF(BC314="",AP314,IF(BC314="NEMA",AW314,INDEX(regNatjecatelj_prezime,MATCH(BC314,regNatjecatelj_id,0)))))</f>
        <v>Jakšić</v>
      </c>
      <c r="BH314" s="73" t="str">
        <f t="shared" si="399"/>
        <v/>
      </c>
      <c r="BI314" s="53">
        <f t="shared" si="400"/>
        <v>1372</v>
      </c>
      <c r="BJ314" s="47" t="s">
        <v>0</v>
      </c>
      <c r="BK314" s="52" t="str">
        <f t="shared" si="360"/>
        <v>Maksimir</v>
      </c>
      <c r="BL314" s="31" t="str">
        <f t="shared" si="361"/>
        <v>OK Maksimir</v>
      </c>
      <c r="BM314" s="73" t="str">
        <f t="shared" si="362"/>
        <v/>
      </c>
      <c r="BN314" s="31" t="str" cm="1">
        <f t="array" ref="BN314">IF(BM314="",""&amp;BL314,IF(BM314="NEMA",BL314,INDEX(regKlub_naziv,MATCH(INDEX(regKlub_alias_klubId,BM314),regKlub_id,0))))</f>
        <v>OK Maksimir</v>
      </c>
      <c r="BO314" s="31" t="str" cm="1">
        <f t="array" ref="BO314">IFERROR(""&amp;INDEX(regNatjecatelj_klub,DX314),"")</f>
        <v>OK Maksimir</v>
      </c>
      <c r="BP314" s="88" t="str">
        <f t="shared" si="401"/>
        <v/>
      </c>
      <c r="BQ314" s="66" t="str">
        <f t="shared" si="402"/>
        <v>OK Maksimir</v>
      </c>
      <c r="BR314" s="47" t="s">
        <v>0</v>
      </c>
      <c r="BS314" s="52" t="str">
        <f>IF(X314&lt;&gt;"NEMA","",IF(IFERROR(MATCH(W314,W$12:W313,0),0)&lt;&gt;0,"",W314))</f>
        <v/>
      </c>
      <c r="BT314" s="73" t="str">
        <f t="shared" si="403"/>
        <v/>
      </c>
      <c r="BU314" s="31" t="str">
        <f>IF(OR(BT314="",BT314&lt;&gt;"NEMA"),"",MAX(BU$12:BU313)+1)</f>
        <v/>
      </c>
      <c r="BV314" s="66" t="str">
        <f t="shared" si="404"/>
        <v/>
      </c>
      <c r="BW314" s="47" t="s">
        <v>0</v>
      </c>
      <c r="BX314" s="19" t="str">
        <f t="shared" si="405"/>
        <v/>
      </c>
      <c r="BY314" s="47" t="s">
        <v>0</v>
      </c>
      <c r="BZ314" s="82" t="str">
        <f>IF(BM314&lt;&gt;"NEMA","",IF(IFERROR(MATCH(BL314,BL$12:BL313,0),0)&lt;&gt;0,"",BL314))</f>
        <v/>
      </c>
      <c r="CA314" s="47" t="s">
        <v>0</v>
      </c>
      <c r="CB314" s="125"/>
      <c r="CC314" s="47" t="s">
        <v>0</v>
      </c>
      <c r="CD314" s="58" t="str">
        <f t="shared" si="406"/>
        <v/>
      </c>
      <c r="CE314" s="31" t="str">
        <f t="shared" si="407"/>
        <v/>
      </c>
      <c r="CF314" s="31" t="str">
        <f>IF(CE314="","",MAX(CF$12:CF313)+1)</f>
        <v/>
      </c>
      <c r="CG314" s="31" t="str">
        <f t="shared" si="363"/>
        <v/>
      </c>
      <c r="CH314" s="31" t="str">
        <f t="shared" si="408"/>
        <v/>
      </c>
      <c r="CI314" s="31" t="str">
        <f>IF(CB314="","",MAX(CI$12:CI313)+1)</f>
        <v/>
      </c>
      <c r="CJ314" s="31" t="str">
        <f t="shared" si="409"/>
        <v/>
      </c>
      <c r="CK314" s="66" t="str">
        <f t="shared" si="410"/>
        <v/>
      </c>
      <c r="CL314" s="47" t="s">
        <v>0</v>
      </c>
      <c r="CM314" s="73" t="str">
        <f t="shared" si="364"/>
        <v/>
      </c>
      <c r="CN314" s="47"/>
      <c r="CO314" s="19" t="str">
        <f t="shared" si="411"/>
        <v/>
      </c>
      <c r="CP314" s="47" t="s">
        <v>0</v>
      </c>
      <c r="CQ314" s="143" t="str">
        <f t="shared" si="412"/>
        <v>OK Maksimir</v>
      </c>
      <c r="CR314" s="47" t="s">
        <v>0</v>
      </c>
      <c r="CS314" s="58" t="str">
        <f t="shared" si="428"/>
        <v>42:42</v>
      </c>
      <c r="CT314" s="73" t="str">
        <f t="shared" si="429"/>
        <v>0</v>
      </c>
      <c r="CU314" s="229" t="str">
        <f t="shared" si="365"/>
        <v/>
      </c>
      <c r="CV314" s="230">
        <f t="shared" si="350"/>
        <v>2562</v>
      </c>
      <c r="CW314" s="163">
        <f t="shared" si="366"/>
        <v>1</v>
      </c>
      <c r="CX314" s="47" t="s">
        <v>0</v>
      </c>
      <c r="CY314" s="222" t="str">
        <f t="shared" si="413"/>
        <v xml:space="preserve">
</v>
      </c>
      <c r="CZ314" s="223">
        <f t="shared" si="414"/>
        <v>6</v>
      </c>
      <c r="DA314" s="47" t="s">
        <v>0</v>
      </c>
      <c r="DB314" s="47"/>
      <c r="DC314" s="47"/>
      <c r="DD314" s="47"/>
      <c r="DE314" s="47" t="s">
        <v>0</v>
      </c>
      <c r="DF314" s="53" t="str">
        <f t="shared" si="422"/>
        <v/>
      </c>
      <c r="DG314" t="s">
        <v>0</v>
      </c>
      <c r="DH314" s="128" t="str">
        <f t="shared" si="423"/>
        <v>Ž</v>
      </c>
      <c r="DI314" t="s">
        <v>0</v>
      </c>
      <c r="DJ314" s="52" t="str">
        <f t="shared" si="424"/>
        <v/>
      </c>
      <c r="DK314" s="66" t="str">
        <f t="shared" si="425"/>
        <v/>
      </c>
      <c r="DL314" t="s">
        <v>0</v>
      </c>
      <c r="DM314" s="19" t="str">
        <f t="shared" si="426"/>
        <v/>
      </c>
      <c r="DN314" s="47" t="s">
        <v>0</v>
      </c>
      <c r="DO314" s="19" t="str">
        <f t="shared" si="427"/>
        <v/>
      </c>
      <c r="DP314" s="47" t="s">
        <v>0</v>
      </c>
      <c r="DQ314" s="52" t="str">
        <f t="shared" si="367"/>
        <v>Mirka – Jakšić – OK Maksimir – Ž45</v>
      </c>
      <c r="DR314" s="53">
        <f t="shared" si="368"/>
        <v>353</v>
      </c>
      <c r="DS314" s="47" t="s">
        <v>0</v>
      </c>
      <c r="DT314" s="52" t="str">
        <f t="shared" si="369"/>
        <v>Mirka – Jakšić – OK Maksimir</v>
      </c>
      <c r="DU314" s="53">
        <f t="shared" si="370"/>
        <v>353</v>
      </c>
      <c r="DV314" s="47" t="s">
        <v>0</v>
      </c>
      <c r="DW314" s="52" t="str">
        <f t="shared" si="371"/>
        <v>Mirka – Jakšić</v>
      </c>
      <c r="DX314" s="53">
        <f t="shared" si="372"/>
        <v>353</v>
      </c>
      <c r="DY314" s="47" t="s">
        <v>0</v>
      </c>
      <c r="DZ314" s="58">
        <f t="shared" si="415"/>
        <v>353</v>
      </c>
      <c r="EA314" s="53" cm="1">
        <f t="array" ref="EA314">IF(DZ314&lt;&gt;"",INDEX(regNatjecatelj_id,DZ314,0),IF(BD314&lt;&gt;"",BD314,""))</f>
        <v>1372</v>
      </c>
      <c r="EB314" s="47" t="s">
        <v>0</v>
      </c>
      <c r="EC314" s="58" t="str">
        <f t="shared" si="373"/>
        <v>imepre</v>
      </c>
      <c r="ED314" s="73" t="str">
        <f t="shared" si="374"/>
        <v>klu</v>
      </c>
      <c r="EE314" s="73" t="str">
        <f t="shared" si="375"/>
        <v>kat</v>
      </c>
      <c r="EF314" s="73" t="str">
        <f t="shared" si="376"/>
        <v/>
      </c>
      <c r="EG314" s="66" t="str">
        <f t="shared" si="377"/>
        <v>imepre-klu-kat</v>
      </c>
      <c r="EH314" s="47" t="s">
        <v>0</v>
      </c>
      <c r="EI314" s="58">
        <f>IF(AL314="","",MAX(EI$12:EI313)+1)</f>
        <v>462</v>
      </c>
      <c r="EJ314" s="73">
        <f t="shared" si="378"/>
        <v>42</v>
      </c>
      <c r="EK314" s="73">
        <f t="shared" si="416"/>
        <v>1372</v>
      </c>
      <c r="EL314" s="73">
        <f t="shared" si="379"/>
        <v>2562</v>
      </c>
      <c r="EM314" s="73">
        <f t="shared" si="380"/>
        <v>1</v>
      </c>
      <c r="EN314" s="73">
        <f t="shared" si="417"/>
        <v>1</v>
      </c>
      <c r="EO314" s="73">
        <f t="shared" si="418"/>
        <v>1</v>
      </c>
      <c r="EP314" s="73" t="str">
        <f t="shared" si="381"/>
        <v>0</v>
      </c>
      <c r="EQ314" s="73" t="str">
        <f t="shared" si="382"/>
        <v/>
      </c>
      <c r="ER314" s="73" t="str">
        <f t="shared" si="383"/>
        <v/>
      </c>
      <c r="ES314" s="53" t="str">
        <f t="shared" si="384"/>
        <v/>
      </c>
      <c r="ET314" s="47" t="s">
        <v>0</v>
      </c>
      <c r="EU314" s="19" t="str">
        <f t="shared" si="419"/>
        <v>INSERT INTO rezultat(id,stazakategorija_id,imeprezime_id,vrijeme_sec,status_id,registracija,uparivanje_id,originalstatus_id,imeprezimealias_id,klubalias_id,kategorijaalias_id) VALUES (462,42,1372,2562,1,1,1,0,Null,Null,Null);</v>
      </c>
      <c r="EV314" s="47" t="s">
        <v>0</v>
      </c>
      <c r="EW314" s="19" t="str">
        <f t="shared" si="420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4" s="47" t="s">
        <v>0</v>
      </c>
      <c r="EY314" s="180" t="str">
        <f t="shared" si="385"/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4" s="47" t="s">
        <v>0</v>
      </c>
    </row>
    <row r="315" spans="1:156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6" t="str">
        <f t="shared" si="386"/>
        <v>ok</v>
      </c>
      <c r="P315" s="47"/>
      <c r="Q315" s="52" t="str">
        <f t="shared" si="387"/>
        <v>Ž45</v>
      </c>
      <c r="R315" s="73">
        <f>IF(Q315="","",IF(COUNTIF(Q$12:Q314,Q315)=0,R314+1,R314))</f>
        <v>20</v>
      </c>
      <c r="S315" s="73">
        <f t="shared" si="388"/>
        <v>116</v>
      </c>
      <c r="T315" s="73">
        <f t="shared" si="351"/>
        <v>25</v>
      </c>
      <c r="U315" s="66" t="str">
        <f t="shared" si="352"/>
        <v>Ž45</v>
      </c>
      <c r="V315" s="47" t="s">
        <v>0</v>
      </c>
      <c r="W315" s="222" t="str">
        <f t="shared" si="353"/>
        <v>Ž45</v>
      </c>
      <c r="X315" s="223">
        <f t="shared" si="354"/>
        <v>42</v>
      </c>
      <c r="Y315" s="47" t="s">
        <v>0</v>
      </c>
      <c r="Z315" s="52" t="str">
        <f t="shared" si="389"/>
        <v>CRO</v>
      </c>
      <c r="AA315" s="73">
        <f t="shared" si="355"/>
        <v>1</v>
      </c>
      <c r="AB315" s="31" t="str">
        <f t="shared" si="390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391"/>
        <v/>
      </c>
      <c r="AH315" s="47" t="s">
        <v>0</v>
      </c>
      <c r="AI315" s="143" t="str">
        <f t="shared" si="392"/>
        <v>CRO</v>
      </c>
      <c r="AJ315" s="47"/>
      <c r="AK315" s="52" t="str">
        <f t="shared" si="393"/>
        <v>Neda</v>
      </c>
      <c r="AL315" s="31" t="str">
        <f t="shared" si="394"/>
        <v>Gobec</v>
      </c>
      <c r="AM315" s="73">
        <f t="shared" si="395"/>
        <v>1913</v>
      </c>
      <c r="AN315" s="73" t="str">
        <f t="shared" si="396"/>
        <v/>
      </c>
      <c r="AO315" s="31" t="str">
        <f t="shared" si="356"/>
        <v>Neda</v>
      </c>
      <c r="AP315" s="66" t="str">
        <f t="shared" si="357"/>
        <v>Gobec</v>
      </c>
      <c r="AQ315" s="47" t="s">
        <v>0</v>
      </c>
      <c r="AR315" s="82" t="str">
        <f t="shared" si="397"/>
        <v/>
      </c>
      <c r="AS315" s="47" t="s">
        <v>0</v>
      </c>
      <c r="AT315" s="19" t="str">
        <f t="shared" si="398"/>
        <v/>
      </c>
      <c r="AU315" s="47" t="s">
        <v>0</v>
      </c>
      <c r="AV315" s="103"/>
      <c r="AW315" s="105"/>
      <c r="AX315" s="47" t="s">
        <v>0</v>
      </c>
      <c r="AY315" s="259" t="str">
        <f t="shared" si="421"/>
        <v/>
      </c>
      <c r="AZ315" s="47" t="s">
        <v>0</v>
      </c>
      <c r="BA315" s="52" t="str">
        <f t="shared" si="358"/>
        <v/>
      </c>
      <c r="BB315" s="73" t="str">
        <f>IF(AV315&amp;AW315="","",MAX(BB$12:BB314)+1)</f>
        <v/>
      </c>
      <c r="BC315" s="271" t="str">
        <f t="shared" si="359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>IF(O315="","",IF(BC315="",AO315,IF(BC315="NEMA",AV315,INDEX(regNatjecatelj_ime,MATCH(BC315,regNatjecatelj_id,0)))))</f>
        <v>Neda</v>
      </c>
      <c r="BG315" s="31" t="str">
        <f>IF(O315="","",IF(BC315="",AP315,IF(BC315="NEMA",AW315,INDEX(regNatjecatelj_prezime,MATCH(BC315,regNatjecatelj_id,0)))))</f>
        <v>Gobec</v>
      </c>
      <c r="BH315" s="73" t="str">
        <f t="shared" si="399"/>
        <v/>
      </c>
      <c r="BI315" s="53">
        <f t="shared" si="400"/>
        <v>1913</v>
      </c>
      <c r="BJ315" s="47" t="s">
        <v>0</v>
      </c>
      <c r="BK315" s="52" t="str">
        <f t="shared" si="360"/>
        <v>Vihor</v>
      </c>
      <c r="BL315" s="31" t="str">
        <f t="shared" si="361"/>
        <v>OK Vihor</v>
      </c>
      <c r="BM315" s="73" t="str">
        <f t="shared" si="362"/>
        <v/>
      </c>
      <c r="BN315" s="31" t="str" cm="1">
        <f t="array" ref="BN315">IF(BM315="",""&amp;BL315,IF(BM315="NEMA",BL315,INDEX(regKlub_naziv,MATCH(INDEX(regKlub_alias_klubId,BM315),regKlub_id,0))))</f>
        <v>OK Vihor</v>
      </c>
      <c r="BO315" s="31" t="str" cm="1">
        <f t="array" ref="BO315">IFERROR(""&amp;INDEX(regNatjecatelj_klub,DX315),"")</f>
        <v>OK Vihor</v>
      </c>
      <c r="BP315" s="88" t="str">
        <f t="shared" si="401"/>
        <v/>
      </c>
      <c r="BQ315" s="66" t="str">
        <f t="shared" si="402"/>
        <v>OK Vihor</v>
      </c>
      <c r="BR315" s="47" t="s">
        <v>0</v>
      </c>
      <c r="BS315" s="52" t="str">
        <f>IF(X315&lt;&gt;"NEMA","",IF(IFERROR(MATCH(W315,W$12:W314,0),0)&lt;&gt;0,"",W315))</f>
        <v/>
      </c>
      <c r="BT315" s="73" t="str">
        <f t="shared" si="403"/>
        <v/>
      </c>
      <c r="BU315" s="31" t="str">
        <f>IF(OR(BT315="",BT315&lt;&gt;"NEMA"),"",MAX(BU$12:BU314)+1)</f>
        <v/>
      </c>
      <c r="BV315" s="66" t="str">
        <f t="shared" si="404"/>
        <v/>
      </c>
      <c r="BW315" s="47" t="s">
        <v>0</v>
      </c>
      <c r="BX315" s="19" t="str">
        <f t="shared" si="405"/>
        <v/>
      </c>
      <c r="BY315" s="47" t="s">
        <v>0</v>
      </c>
      <c r="BZ315" s="82" t="str">
        <f>IF(BM315&lt;&gt;"NEMA","",IF(IFERROR(MATCH(BL315,BL$12:BL314,0),0)&lt;&gt;0,"",BL315))</f>
        <v/>
      </c>
      <c r="CA315" s="47" t="s">
        <v>0</v>
      </c>
      <c r="CB315" s="125"/>
      <c r="CC315" s="47" t="s">
        <v>0</v>
      </c>
      <c r="CD315" s="58" t="str">
        <f t="shared" si="406"/>
        <v/>
      </c>
      <c r="CE315" s="31" t="str">
        <f t="shared" si="407"/>
        <v/>
      </c>
      <c r="CF315" s="31" t="str">
        <f>IF(CE315="","",MAX(CF$12:CF314)+1)</f>
        <v/>
      </c>
      <c r="CG315" s="31" t="str">
        <f t="shared" si="363"/>
        <v/>
      </c>
      <c r="CH315" s="31" t="str">
        <f t="shared" si="408"/>
        <v/>
      </c>
      <c r="CI315" s="31" t="str">
        <f>IF(CB315="","",MAX(CI$12:CI314)+1)</f>
        <v/>
      </c>
      <c r="CJ315" s="31" t="str">
        <f t="shared" si="409"/>
        <v/>
      </c>
      <c r="CK315" s="66" t="str">
        <f t="shared" si="410"/>
        <v/>
      </c>
      <c r="CL315" s="47" t="s">
        <v>0</v>
      </c>
      <c r="CM315" s="73" t="str">
        <f t="shared" si="364"/>
        <v/>
      </c>
      <c r="CN315" s="47"/>
      <c r="CO315" s="19" t="str">
        <f t="shared" si="411"/>
        <v/>
      </c>
      <c r="CP315" s="47" t="s">
        <v>0</v>
      </c>
      <c r="CQ315" s="143" t="str">
        <f t="shared" si="412"/>
        <v>OK Vihor</v>
      </c>
      <c r="CR315" s="47" t="s">
        <v>0</v>
      </c>
      <c r="CS315" s="58" t="str">
        <f t="shared" si="428"/>
        <v>43:29</v>
      </c>
      <c r="CT315" s="73" t="str">
        <f t="shared" si="429"/>
        <v>0</v>
      </c>
      <c r="CU315" s="229" t="str">
        <f t="shared" si="365"/>
        <v/>
      </c>
      <c r="CV315" s="230">
        <f t="shared" si="350"/>
        <v>2609</v>
      </c>
      <c r="CW315" s="163">
        <f t="shared" si="366"/>
        <v>1</v>
      </c>
      <c r="CX315" s="47" t="s">
        <v>0</v>
      </c>
      <c r="CY315" s="222" t="str">
        <f t="shared" si="413"/>
        <v xml:space="preserve">
</v>
      </c>
      <c r="CZ315" s="223">
        <f t="shared" si="414"/>
        <v>6</v>
      </c>
      <c r="DA315" s="47" t="s">
        <v>0</v>
      </c>
      <c r="DB315" s="47"/>
      <c r="DC315" s="47"/>
      <c r="DD315" s="47"/>
      <c r="DE315" s="47" t="s">
        <v>0</v>
      </c>
      <c r="DF315" s="53" t="str">
        <f t="shared" si="422"/>
        <v/>
      </c>
      <c r="DG315" t="s">
        <v>0</v>
      </c>
      <c r="DH315" s="128" t="str">
        <f t="shared" si="423"/>
        <v>Ž</v>
      </c>
      <c r="DI315" t="s">
        <v>0</v>
      </c>
      <c r="DJ315" s="52" t="str">
        <f t="shared" si="424"/>
        <v/>
      </c>
      <c r="DK315" s="66" t="str">
        <f t="shared" si="425"/>
        <v/>
      </c>
      <c r="DL315" t="s">
        <v>0</v>
      </c>
      <c r="DM315" s="19" t="str">
        <f t="shared" si="426"/>
        <v/>
      </c>
      <c r="DN315" s="47" t="s">
        <v>0</v>
      </c>
      <c r="DO315" s="19" t="str">
        <f t="shared" si="427"/>
        <v/>
      </c>
      <c r="DP315" s="47" t="s">
        <v>0</v>
      </c>
      <c r="DQ315" s="52" t="str">
        <f t="shared" si="367"/>
        <v>Neda – Gobec – OK Vihor – Ž45</v>
      </c>
      <c r="DR315" s="53">
        <f t="shared" si="368"/>
        <v>679</v>
      </c>
      <c r="DS315" s="47" t="s">
        <v>0</v>
      </c>
      <c r="DT315" s="52" t="str">
        <f t="shared" si="369"/>
        <v>Neda – Gobec – OK Vihor</v>
      </c>
      <c r="DU315" s="53">
        <f t="shared" si="370"/>
        <v>679</v>
      </c>
      <c r="DV315" s="47" t="s">
        <v>0</v>
      </c>
      <c r="DW315" s="52" t="str">
        <f t="shared" si="371"/>
        <v>Neda – Gobec</v>
      </c>
      <c r="DX315" s="53">
        <f t="shared" si="372"/>
        <v>679</v>
      </c>
      <c r="DY315" s="47" t="s">
        <v>0</v>
      </c>
      <c r="DZ315" s="58">
        <f t="shared" si="415"/>
        <v>679</v>
      </c>
      <c r="EA315" s="53" cm="1">
        <f t="array" ref="EA315">IF(DZ315&lt;&gt;"",INDEX(regNatjecatelj_id,DZ315,0),IF(BD315&lt;&gt;"",BD315,""))</f>
        <v>1913</v>
      </c>
      <c r="EB315" s="47" t="s">
        <v>0</v>
      </c>
      <c r="EC315" s="58" t="str">
        <f t="shared" si="373"/>
        <v>imepre</v>
      </c>
      <c r="ED315" s="73" t="str">
        <f t="shared" si="374"/>
        <v>klu</v>
      </c>
      <c r="EE315" s="73" t="str">
        <f t="shared" si="375"/>
        <v>kat</v>
      </c>
      <c r="EF315" s="73" t="str">
        <f t="shared" si="376"/>
        <v/>
      </c>
      <c r="EG315" s="66" t="str">
        <f t="shared" si="377"/>
        <v>imepre-klu-kat</v>
      </c>
      <c r="EH315" s="47" t="s">
        <v>0</v>
      </c>
      <c r="EI315" s="58">
        <f>IF(AL315="","",MAX(EI$12:EI314)+1)</f>
        <v>463</v>
      </c>
      <c r="EJ315" s="73">
        <f t="shared" si="378"/>
        <v>42</v>
      </c>
      <c r="EK315" s="73">
        <f t="shared" si="416"/>
        <v>1913</v>
      </c>
      <c r="EL315" s="73">
        <f t="shared" si="379"/>
        <v>2609</v>
      </c>
      <c r="EM315" s="73">
        <f t="shared" si="380"/>
        <v>1</v>
      </c>
      <c r="EN315" s="73">
        <f t="shared" si="417"/>
        <v>1</v>
      </c>
      <c r="EO315" s="73">
        <f t="shared" si="418"/>
        <v>1</v>
      </c>
      <c r="EP315" s="73" t="str">
        <f t="shared" si="381"/>
        <v>0</v>
      </c>
      <c r="EQ315" s="73" t="str">
        <f t="shared" si="382"/>
        <v/>
      </c>
      <c r="ER315" s="73" t="str">
        <f t="shared" si="383"/>
        <v/>
      </c>
      <c r="ES315" s="53" t="str">
        <f t="shared" si="384"/>
        <v/>
      </c>
      <c r="ET315" s="47" t="s">
        <v>0</v>
      </c>
      <c r="EU315" s="19" t="str">
        <f t="shared" si="419"/>
        <v>INSERT INTO rezultat(id,stazakategorija_id,imeprezime_id,vrijeme_sec,status_id,registracija,uparivanje_id,originalstatus_id,imeprezimealias_id,klubalias_id,kategorijaalias_id) VALUES (463,42,1913,2609,1,1,1,0,Null,Null,Null);</v>
      </c>
      <c r="EV315" s="47" t="s">
        <v>0</v>
      </c>
      <c r="EW315" s="19" t="str">
        <f t="shared" si="420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5" s="47" t="s">
        <v>0</v>
      </c>
      <c r="EY315" s="180" t="str">
        <f t="shared" si="385"/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5" s="47" t="s">
        <v>0</v>
      </c>
    </row>
    <row r="316" spans="1:156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6" t="str">
        <f t="shared" si="386"/>
        <v>ok</v>
      </c>
      <c r="P316" s="47"/>
      <c r="Q316" s="52" t="str">
        <f t="shared" si="387"/>
        <v>Ž45</v>
      </c>
      <c r="R316" s="73">
        <f>IF(Q316="","",IF(COUNTIF(Q$12:Q315,Q316)=0,R315+1,R315))</f>
        <v>20</v>
      </c>
      <c r="S316" s="73">
        <f t="shared" si="388"/>
        <v>116</v>
      </c>
      <c r="T316" s="73">
        <f t="shared" si="351"/>
        <v>25</v>
      </c>
      <c r="U316" s="66" t="str">
        <f t="shared" si="352"/>
        <v>Ž45</v>
      </c>
      <c r="V316" s="47" t="s">
        <v>0</v>
      </c>
      <c r="W316" s="222" t="str">
        <f t="shared" si="353"/>
        <v>Ž45</v>
      </c>
      <c r="X316" s="223">
        <f t="shared" si="354"/>
        <v>42</v>
      </c>
      <c r="Y316" s="47" t="s">
        <v>0</v>
      </c>
      <c r="Z316" s="52" t="str">
        <f t="shared" si="389"/>
        <v>CRO</v>
      </c>
      <c r="AA316" s="73">
        <f t="shared" si="355"/>
        <v>1</v>
      </c>
      <c r="AB316" s="31" t="str">
        <f t="shared" si="390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391"/>
        <v/>
      </c>
      <c r="AH316" s="47" t="s">
        <v>0</v>
      </c>
      <c r="AI316" s="143" t="str">
        <f t="shared" si="392"/>
        <v>CRO</v>
      </c>
      <c r="AJ316" s="47"/>
      <c r="AK316" s="52" t="str">
        <f t="shared" si="393"/>
        <v>Srebrenka</v>
      </c>
      <c r="AL316" s="31" t="str">
        <f t="shared" si="394"/>
        <v>Vuk</v>
      </c>
      <c r="AM316" s="73">
        <f t="shared" si="395"/>
        <v>1053</v>
      </c>
      <c r="AN316" s="73" t="str">
        <f t="shared" si="396"/>
        <v/>
      </c>
      <c r="AO316" s="31" t="str">
        <f t="shared" si="356"/>
        <v>Srebrenka</v>
      </c>
      <c r="AP316" s="66" t="str">
        <f t="shared" si="357"/>
        <v>Vuk</v>
      </c>
      <c r="AQ316" s="47" t="s">
        <v>0</v>
      </c>
      <c r="AR316" s="82" t="str">
        <f t="shared" si="397"/>
        <v/>
      </c>
      <c r="AS316" s="47" t="s">
        <v>0</v>
      </c>
      <c r="AT316" s="19" t="str">
        <f t="shared" si="398"/>
        <v/>
      </c>
      <c r="AU316" s="47" t="s">
        <v>0</v>
      </c>
      <c r="AV316" s="103"/>
      <c r="AW316" s="105"/>
      <c r="AX316" s="47" t="s">
        <v>0</v>
      </c>
      <c r="AY316" s="259" t="str">
        <f t="shared" si="421"/>
        <v/>
      </c>
      <c r="AZ316" s="47" t="s">
        <v>0</v>
      </c>
      <c r="BA316" s="52" t="str">
        <f t="shared" si="358"/>
        <v/>
      </c>
      <c r="BB316" s="73" t="str">
        <f>IF(AV316&amp;AW316="","",MAX(BB$12:BB315)+1)</f>
        <v/>
      </c>
      <c r="BC316" s="271" t="str">
        <f t="shared" si="359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>IF(O316="","",IF(BC316="",AO316,IF(BC316="NEMA",AV316,INDEX(regNatjecatelj_ime,MATCH(BC316,regNatjecatelj_id,0)))))</f>
        <v>Srebrenka</v>
      </c>
      <c r="BG316" s="31" t="str">
        <f>IF(O316="","",IF(BC316="",AP316,IF(BC316="NEMA",AW316,INDEX(regNatjecatelj_prezime,MATCH(BC316,regNatjecatelj_id,0)))))</f>
        <v>Vuk</v>
      </c>
      <c r="BH316" s="73" t="str">
        <f t="shared" si="399"/>
        <v/>
      </c>
      <c r="BI316" s="53">
        <f t="shared" si="400"/>
        <v>1053</v>
      </c>
      <c r="BJ316" s="47" t="s">
        <v>0</v>
      </c>
      <c r="BK316" s="52" t="str">
        <f t="shared" si="360"/>
        <v>KAP</v>
      </c>
      <c r="BL316" s="31" t="str">
        <f t="shared" si="361"/>
        <v>OK Kapela</v>
      </c>
      <c r="BM316" s="73" t="str">
        <f t="shared" si="362"/>
        <v/>
      </c>
      <c r="BN316" s="31" t="str" cm="1">
        <f t="array" ref="BN316">IF(BM316="",""&amp;BL316,IF(BM316="NEMA",BL316,INDEX(regKlub_naziv,MATCH(INDEX(regKlub_alias_klubId,BM316),regKlub_id,0))))</f>
        <v>OK Kapela</v>
      </c>
      <c r="BO316" s="31" t="str" cm="1">
        <f t="array" ref="BO316">IFERROR(""&amp;INDEX(regNatjecatelj_klub,DX316),"")</f>
        <v>OK Kapela</v>
      </c>
      <c r="BP316" s="88" t="str">
        <f t="shared" si="401"/>
        <v/>
      </c>
      <c r="BQ316" s="66" t="str">
        <f t="shared" si="402"/>
        <v>OK Kapela</v>
      </c>
      <c r="BR316" s="47" t="s">
        <v>0</v>
      </c>
      <c r="BS316" s="52" t="str">
        <f>IF(X316&lt;&gt;"NEMA","",IF(IFERROR(MATCH(W316,W$12:W315,0),0)&lt;&gt;0,"",W316))</f>
        <v/>
      </c>
      <c r="BT316" s="73" t="str">
        <f t="shared" si="403"/>
        <v/>
      </c>
      <c r="BU316" s="31" t="str">
        <f>IF(OR(BT316="",BT316&lt;&gt;"NEMA"),"",MAX(BU$12:BU315)+1)</f>
        <v/>
      </c>
      <c r="BV316" s="66" t="str">
        <f t="shared" si="404"/>
        <v/>
      </c>
      <c r="BW316" s="47" t="s">
        <v>0</v>
      </c>
      <c r="BX316" s="19" t="str">
        <f t="shared" si="405"/>
        <v/>
      </c>
      <c r="BY316" s="47" t="s">
        <v>0</v>
      </c>
      <c r="BZ316" s="82" t="str">
        <f>IF(BM316&lt;&gt;"NEMA","",IF(IFERROR(MATCH(BL316,BL$12:BL315,0),0)&lt;&gt;0,"",BL316))</f>
        <v/>
      </c>
      <c r="CA316" s="47" t="s">
        <v>0</v>
      </c>
      <c r="CB316" s="125"/>
      <c r="CC316" s="47" t="s">
        <v>0</v>
      </c>
      <c r="CD316" s="58" t="str">
        <f t="shared" si="406"/>
        <v/>
      </c>
      <c r="CE316" s="31" t="str">
        <f t="shared" si="407"/>
        <v/>
      </c>
      <c r="CF316" s="31" t="str">
        <f>IF(CE316="","",MAX(CF$12:CF315)+1)</f>
        <v/>
      </c>
      <c r="CG316" s="31" t="str">
        <f t="shared" si="363"/>
        <v/>
      </c>
      <c r="CH316" s="31" t="str">
        <f t="shared" si="408"/>
        <v/>
      </c>
      <c r="CI316" s="31" t="str">
        <f>IF(CB316="","",MAX(CI$12:CI315)+1)</f>
        <v/>
      </c>
      <c r="CJ316" s="31" t="str">
        <f t="shared" si="409"/>
        <v/>
      </c>
      <c r="CK316" s="66" t="str">
        <f t="shared" si="410"/>
        <v/>
      </c>
      <c r="CL316" s="47" t="s">
        <v>0</v>
      </c>
      <c r="CM316" s="73" t="str">
        <f t="shared" si="364"/>
        <v/>
      </c>
      <c r="CN316" s="47"/>
      <c r="CO316" s="19" t="str">
        <f t="shared" si="411"/>
        <v/>
      </c>
      <c r="CP316" s="47" t="s">
        <v>0</v>
      </c>
      <c r="CQ316" s="143" t="str">
        <f t="shared" si="412"/>
        <v>OK Kapela</v>
      </c>
      <c r="CR316" s="47" t="s">
        <v>0</v>
      </c>
      <c r="CS316" s="58" t="str">
        <f t="shared" si="428"/>
        <v>43:37</v>
      </c>
      <c r="CT316" s="73" t="str">
        <f t="shared" si="429"/>
        <v>0</v>
      </c>
      <c r="CU316" s="229" t="str">
        <f t="shared" si="365"/>
        <v/>
      </c>
      <c r="CV316" s="230">
        <f t="shared" si="350"/>
        <v>2617</v>
      </c>
      <c r="CW316" s="163">
        <f t="shared" si="366"/>
        <v>1</v>
      </c>
      <c r="CX316" s="47" t="s">
        <v>0</v>
      </c>
      <c r="CY316" s="222" t="str">
        <f t="shared" si="413"/>
        <v xml:space="preserve">
</v>
      </c>
      <c r="CZ316" s="223">
        <f t="shared" si="414"/>
        <v>6</v>
      </c>
      <c r="DA316" s="47" t="s">
        <v>0</v>
      </c>
      <c r="DB316" s="47"/>
      <c r="DC316" s="47"/>
      <c r="DD316" s="47"/>
      <c r="DE316" s="47" t="s">
        <v>0</v>
      </c>
      <c r="DF316" s="53" t="str">
        <f t="shared" si="422"/>
        <v/>
      </c>
      <c r="DG316" t="s">
        <v>0</v>
      </c>
      <c r="DH316" s="128" t="str">
        <f t="shared" si="423"/>
        <v>Ž</v>
      </c>
      <c r="DI316" t="s">
        <v>0</v>
      </c>
      <c r="DJ316" s="52" t="str">
        <f t="shared" si="424"/>
        <v/>
      </c>
      <c r="DK316" s="66" t="str">
        <f t="shared" si="425"/>
        <v/>
      </c>
      <c r="DL316" t="s">
        <v>0</v>
      </c>
      <c r="DM316" s="19" t="str">
        <f t="shared" si="426"/>
        <v/>
      </c>
      <c r="DN316" s="47" t="s">
        <v>0</v>
      </c>
      <c r="DO316" s="19" t="str">
        <f t="shared" si="427"/>
        <v/>
      </c>
      <c r="DP316" s="47" t="s">
        <v>0</v>
      </c>
      <c r="DQ316" s="52" t="str">
        <f t="shared" si="367"/>
        <v>Srebrenka – Vuk – OK Kapela – Ž45</v>
      </c>
      <c r="DR316" s="53">
        <f t="shared" si="368"/>
        <v>329</v>
      </c>
      <c r="DS316" s="47" t="s">
        <v>0</v>
      </c>
      <c r="DT316" s="52" t="str">
        <f t="shared" si="369"/>
        <v>Srebrenka – Vuk – OK Kapela</v>
      </c>
      <c r="DU316" s="53">
        <f t="shared" si="370"/>
        <v>329</v>
      </c>
      <c r="DV316" s="47" t="s">
        <v>0</v>
      </c>
      <c r="DW316" s="52" t="str">
        <f t="shared" si="371"/>
        <v>Srebrenka – Vuk</v>
      </c>
      <c r="DX316" s="53">
        <f t="shared" si="372"/>
        <v>329</v>
      </c>
      <c r="DY316" s="47" t="s">
        <v>0</v>
      </c>
      <c r="DZ316" s="58">
        <f t="shared" si="415"/>
        <v>329</v>
      </c>
      <c r="EA316" s="53" cm="1">
        <f t="array" ref="EA316">IF(DZ316&lt;&gt;"",INDEX(regNatjecatelj_id,DZ316,0),IF(BD316&lt;&gt;"",BD316,""))</f>
        <v>1053</v>
      </c>
      <c r="EB316" s="47" t="s">
        <v>0</v>
      </c>
      <c r="EC316" s="58" t="str">
        <f t="shared" si="373"/>
        <v>imepre</v>
      </c>
      <c r="ED316" s="73" t="str">
        <f t="shared" si="374"/>
        <v>klu</v>
      </c>
      <c r="EE316" s="73" t="str">
        <f t="shared" si="375"/>
        <v>kat</v>
      </c>
      <c r="EF316" s="73" t="str">
        <f t="shared" si="376"/>
        <v/>
      </c>
      <c r="EG316" s="66" t="str">
        <f t="shared" si="377"/>
        <v>imepre-klu-kat</v>
      </c>
      <c r="EH316" s="47" t="s">
        <v>0</v>
      </c>
      <c r="EI316" s="58">
        <f>IF(AL316="","",MAX(EI$12:EI315)+1)</f>
        <v>464</v>
      </c>
      <c r="EJ316" s="73">
        <f t="shared" si="378"/>
        <v>42</v>
      </c>
      <c r="EK316" s="73">
        <f t="shared" si="416"/>
        <v>1053</v>
      </c>
      <c r="EL316" s="73">
        <f t="shared" si="379"/>
        <v>2617</v>
      </c>
      <c r="EM316" s="73">
        <f t="shared" si="380"/>
        <v>1</v>
      </c>
      <c r="EN316" s="73">
        <f t="shared" si="417"/>
        <v>1</v>
      </c>
      <c r="EO316" s="73">
        <f t="shared" si="418"/>
        <v>1</v>
      </c>
      <c r="EP316" s="73" t="str">
        <f t="shared" si="381"/>
        <v>0</v>
      </c>
      <c r="EQ316" s="73" t="str">
        <f t="shared" si="382"/>
        <v/>
      </c>
      <c r="ER316" s="73" t="str">
        <f t="shared" si="383"/>
        <v/>
      </c>
      <c r="ES316" s="53" t="str">
        <f t="shared" si="384"/>
        <v/>
      </c>
      <c r="ET316" s="47" t="s">
        <v>0</v>
      </c>
      <c r="EU316" s="19" t="str">
        <f t="shared" si="419"/>
        <v>INSERT INTO rezultat(id,stazakategorija_id,imeprezime_id,vrijeme_sec,status_id,registracija,uparivanje_id,originalstatus_id,imeprezimealias_id,klubalias_id,kategorijaalias_id) VALUES (464,42,1053,2617,1,1,1,0,Null,Null,Null);</v>
      </c>
      <c r="EV316" s="47" t="s">
        <v>0</v>
      </c>
      <c r="EW316" s="19" t="str">
        <f t="shared" si="420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6" s="47" t="s">
        <v>0</v>
      </c>
      <c r="EY316" s="180" t="str">
        <f t="shared" si="385"/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6" s="47" t="s">
        <v>0</v>
      </c>
    </row>
    <row r="317" spans="1:156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6" t="str">
        <f t="shared" si="386"/>
        <v>ok</v>
      </c>
      <c r="P317" s="47"/>
      <c r="Q317" s="52" t="str">
        <f t="shared" si="387"/>
        <v>Ž45</v>
      </c>
      <c r="R317" s="73">
        <f>IF(Q317="","",IF(COUNTIF(Q$12:Q316,Q317)=0,R316+1,R316))</f>
        <v>20</v>
      </c>
      <c r="S317" s="73">
        <f t="shared" si="388"/>
        <v>116</v>
      </c>
      <c r="T317" s="73">
        <f t="shared" si="351"/>
        <v>25</v>
      </c>
      <c r="U317" s="66" t="str">
        <f t="shared" si="352"/>
        <v>Ž45</v>
      </c>
      <c r="V317" s="47" t="s">
        <v>0</v>
      </c>
      <c r="W317" s="222" t="str">
        <f t="shared" si="353"/>
        <v>Ž45</v>
      </c>
      <c r="X317" s="223">
        <f t="shared" si="354"/>
        <v>42</v>
      </c>
      <c r="Y317" s="47" t="s">
        <v>0</v>
      </c>
      <c r="Z317" s="52" t="str">
        <f t="shared" si="389"/>
        <v>CRO</v>
      </c>
      <c r="AA317" s="73">
        <f t="shared" si="355"/>
        <v>1</v>
      </c>
      <c r="AB317" s="31" t="str">
        <f t="shared" si="390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391"/>
        <v/>
      </c>
      <c r="AH317" s="47" t="s">
        <v>0</v>
      </c>
      <c r="AI317" s="143" t="str">
        <f t="shared" si="392"/>
        <v>CRO</v>
      </c>
      <c r="AJ317" s="47"/>
      <c r="AK317" s="52" t="str">
        <f t="shared" si="393"/>
        <v>Sandra</v>
      </c>
      <c r="AL317" s="31" t="str">
        <f t="shared" si="394"/>
        <v>Perica Cvjetko</v>
      </c>
      <c r="AM317" s="73">
        <f t="shared" si="395"/>
        <v>1860</v>
      </c>
      <c r="AN317" s="73" t="str">
        <f t="shared" si="396"/>
        <v/>
      </c>
      <c r="AO317" s="31" t="str">
        <f t="shared" si="356"/>
        <v>Sandra</v>
      </c>
      <c r="AP317" s="66" t="str">
        <f t="shared" si="357"/>
        <v>Perica Cvjetko</v>
      </c>
      <c r="AQ317" s="47" t="s">
        <v>0</v>
      </c>
      <c r="AR317" s="82" t="str">
        <f t="shared" si="397"/>
        <v/>
      </c>
      <c r="AS317" s="47" t="s">
        <v>0</v>
      </c>
      <c r="AT317" s="19" t="str">
        <f t="shared" si="398"/>
        <v/>
      </c>
      <c r="AU317" s="47" t="s">
        <v>0</v>
      </c>
      <c r="AV317" s="103"/>
      <c r="AW317" s="105"/>
      <c r="AX317" s="47" t="s">
        <v>0</v>
      </c>
      <c r="AY317" s="259" t="str">
        <f t="shared" si="421"/>
        <v/>
      </c>
      <c r="AZ317" s="47" t="s">
        <v>0</v>
      </c>
      <c r="BA317" s="52" t="str">
        <f t="shared" si="358"/>
        <v/>
      </c>
      <c r="BB317" s="73" t="str">
        <f>IF(AV317&amp;AW317="","",MAX(BB$12:BB316)+1)</f>
        <v/>
      </c>
      <c r="BC317" s="271" t="str">
        <f t="shared" si="359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>IF(O317="","",IF(BC317="",AO317,IF(BC317="NEMA",AV317,INDEX(regNatjecatelj_ime,MATCH(BC317,regNatjecatelj_id,0)))))</f>
        <v>Sandra</v>
      </c>
      <c r="BG317" s="31" t="str">
        <f>IF(O317="","",IF(BC317="",AP317,IF(BC317="NEMA",AW317,INDEX(regNatjecatelj_prezime,MATCH(BC317,regNatjecatelj_id,0)))))</f>
        <v>Perica Cvjetko</v>
      </c>
      <c r="BH317" s="73" t="str">
        <f t="shared" si="399"/>
        <v/>
      </c>
      <c r="BI317" s="53">
        <f t="shared" si="400"/>
        <v>1860</v>
      </c>
      <c r="BJ317" s="47" t="s">
        <v>0</v>
      </c>
      <c r="BK317" s="52" t="str">
        <f t="shared" si="360"/>
        <v>JAP</v>
      </c>
      <c r="BL317" s="31" t="str">
        <f t="shared" si="361"/>
        <v>OK Japetic</v>
      </c>
      <c r="BM317" s="73">
        <f t="shared" si="362"/>
        <v>1</v>
      </c>
      <c r="BN317" s="31" t="str" cm="1">
        <f t="array" ref="BN317">IF(BM317="",""&amp;BL317,IF(BM317="NEMA",BL317,INDEX(regKlub_naziv,MATCH(INDEX(regKlub_alias_klubId,BM317),regKlub_id,0))))</f>
        <v>OK Japetić</v>
      </c>
      <c r="BO317" s="31" t="str" cm="1">
        <f t="array" ref="BO317">IFERROR(""&amp;INDEX(regNatjecatelj_klub,DX317),"")</f>
        <v>OK Japetić</v>
      </c>
      <c r="BP317" s="88" t="str">
        <f t="shared" si="401"/>
        <v/>
      </c>
      <c r="BQ317" s="66" t="str">
        <f t="shared" si="402"/>
        <v>OK Japetić</v>
      </c>
      <c r="BR317" s="47" t="s">
        <v>0</v>
      </c>
      <c r="BS317" s="52" t="str">
        <f>IF(X317&lt;&gt;"NEMA","",IF(IFERROR(MATCH(W317,W$12:W316,0),0)&lt;&gt;0,"",W317))</f>
        <v/>
      </c>
      <c r="BT317" s="73" t="str">
        <f t="shared" si="403"/>
        <v/>
      </c>
      <c r="BU317" s="31" t="str">
        <f>IF(OR(BT317="",BT317&lt;&gt;"NEMA"),"",MAX(BU$12:BU316)+1)</f>
        <v/>
      </c>
      <c r="BV317" s="66" t="str">
        <f t="shared" si="404"/>
        <v/>
      </c>
      <c r="BW317" s="47" t="s">
        <v>0</v>
      </c>
      <c r="BX317" s="19" t="str">
        <f t="shared" si="405"/>
        <v/>
      </c>
      <c r="BY317" s="47" t="s">
        <v>0</v>
      </c>
      <c r="BZ317" s="82" t="str">
        <f>IF(BM317&lt;&gt;"NEMA","",IF(IFERROR(MATCH(BL317,BL$12:BL316,0),0)&lt;&gt;0,"",BL317))</f>
        <v/>
      </c>
      <c r="CA317" s="47" t="s">
        <v>0</v>
      </c>
      <c r="CB317" s="125"/>
      <c r="CC317" s="47" t="s">
        <v>0</v>
      </c>
      <c r="CD317" s="58" t="str">
        <f t="shared" si="406"/>
        <v/>
      </c>
      <c r="CE317" s="31" t="str">
        <f t="shared" si="407"/>
        <v/>
      </c>
      <c r="CF317" s="31" t="str">
        <f>IF(CE317="","",MAX(CF$12:CF316)+1)</f>
        <v/>
      </c>
      <c r="CG317" s="31" t="str">
        <f t="shared" si="363"/>
        <v/>
      </c>
      <c r="CH317" s="31" t="str">
        <f t="shared" si="408"/>
        <v/>
      </c>
      <c r="CI317" s="31" t="str">
        <f>IF(CB317="","",MAX(CI$12:CI316)+1)</f>
        <v/>
      </c>
      <c r="CJ317" s="31" t="str">
        <f t="shared" si="409"/>
        <v/>
      </c>
      <c r="CK317" s="66" t="str">
        <f t="shared" si="410"/>
        <v/>
      </c>
      <c r="CL317" s="47" t="s">
        <v>0</v>
      </c>
      <c r="CM317" s="73" t="str">
        <f t="shared" si="364"/>
        <v/>
      </c>
      <c r="CN317" s="47"/>
      <c r="CO317" s="19" t="str">
        <f t="shared" si="411"/>
        <v/>
      </c>
      <c r="CP317" s="47" t="s">
        <v>0</v>
      </c>
      <c r="CQ317" s="143" t="str">
        <f t="shared" si="412"/>
        <v>OK Japetić</v>
      </c>
      <c r="CR317" s="47" t="s">
        <v>0</v>
      </c>
      <c r="CS317" s="58" t="str">
        <f t="shared" si="428"/>
        <v>45:24</v>
      </c>
      <c r="CT317" s="73" t="str">
        <f t="shared" si="429"/>
        <v>0</v>
      </c>
      <c r="CU317" s="229" t="str">
        <f t="shared" si="365"/>
        <v/>
      </c>
      <c r="CV317" s="230">
        <f t="shared" ref="CV317:CV380" si="430">IF(CS317="","",VALUE(LEFT(CS317,SEARCH(":",CS317)-1))*60+VALUE(RIGHT(CS317,2)))</f>
        <v>2724</v>
      </c>
      <c r="CW317" s="163">
        <f t="shared" si="366"/>
        <v>1</v>
      </c>
      <c r="CX317" s="47" t="s">
        <v>0</v>
      </c>
      <c r="CY317" s="222" t="str">
        <f t="shared" si="413"/>
        <v xml:space="preserve">
</v>
      </c>
      <c r="CZ317" s="223">
        <f t="shared" si="414"/>
        <v>6</v>
      </c>
      <c r="DA317" s="47" t="s">
        <v>0</v>
      </c>
      <c r="DB317" s="47"/>
      <c r="DC317" s="47"/>
      <c r="DD317" s="47"/>
      <c r="DE317" s="47" t="s">
        <v>0</v>
      </c>
      <c r="DF317" s="53" t="str">
        <f t="shared" si="422"/>
        <v/>
      </c>
      <c r="DG317" t="s">
        <v>0</v>
      </c>
      <c r="DH317" s="128" t="str">
        <f t="shared" si="423"/>
        <v>Ž</v>
      </c>
      <c r="DI317" t="s">
        <v>0</v>
      </c>
      <c r="DJ317" s="52" t="str">
        <f t="shared" si="424"/>
        <v/>
      </c>
      <c r="DK317" s="66" t="str">
        <f t="shared" si="425"/>
        <v/>
      </c>
      <c r="DL317" t="s">
        <v>0</v>
      </c>
      <c r="DM317" s="19" t="str">
        <f t="shared" si="426"/>
        <v/>
      </c>
      <c r="DN317" s="47" t="s">
        <v>0</v>
      </c>
      <c r="DO317" s="19" t="str">
        <f t="shared" si="427"/>
        <v/>
      </c>
      <c r="DP317" s="47" t="s">
        <v>0</v>
      </c>
      <c r="DQ317" s="52" t="str">
        <f t="shared" si="367"/>
        <v>Sandra – Perica Cvjetko – OK Japetić – Ž45</v>
      </c>
      <c r="DR317" s="53">
        <f t="shared" si="368"/>
        <v>126</v>
      </c>
      <c r="DS317" s="47" t="s">
        <v>0</v>
      </c>
      <c r="DT317" s="52" t="str">
        <f t="shared" si="369"/>
        <v>Sandra – Perica Cvjetko – OK Japetić</v>
      </c>
      <c r="DU317" s="53">
        <f t="shared" si="370"/>
        <v>126</v>
      </c>
      <c r="DV317" s="47" t="s">
        <v>0</v>
      </c>
      <c r="DW317" s="52" t="str">
        <f t="shared" si="371"/>
        <v>Sandra – Perica Cvjetko</v>
      </c>
      <c r="DX317" s="53">
        <f t="shared" si="372"/>
        <v>126</v>
      </c>
      <c r="DY317" s="47" t="s">
        <v>0</v>
      </c>
      <c r="DZ317" s="58">
        <f t="shared" si="415"/>
        <v>126</v>
      </c>
      <c r="EA317" s="53" cm="1">
        <f t="array" ref="EA317">IF(DZ317&lt;&gt;"",INDEX(regNatjecatelj_id,DZ317,0),IF(BD317&lt;&gt;"",BD317,""))</f>
        <v>1860</v>
      </c>
      <c r="EB317" s="47" t="s">
        <v>0</v>
      </c>
      <c r="EC317" s="58" t="str">
        <f t="shared" si="373"/>
        <v>imepre</v>
      </c>
      <c r="ED317" s="73" t="str">
        <f t="shared" si="374"/>
        <v>klu(ali)</v>
      </c>
      <c r="EE317" s="73" t="str">
        <f t="shared" si="375"/>
        <v>kat</v>
      </c>
      <c r="EF317" s="73" t="str">
        <f t="shared" si="376"/>
        <v/>
      </c>
      <c r="EG317" s="66" t="str">
        <f t="shared" si="377"/>
        <v>imepre-klu(ali)-kat</v>
      </c>
      <c r="EH317" s="47" t="s">
        <v>0</v>
      </c>
      <c r="EI317" s="58">
        <f>IF(AL317="","",MAX(EI$12:EI316)+1)</f>
        <v>465</v>
      </c>
      <c r="EJ317" s="73">
        <f t="shared" si="378"/>
        <v>42</v>
      </c>
      <c r="EK317" s="73">
        <f t="shared" si="416"/>
        <v>1860</v>
      </c>
      <c r="EL317" s="73">
        <f t="shared" si="379"/>
        <v>2724</v>
      </c>
      <c r="EM317" s="73">
        <f t="shared" si="380"/>
        <v>1</v>
      </c>
      <c r="EN317" s="73">
        <f t="shared" si="417"/>
        <v>1</v>
      </c>
      <c r="EO317" s="73">
        <f t="shared" si="418"/>
        <v>3</v>
      </c>
      <c r="EP317" s="73" t="str">
        <f t="shared" si="381"/>
        <v>0</v>
      </c>
      <c r="EQ317" s="73" t="str">
        <f t="shared" si="382"/>
        <v/>
      </c>
      <c r="ER317" s="73">
        <f t="shared" si="383"/>
        <v>1</v>
      </c>
      <c r="ES317" s="53" t="str">
        <f t="shared" si="384"/>
        <v/>
      </c>
      <c r="ET317" s="47" t="s">
        <v>0</v>
      </c>
      <c r="EU317" s="19" t="str">
        <f t="shared" si="419"/>
        <v>INSERT INTO rezultat(id,stazakategorija_id,imeprezime_id,vrijeme_sec,status_id,registracija,uparivanje_id,originalstatus_id,imeprezimealias_id,klubalias_id,kategorijaalias_id) VALUES (465,42,1860,2724,1,1,3,0,Null,1,Null);</v>
      </c>
      <c r="EV317" s="47" t="s">
        <v>0</v>
      </c>
      <c r="EW317" s="19" t="str">
        <f t="shared" si="420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7" s="47" t="s">
        <v>0</v>
      </c>
      <c r="EY317" s="180" t="str">
        <f t="shared" si="385"/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7" s="47" t="s">
        <v>0</v>
      </c>
    </row>
    <row r="318" spans="1:156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6" t="str">
        <f t="shared" si="386"/>
        <v>ok</v>
      </c>
      <c r="P318" s="47"/>
      <c r="Q318" s="52" t="str">
        <f t="shared" si="387"/>
        <v>Ž45</v>
      </c>
      <c r="R318" s="73">
        <f>IF(Q318="","",IF(COUNTIF(Q$12:Q317,Q318)=0,R317+1,R317))</f>
        <v>20</v>
      </c>
      <c r="S318" s="73">
        <f t="shared" si="388"/>
        <v>116</v>
      </c>
      <c r="T318" s="73">
        <f t="shared" si="351"/>
        <v>25</v>
      </c>
      <c r="U318" s="66" t="str">
        <f t="shared" si="352"/>
        <v>Ž45</v>
      </c>
      <c r="V318" s="47" t="s">
        <v>0</v>
      </c>
      <c r="W318" s="222" t="str">
        <f t="shared" si="353"/>
        <v>Ž45</v>
      </c>
      <c r="X318" s="223">
        <f t="shared" si="354"/>
        <v>42</v>
      </c>
      <c r="Y318" s="47" t="s">
        <v>0</v>
      </c>
      <c r="Z318" s="52" t="str">
        <f t="shared" si="389"/>
        <v>CRO</v>
      </c>
      <c r="AA318" s="73">
        <f t="shared" si="355"/>
        <v>1</v>
      </c>
      <c r="AB318" s="31" t="str">
        <f t="shared" si="390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391"/>
        <v/>
      </c>
      <c r="AH318" s="47" t="s">
        <v>0</v>
      </c>
      <c r="AI318" s="143" t="str">
        <f t="shared" si="392"/>
        <v>CRO</v>
      </c>
      <c r="AJ318" s="47"/>
      <c r="AK318" s="52" t="str">
        <f t="shared" si="393"/>
        <v>Ivana</v>
      </c>
      <c r="AL318" s="31" t="str">
        <f t="shared" si="394"/>
        <v>Kuzmanić</v>
      </c>
      <c r="AM318" s="73">
        <f t="shared" si="395"/>
        <v>1478</v>
      </c>
      <c r="AN318" s="73" t="str">
        <f t="shared" si="396"/>
        <v/>
      </c>
      <c r="AO318" s="31" t="str">
        <f t="shared" si="356"/>
        <v>Ivana</v>
      </c>
      <c r="AP318" s="66" t="str">
        <f t="shared" si="357"/>
        <v>Kuzmanić</v>
      </c>
      <c r="AQ318" s="47" t="s">
        <v>0</v>
      </c>
      <c r="AR318" s="82" t="str">
        <f t="shared" si="397"/>
        <v/>
      </c>
      <c r="AS318" s="47" t="s">
        <v>0</v>
      </c>
      <c r="AT318" s="19" t="str">
        <f t="shared" si="398"/>
        <v/>
      </c>
      <c r="AU318" s="47" t="s">
        <v>0</v>
      </c>
      <c r="AV318" s="103"/>
      <c r="AW318" s="105"/>
      <c r="AX318" s="47" t="s">
        <v>0</v>
      </c>
      <c r="AY318" s="259" t="str">
        <f t="shared" si="421"/>
        <v/>
      </c>
      <c r="AZ318" s="47" t="s">
        <v>0</v>
      </c>
      <c r="BA318" s="52" t="str">
        <f t="shared" si="358"/>
        <v/>
      </c>
      <c r="BB318" s="73" t="str">
        <f>IF(AV318&amp;AW318="","",MAX(BB$12:BB317)+1)</f>
        <v/>
      </c>
      <c r="BC318" s="271" t="str">
        <f t="shared" si="359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>IF(O318="","",IF(BC318="",AO318,IF(BC318="NEMA",AV318,INDEX(regNatjecatelj_ime,MATCH(BC318,regNatjecatelj_id,0)))))</f>
        <v>Ivana</v>
      </c>
      <c r="BG318" s="31" t="str">
        <f>IF(O318="","",IF(BC318="",AP318,IF(BC318="NEMA",AW318,INDEX(regNatjecatelj_prezime,MATCH(BC318,regNatjecatelj_id,0)))))</f>
        <v>Kuzmanić</v>
      </c>
      <c r="BH318" s="73" t="str">
        <f t="shared" si="399"/>
        <v/>
      </c>
      <c r="BI318" s="53">
        <f t="shared" si="400"/>
        <v>1478</v>
      </c>
      <c r="BJ318" s="47" t="s">
        <v>0</v>
      </c>
      <c r="BK318" s="52" t="str">
        <f t="shared" si="360"/>
        <v>JAP</v>
      </c>
      <c r="BL318" s="31" t="str">
        <f t="shared" si="361"/>
        <v>OK Japetic</v>
      </c>
      <c r="BM318" s="73">
        <f t="shared" si="362"/>
        <v>1</v>
      </c>
      <c r="BN318" s="31" t="str" cm="1">
        <f t="array" ref="BN318">IF(BM318="",""&amp;BL318,IF(BM318="NEMA",BL318,INDEX(regKlub_naziv,MATCH(INDEX(regKlub_alias_klubId,BM318),regKlub_id,0))))</f>
        <v>OK Japetić</v>
      </c>
      <c r="BO318" s="31" t="str" cm="1">
        <f t="array" ref="BO318">IFERROR(""&amp;INDEX(regNatjecatelj_klub,DX318),"")</f>
        <v>OK Japetić</v>
      </c>
      <c r="BP318" s="88" t="str">
        <f t="shared" si="401"/>
        <v/>
      </c>
      <c r="BQ318" s="66" t="str">
        <f t="shared" si="402"/>
        <v>OK Japetić</v>
      </c>
      <c r="BR318" s="47" t="s">
        <v>0</v>
      </c>
      <c r="BS318" s="52" t="str">
        <f>IF(X318&lt;&gt;"NEMA","",IF(IFERROR(MATCH(W318,W$12:W317,0),0)&lt;&gt;0,"",W318))</f>
        <v/>
      </c>
      <c r="BT318" s="73" t="str">
        <f t="shared" si="403"/>
        <v/>
      </c>
      <c r="BU318" s="31" t="str">
        <f>IF(OR(BT318="",BT318&lt;&gt;"NEMA"),"",MAX(BU$12:BU317)+1)</f>
        <v/>
      </c>
      <c r="BV318" s="66" t="str">
        <f t="shared" si="404"/>
        <v/>
      </c>
      <c r="BW318" s="47" t="s">
        <v>0</v>
      </c>
      <c r="BX318" s="19" t="str">
        <f t="shared" si="405"/>
        <v/>
      </c>
      <c r="BY318" s="47" t="s">
        <v>0</v>
      </c>
      <c r="BZ318" s="82" t="str">
        <f>IF(BM318&lt;&gt;"NEMA","",IF(IFERROR(MATCH(BL318,BL$12:BL317,0),0)&lt;&gt;0,"",BL318))</f>
        <v/>
      </c>
      <c r="CA318" s="47" t="s">
        <v>0</v>
      </c>
      <c r="CB318" s="125"/>
      <c r="CC318" s="47" t="s">
        <v>0</v>
      </c>
      <c r="CD318" s="58" t="str">
        <f t="shared" si="406"/>
        <v/>
      </c>
      <c r="CE318" s="31" t="str">
        <f t="shared" si="407"/>
        <v/>
      </c>
      <c r="CF318" s="31" t="str">
        <f>IF(CE318="","",MAX(CF$12:CF317)+1)</f>
        <v/>
      </c>
      <c r="CG318" s="31" t="str">
        <f t="shared" si="363"/>
        <v/>
      </c>
      <c r="CH318" s="31" t="str">
        <f t="shared" si="408"/>
        <v/>
      </c>
      <c r="CI318" s="31" t="str">
        <f>IF(CB318="","",MAX(CI$12:CI317)+1)</f>
        <v/>
      </c>
      <c r="CJ318" s="31" t="str">
        <f t="shared" si="409"/>
        <v/>
      </c>
      <c r="CK318" s="66" t="str">
        <f t="shared" si="410"/>
        <v/>
      </c>
      <c r="CL318" s="47" t="s">
        <v>0</v>
      </c>
      <c r="CM318" s="73" t="str">
        <f t="shared" si="364"/>
        <v/>
      </c>
      <c r="CN318" s="47"/>
      <c r="CO318" s="19" t="str">
        <f t="shared" si="411"/>
        <v/>
      </c>
      <c r="CP318" s="47" t="s">
        <v>0</v>
      </c>
      <c r="CQ318" s="143" t="str">
        <f t="shared" si="412"/>
        <v>OK Japetić</v>
      </c>
      <c r="CR318" s="47" t="s">
        <v>0</v>
      </c>
      <c r="CS318" s="58" t="str">
        <f t="shared" si="428"/>
        <v>46:41</v>
      </c>
      <c r="CT318" s="73" t="str">
        <f t="shared" si="429"/>
        <v>0</v>
      </c>
      <c r="CU318" s="229" t="str">
        <f t="shared" si="365"/>
        <v/>
      </c>
      <c r="CV318" s="230">
        <f t="shared" si="430"/>
        <v>2801</v>
      </c>
      <c r="CW318" s="163">
        <f t="shared" si="366"/>
        <v>1</v>
      </c>
      <c r="CX318" s="47" t="s">
        <v>0</v>
      </c>
      <c r="CY318" s="222" t="str">
        <f t="shared" si="413"/>
        <v xml:space="preserve">
</v>
      </c>
      <c r="CZ318" s="223">
        <f t="shared" si="414"/>
        <v>6</v>
      </c>
      <c r="DA318" s="47" t="s">
        <v>0</v>
      </c>
      <c r="DB318" s="47"/>
      <c r="DC318" s="47"/>
      <c r="DD318" s="47"/>
      <c r="DE318" s="47" t="s">
        <v>0</v>
      </c>
      <c r="DF318" s="53" t="str">
        <f t="shared" si="422"/>
        <v/>
      </c>
      <c r="DG318" t="s">
        <v>0</v>
      </c>
      <c r="DH318" s="128" t="str">
        <f t="shared" si="423"/>
        <v>Ž</v>
      </c>
      <c r="DI318" t="s">
        <v>0</v>
      </c>
      <c r="DJ318" s="52" t="str">
        <f t="shared" si="424"/>
        <v/>
      </c>
      <c r="DK318" s="66" t="str">
        <f t="shared" si="425"/>
        <v/>
      </c>
      <c r="DL318" t="s">
        <v>0</v>
      </c>
      <c r="DM318" s="19" t="str">
        <f t="shared" si="426"/>
        <v/>
      </c>
      <c r="DN318" s="47" t="s">
        <v>0</v>
      </c>
      <c r="DO318" s="19" t="str">
        <f t="shared" si="427"/>
        <v/>
      </c>
      <c r="DP318" s="47" t="s">
        <v>0</v>
      </c>
      <c r="DQ318" s="52" t="str">
        <f t="shared" si="367"/>
        <v>Ivana – Kuzmanić – OK Japetić – Ž45</v>
      </c>
      <c r="DR318" s="53">
        <f t="shared" si="368"/>
        <v>102</v>
      </c>
      <c r="DS318" s="47" t="s">
        <v>0</v>
      </c>
      <c r="DT318" s="52" t="str">
        <f t="shared" si="369"/>
        <v>Ivana – Kuzmanić – OK Japetić</v>
      </c>
      <c r="DU318" s="53">
        <f t="shared" si="370"/>
        <v>102</v>
      </c>
      <c r="DV318" s="47" t="s">
        <v>0</v>
      </c>
      <c r="DW318" s="52" t="str">
        <f t="shared" si="371"/>
        <v>Ivana – Kuzmanić</v>
      </c>
      <c r="DX318" s="53">
        <f t="shared" si="372"/>
        <v>102</v>
      </c>
      <c r="DY318" s="47" t="s">
        <v>0</v>
      </c>
      <c r="DZ318" s="58">
        <f t="shared" si="415"/>
        <v>102</v>
      </c>
      <c r="EA318" s="53" cm="1">
        <f t="array" ref="EA318">IF(DZ318&lt;&gt;"",INDEX(regNatjecatelj_id,DZ318,0),IF(BD318&lt;&gt;"",BD318,""))</f>
        <v>1478</v>
      </c>
      <c r="EB318" s="47" t="s">
        <v>0</v>
      </c>
      <c r="EC318" s="58" t="str">
        <f t="shared" si="373"/>
        <v>imepre</v>
      </c>
      <c r="ED318" s="73" t="str">
        <f t="shared" si="374"/>
        <v>klu(ali)</v>
      </c>
      <c r="EE318" s="73" t="str">
        <f t="shared" si="375"/>
        <v>kat</v>
      </c>
      <c r="EF318" s="73" t="str">
        <f t="shared" si="376"/>
        <v/>
      </c>
      <c r="EG318" s="66" t="str">
        <f t="shared" si="377"/>
        <v>imepre-klu(ali)-kat</v>
      </c>
      <c r="EH318" s="47" t="s">
        <v>0</v>
      </c>
      <c r="EI318" s="58">
        <f>IF(AL318="","",MAX(EI$12:EI317)+1)</f>
        <v>466</v>
      </c>
      <c r="EJ318" s="73">
        <f t="shared" si="378"/>
        <v>42</v>
      </c>
      <c r="EK318" s="73">
        <f t="shared" si="416"/>
        <v>1478</v>
      </c>
      <c r="EL318" s="73">
        <f t="shared" si="379"/>
        <v>2801</v>
      </c>
      <c r="EM318" s="73">
        <f t="shared" si="380"/>
        <v>1</v>
      </c>
      <c r="EN318" s="73">
        <f t="shared" si="417"/>
        <v>1</v>
      </c>
      <c r="EO318" s="73">
        <f t="shared" si="418"/>
        <v>3</v>
      </c>
      <c r="EP318" s="73" t="str">
        <f t="shared" si="381"/>
        <v>0</v>
      </c>
      <c r="EQ318" s="73" t="str">
        <f t="shared" si="382"/>
        <v/>
      </c>
      <c r="ER318" s="73">
        <f t="shared" si="383"/>
        <v>1</v>
      </c>
      <c r="ES318" s="53" t="str">
        <f t="shared" si="384"/>
        <v/>
      </c>
      <c r="ET318" s="47" t="s">
        <v>0</v>
      </c>
      <c r="EU318" s="19" t="str">
        <f t="shared" si="419"/>
        <v>INSERT INTO rezultat(id,stazakategorija_id,imeprezime_id,vrijeme_sec,status_id,registracija,uparivanje_id,originalstatus_id,imeprezimealias_id,klubalias_id,kategorijaalias_id) VALUES (466,42,1478,2801,1,1,3,0,Null,1,Null);</v>
      </c>
      <c r="EV318" s="47" t="s">
        <v>0</v>
      </c>
      <c r="EW318" s="19" t="str">
        <f t="shared" si="420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8" s="47" t="s">
        <v>0</v>
      </c>
      <c r="EY318" s="180" t="str">
        <f t="shared" si="385"/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8" s="47" t="s">
        <v>0</v>
      </c>
    </row>
    <row r="319" spans="1:156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6" t="str">
        <f t="shared" si="386"/>
        <v>ok</v>
      </c>
      <c r="P319" s="47"/>
      <c r="Q319" s="52" t="str">
        <f t="shared" si="387"/>
        <v>Ž45</v>
      </c>
      <c r="R319" s="73">
        <f>IF(Q319="","",IF(COUNTIF(Q$12:Q318,Q319)=0,R318+1,R318))</f>
        <v>20</v>
      </c>
      <c r="S319" s="73">
        <f t="shared" si="388"/>
        <v>116</v>
      </c>
      <c r="T319" s="73">
        <f t="shared" si="351"/>
        <v>25</v>
      </c>
      <c r="U319" s="66" t="str">
        <f t="shared" si="352"/>
        <v>Ž45</v>
      </c>
      <c r="V319" s="47" t="s">
        <v>0</v>
      </c>
      <c r="W319" s="222" t="str">
        <f t="shared" si="353"/>
        <v>Ž45</v>
      </c>
      <c r="X319" s="223">
        <f t="shared" si="354"/>
        <v>42</v>
      </c>
      <c r="Y319" s="47" t="s">
        <v>0</v>
      </c>
      <c r="Z319" s="52" t="str">
        <f t="shared" si="389"/>
        <v>CRO</v>
      </c>
      <c r="AA319" s="73">
        <f t="shared" si="355"/>
        <v>1</v>
      </c>
      <c r="AB319" s="31" t="str">
        <f t="shared" si="390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391"/>
        <v/>
      </c>
      <c r="AH319" s="47" t="s">
        <v>0</v>
      </c>
      <c r="AI319" s="143" t="str">
        <f t="shared" si="392"/>
        <v>CRO</v>
      </c>
      <c r="AJ319" s="47"/>
      <c r="AK319" s="52" t="str">
        <f t="shared" si="393"/>
        <v>Mirjana</v>
      </c>
      <c r="AL319" s="31" t="str">
        <f t="shared" si="394"/>
        <v>Horvat</v>
      </c>
      <c r="AM319" s="73">
        <f t="shared" si="395"/>
        <v>1515</v>
      </c>
      <c r="AN319" s="73" t="str">
        <f t="shared" si="396"/>
        <v/>
      </c>
      <c r="AO319" s="31" t="str">
        <f t="shared" si="356"/>
        <v>Mirjana</v>
      </c>
      <c r="AP319" s="66" t="str">
        <f t="shared" si="357"/>
        <v>Horvat</v>
      </c>
      <c r="AQ319" s="47" t="s">
        <v>0</v>
      </c>
      <c r="AR319" s="82" t="str">
        <f t="shared" si="397"/>
        <v/>
      </c>
      <c r="AS319" s="47" t="s">
        <v>0</v>
      </c>
      <c r="AT319" s="19" t="str">
        <f t="shared" si="398"/>
        <v/>
      </c>
      <c r="AU319" s="47" t="s">
        <v>0</v>
      </c>
      <c r="AV319" s="103"/>
      <c r="AW319" s="105"/>
      <c r="AX319" s="47" t="s">
        <v>0</v>
      </c>
      <c r="AY319" s="259" t="str">
        <f t="shared" si="421"/>
        <v/>
      </c>
      <c r="AZ319" s="47" t="s">
        <v>0</v>
      </c>
      <c r="BA319" s="52" t="str">
        <f t="shared" si="358"/>
        <v/>
      </c>
      <c r="BB319" s="73" t="str">
        <f>IF(AV319&amp;AW319="","",MAX(BB$12:BB318)+1)</f>
        <v/>
      </c>
      <c r="BC319" s="271" t="str">
        <f t="shared" si="359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>IF(O319="","",IF(BC319="",AO319,IF(BC319="NEMA",AV319,INDEX(regNatjecatelj_ime,MATCH(BC319,regNatjecatelj_id,0)))))</f>
        <v>Mirjana</v>
      </c>
      <c r="BG319" s="31" t="str">
        <f>IF(O319="","",IF(BC319="",AP319,IF(BC319="NEMA",AW319,INDEX(regNatjecatelj_prezime,MATCH(BC319,regNatjecatelj_id,0)))))</f>
        <v>Horvat</v>
      </c>
      <c r="BH319" s="73" t="str">
        <f t="shared" si="399"/>
        <v/>
      </c>
      <c r="BI319" s="53">
        <f t="shared" si="400"/>
        <v>1515</v>
      </c>
      <c r="BJ319" s="47" t="s">
        <v>0</v>
      </c>
      <c r="BK319" s="52" t="str">
        <f t="shared" si="360"/>
        <v>Maksimir</v>
      </c>
      <c r="BL319" s="31" t="str">
        <f t="shared" si="361"/>
        <v>OK Maksimir</v>
      </c>
      <c r="BM319" s="73" t="str">
        <f t="shared" si="362"/>
        <v/>
      </c>
      <c r="BN319" s="31" t="str" cm="1">
        <f t="array" ref="BN319">IF(BM319="",""&amp;BL319,IF(BM319="NEMA",BL319,INDEX(regKlub_naziv,MATCH(INDEX(regKlub_alias_klubId,BM319),regKlub_id,0))))</f>
        <v>OK Maksimir</v>
      </c>
      <c r="BO319" s="31" t="str" cm="1">
        <f t="array" ref="BO319">IFERROR(""&amp;INDEX(regNatjecatelj_klub,DX319),"")</f>
        <v>OK Maksimir</v>
      </c>
      <c r="BP319" s="88" t="str">
        <f t="shared" si="401"/>
        <v/>
      </c>
      <c r="BQ319" s="66" t="str">
        <f t="shared" si="402"/>
        <v>OK Maksimir</v>
      </c>
      <c r="BR319" s="47" t="s">
        <v>0</v>
      </c>
      <c r="BS319" s="52" t="str">
        <f>IF(X319&lt;&gt;"NEMA","",IF(IFERROR(MATCH(W319,W$12:W318,0),0)&lt;&gt;0,"",W319))</f>
        <v/>
      </c>
      <c r="BT319" s="73" t="str">
        <f t="shared" si="403"/>
        <v/>
      </c>
      <c r="BU319" s="31" t="str">
        <f>IF(OR(BT319="",BT319&lt;&gt;"NEMA"),"",MAX(BU$12:BU318)+1)</f>
        <v/>
      </c>
      <c r="BV319" s="66" t="str">
        <f t="shared" si="404"/>
        <v/>
      </c>
      <c r="BW319" s="47" t="s">
        <v>0</v>
      </c>
      <c r="BX319" s="19" t="str">
        <f t="shared" si="405"/>
        <v/>
      </c>
      <c r="BY319" s="47" t="s">
        <v>0</v>
      </c>
      <c r="BZ319" s="82" t="str">
        <f>IF(BM319&lt;&gt;"NEMA","",IF(IFERROR(MATCH(BL319,BL$12:BL318,0),0)&lt;&gt;0,"",BL319))</f>
        <v/>
      </c>
      <c r="CA319" s="47" t="s">
        <v>0</v>
      </c>
      <c r="CB319" s="125"/>
      <c r="CC319" s="47" t="s">
        <v>0</v>
      </c>
      <c r="CD319" s="58" t="str">
        <f t="shared" si="406"/>
        <v/>
      </c>
      <c r="CE319" s="31" t="str">
        <f t="shared" si="407"/>
        <v/>
      </c>
      <c r="CF319" s="31" t="str">
        <f>IF(CE319="","",MAX(CF$12:CF318)+1)</f>
        <v/>
      </c>
      <c r="CG319" s="31" t="str">
        <f t="shared" si="363"/>
        <v/>
      </c>
      <c r="CH319" s="31" t="str">
        <f t="shared" si="408"/>
        <v/>
      </c>
      <c r="CI319" s="31" t="str">
        <f>IF(CB319="","",MAX(CI$12:CI318)+1)</f>
        <v/>
      </c>
      <c r="CJ319" s="31" t="str">
        <f t="shared" si="409"/>
        <v/>
      </c>
      <c r="CK319" s="66" t="str">
        <f t="shared" si="410"/>
        <v/>
      </c>
      <c r="CL319" s="47" t="s">
        <v>0</v>
      </c>
      <c r="CM319" s="73" t="str">
        <f t="shared" si="364"/>
        <v/>
      </c>
      <c r="CN319" s="47"/>
      <c r="CO319" s="19" t="str">
        <f t="shared" si="411"/>
        <v/>
      </c>
      <c r="CP319" s="47" t="s">
        <v>0</v>
      </c>
      <c r="CQ319" s="143" t="str">
        <f t="shared" si="412"/>
        <v>OK Maksimir</v>
      </c>
      <c r="CR319" s="47" t="s">
        <v>0</v>
      </c>
      <c r="CS319" s="58" t="str">
        <f t="shared" si="428"/>
        <v>48:06</v>
      </c>
      <c r="CT319" s="73" t="str">
        <f t="shared" si="429"/>
        <v>0</v>
      </c>
      <c r="CU319" s="229" t="str">
        <f t="shared" si="365"/>
        <v/>
      </c>
      <c r="CV319" s="230">
        <f t="shared" si="430"/>
        <v>2886</v>
      </c>
      <c r="CW319" s="163">
        <f t="shared" si="366"/>
        <v>1</v>
      </c>
      <c r="CX319" s="47" t="s">
        <v>0</v>
      </c>
      <c r="CY319" s="222" t="str">
        <f t="shared" si="413"/>
        <v xml:space="preserve">
</v>
      </c>
      <c r="CZ319" s="223">
        <f t="shared" si="414"/>
        <v>6</v>
      </c>
      <c r="DA319" s="47" t="s">
        <v>0</v>
      </c>
      <c r="DB319" s="47"/>
      <c r="DC319" s="47"/>
      <c r="DD319" s="47"/>
      <c r="DE319" s="47" t="s">
        <v>0</v>
      </c>
      <c r="DF319" s="53" t="str">
        <f t="shared" si="422"/>
        <v/>
      </c>
      <c r="DG319" t="s">
        <v>0</v>
      </c>
      <c r="DH319" s="128" t="str">
        <f t="shared" si="423"/>
        <v>Ž</v>
      </c>
      <c r="DI319" t="s">
        <v>0</v>
      </c>
      <c r="DJ319" s="52" t="str">
        <f t="shared" si="424"/>
        <v/>
      </c>
      <c r="DK319" s="66" t="str">
        <f t="shared" si="425"/>
        <v/>
      </c>
      <c r="DL319" t="s">
        <v>0</v>
      </c>
      <c r="DM319" s="19" t="str">
        <f t="shared" si="426"/>
        <v/>
      </c>
      <c r="DN319" s="47" t="s">
        <v>0</v>
      </c>
      <c r="DO319" s="19" t="str">
        <f t="shared" si="427"/>
        <v/>
      </c>
      <c r="DP319" s="47" t="s">
        <v>0</v>
      </c>
      <c r="DQ319" s="52" t="str">
        <f t="shared" si="367"/>
        <v>Mirjana – Horvat – OK Maksimir – Ž45</v>
      </c>
      <c r="DR319" s="53">
        <f t="shared" si="368"/>
        <v>350</v>
      </c>
      <c r="DS319" s="47" t="s">
        <v>0</v>
      </c>
      <c r="DT319" s="52" t="str">
        <f t="shared" si="369"/>
        <v>Mirjana – Horvat – OK Maksimir</v>
      </c>
      <c r="DU319" s="53">
        <f t="shared" si="370"/>
        <v>350</v>
      </c>
      <c r="DV319" s="47" t="s">
        <v>0</v>
      </c>
      <c r="DW319" s="52" t="str">
        <f t="shared" si="371"/>
        <v>Mirjana – Horvat</v>
      </c>
      <c r="DX319" s="53">
        <f t="shared" si="372"/>
        <v>350</v>
      </c>
      <c r="DY319" s="47" t="s">
        <v>0</v>
      </c>
      <c r="DZ319" s="58">
        <f t="shared" si="415"/>
        <v>350</v>
      </c>
      <c r="EA319" s="53" cm="1">
        <f t="array" ref="EA319">IF(DZ319&lt;&gt;"",INDEX(regNatjecatelj_id,DZ319,0),IF(BD319&lt;&gt;"",BD319,""))</f>
        <v>1515</v>
      </c>
      <c r="EB319" s="47" t="s">
        <v>0</v>
      </c>
      <c r="EC319" s="58" t="str">
        <f t="shared" si="373"/>
        <v>imepre</v>
      </c>
      <c r="ED319" s="73" t="str">
        <f t="shared" si="374"/>
        <v>klu</v>
      </c>
      <c r="EE319" s="73" t="str">
        <f t="shared" si="375"/>
        <v>kat</v>
      </c>
      <c r="EF319" s="73" t="str">
        <f t="shared" si="376"/>
        <v/>
      </c>
      <c r="EG319" s="66" t="str">
        <f t="shared" si="377"/>
        <v>imepre-klu-kat</v>
      </c>
      <c r="EH319" s="47" t="s">
        <v>0</v>
      </c>
      <c r="EI319" s="58">
        <f>IF(AL319="","",MAX(EI$12:EI318)+1)</f>
        <v>467</v>
      </c>
      <c r="EJ319" s="73">
        <f t="shared" si="378"/>
        <v>42</v>
      </c>
      <c r="EK319" s="73">
        <f t="shared" si="416"/>
        <v>1515</v>
      </c>
      <c r="EL319" s="73">
        <f t="shared" si="379"/>
        <v>2886</v>
      </c>
      <c r="EM319" s="73">
        <f t="shared" si="380"/>
        <v>1</v>
      </c>
      <c r="EN319" s="73">
        <f t="shared" si="417"/>
        <v>1</v>
      </c>
      <c r="EO319" s="73">
        <f t="shared" si="418"/>
        <v>1</v>
      </c>
      <c r="EP319" s="73" t="str">
        <f t="shared" si="381"/>
        <v>0</v>
      </c>
      <c r="EQ319" s="73" t="str">
        <f t="shared" si="382"/>
        <v/>
      </c>
      <c r="ER319" s="73" t="str">
        <f t="shared" si="383"/>
        <v/>
      </c>
      <c r="ES319" s="53" t="str">
        <f t="shared" si="384"/>
        <v/>
      </c>
      <c r="ET319" s="47" t="s">
        <v>0</v>
      </c>
      <c r="EU319" s="19" t="str">
        <f t="shared" si="419"/>
        <v>INSERT INTO rezultat(id,stazakategorija_id,imeprezime_id,vrijeme_sec,status_id,registracija,uparivanje_id,originalstatus_id,imeprezimealias_id,klubalias_id,kategorijaalias_id) VALUES (467,42,1515,2886,1,1,1,0,Null,Null,Null);</v>
      </c>
      <c r="EV319" s="47" t="s">
        <v>0</v>
      </c>
      <c r="EW319" s="19" t="str">
        <f t="shared" si="420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9" s="47" t="s">
        <v>0</v>
      </c>
      <c r="EY319" s="180" t="str">
        <f t="shared" si="385"/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19" s="47" t="s">
        <v>0</v>
      </c>
    </row>
    <row r="320" spans="1:156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6" t="str">
        <f t="shared" si="386"/>
        <v>ok</v>
      </c>
      <c r="P320" s="47"/>
      <c r="Q320" s="52" t="str">
        <f t="shared" si="387"/>
        <v>Ž45</v>
      </c>
      <c r="R320" s="73">
        <f>IF(Q320="","",IF(COUNTIF(Q$12:Q319,Q320)=0,R319+1,R319))</f>
        <v>20</v>
      </c>
      <c r="S320" s="73">
        <f t="shared" si="388"/>
        <v>116</v>
      </c>
      <c r="T320" s="73">
        <f t="shared" si="351"/>
        <v>25</v>
      </c>
      <c r="U320" s="66" t="str">
        <f t="shared" si="352"/>
        <v>Ž45</v>
      </c>
      <c r="V320" s="47" t="s">
        <v>0</v>
      </c>
      <c r="W320" s="222" t="str">
        <f t="shared" si="353"/>
        <v>Ž45</v>
      </c>
      <c r="X320" s="223">
        <f t="shared" si="354"/>
        <v>42</v>
      </c>
      <c r="Y320" s="47" t="s">
        <v>0</v>
      </c>
      <c r="Z320" s="52" t="str">
        <f t="shared" si="389"/>
        <v>CRO</v>
      </c>
      <c r="AA320" s="73">
        <f t="shared" si="355"/>
        <v>1</v>
      </c>
      <c r="AB320" s="31" t="str">
        <f t="shared" si="390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391"/>
        <v/>
      </c>
      <c r="AH320" s="47" t="s">
        <v>0</v>
      </c>
      <c r="AI320" s="143" t="str">
        <f t="shared" si="392"/>
        <v>CRO</v>
      </c>
      <c r="AJ320" s="47"/>
      <c r="AK320" s="52" t="str">
        <f t="shared" si="393"/>
        <v>Nataša</v>
      </c>
      <c r="AL320" s="31" t="str">
        <f t="shared" si="394"/>
        <v>Kolarek</v>
      </c>
      <c r="AM320" s="73">
        <f t="shared" si="395"/>
        <v>1070</v>
      </c>
      <c r="AN320" s="73" t="str">
        <f t="shared" si="396"/>
        <v/>
      </c>
      <c r="AO320" s="31" t="str">
        <f t="shared" si="356"/>
        <v>Nataša</v>
      </c>
      <c r="AP320" s="66" t="str">
        <f t="shared" si="357"/>
        <v>Kolarek</v>
      </c>
      <c r="AQ320" s="47" t="s">
        <v>0</v>
      </c>
      <c r="AR320" s="82" t="str">
        <f t="shared" si="397"/>
        <v/>
      </c>
      <c r="AS320" s="47" t="s">
        <v>0</v>
      </c>
      <c r="AT320" s="19" t="str">
        <f t="shared" si="398"/>
        <v/>
      </c>
      <c r="AU320" s="47" t="s">
        <v>0</v>
      </c>
      <c r="AV320" s="103"/>
      <c r="AW320" s="105"/>
      <c r="AX320" s="47" t="s">
        <v>0</v>
      </c>
      <c r="AY320" s="259" t="str">
        <f t="shared" si="421"/>
        <v/>
      </c>
      <c r="AZ320" s="47" t="s">
        <v>0</v>
      </c>
      <c r="BA320" s="52" t="str">
        <f t="shared" si="358"/>
        <v/>
      </c>
      <c r="BB320" s="73" t="str">
        <f>IF(AV320&amp;AW320="","",MAX(BB$12:BB319)+1)</f>
        <v/>
      </c>
      <c r="BC320" s="271" t="str">
        <f t="shared" si="359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>IF(O320="","",IF(BC320="",AO320,IF(BC320="NEMA",AV320,INDEX(regNatjecatelj_ime,MATCH(BC320,regNatjecatelj_id,0)))))</f>
        <v>Nataša</v>
      </c>
      <c r="BG320" s="31" t="str">
        <f>IF(O320="","",IF(BC320="",AP320,IF(BC320="NEMA",AW320,INDEX(regNatjecatelj_prezime,MATCH(BC320,regNatjecatelj_id,0)))))</f>
        <v>Kolarek</v>
      </c>
      <c r="BH320" s="73" t="str">
        <f t="shared" si="399"/>
        <v/>
      </c>
      <c r="BI320" s="53">
        <f t="shared" si="400"/>
        <v>1070</v>
      </c>
      <c r="BJ320" s="47" t="s">
        <v>0</v>
      </c>
      <c r="BK320" s="52" t="str">
        <f t="shared" si="360"/>
        <v>Vihor</v>
      </c>
      <c r="BL320" s="31" t="str">
        <f t="shared" si="361"/>
        <v>OK Vihor</v>
      </c>
      <c r="BM320" s="73" t="str">
        <f t="shared" si="362"/>
        <v/>
      </c>
      <c r="BN320" s="31" t="str" cm="1">
        <f t="array" ref="BN320">IF(BM320="",""&amp;BL320,IF(BM320="NEMA",BL320,INDEX(regKlub_naziv,MATCH(INDEX(regKlub_alias_klubId,BM320),regKlub_id,0))))</f>
        <v>OK Vihor</v>
      </c>
      <c r="BO320" s="31" t="str" cm="1">
        <f t="array" ref="BO320">IFERROR(""&amp;INDEX(regNatjecatelj_klub,DX320),"")</f>
        <v>OK Vihor</v>
      </c>
      <c r="BP320" s="88" t="str">
        <f t="shared" si="401"/>
        <v/>
      </c>
      <c r="BQ320" s="66" t="str">
        <f t="shared" si="402"/>
        <v>OK Vihor</v>
      </c>
      <c r="BR320" s="47" t="s">
        <v>0</v>
      </c>
      <c r="BS320" s="52" t="str">
        <f>IF(X320&lt;&gt;"NEMA","",IF(IFERROR(MATCH(W320,W$12:W319,0),0)&lt;&gt;0,"",W320))</f>
        <v/>
      </c>
      <c r="BT320" s="73" t="str">
        <f t="shared" si="403"/>
        <v/>
      </c>
      <c r="BU320" s="31" t="str">
        <f>IF(OR(BT320="",BT320&lt;&gt;"NEMA"),"",MAX(BU$12:BU319)+1)</f>
        <v/>
      </c>
      <c r="BV320" s="66" t="str">
        <f t="shared" si="404"/>
        <v/>
      </c>
      <c r="BW320" s="47" t="s">
        <v>0</v>
      </c>
      <c r="BX320" s="19" t="str">
        <f t="shared" si="405"/>
        <v/>
      </c>
      <c r="BY320" s="47" t="s">
        <v>0</v>
      </c>
      <c r="BZ320" s="82" t="str">
        <f>IF(BM320&lt;&gt;"NEMA","",IF(IFERROR(MATCH(BL320,BL$12:BL319,0),0)&lt;&gt;0,"",BL320))</f>
        <v/>
      </c>
      <c r="CA320" s="47" t="s">
        <v>0</v>
      </c>
      <c r="CB320" s="125"/>
      <c r="CC320" s="47" t="s">
        <v>0</v>
      </c>
      <c r="CD320" s="58" t="str">
        <f t="shared" si="406"/>
        <v/>
      </c>
      <c r="CE320" s="31" t="str">
        <f t="shared" si="407"/>
        <v/>
      </c>
      <c r="CF320" s="31" t="str">
        <f>IF(CE320="","",MAX(CF$12:CF319)+1)</f>
        <v/>
      </c>
      <c r="CG320" s="31" t="str">
        <f t="shared" si="363"/>
        <v/>
      </c>
      <c r="CH320" s="31" t="str">
        <f t="shared" si="408"/>
        <v/>
      </c>
      <c r="CI320" s="31" t="str">
        <f>IF(CB320="","",MAX(CI$12:CI319)+1)</f>
        <v/>
      </c>
      <c r="CJ320" s="31" t="str">
        <f t="shared" si="409"/>
        <v/>
      </c>
      <c r="CK320" s="66" t="str">
        <f t="shared" si="410"/>
        <v/>
      </c>
      <c r="CL320" s="47" t="s">
        <v>0</v>
      </c>
      <c r="CM320" s="73" t="str">
        <f t="shared" si="364"/>
        <v/>
      </c>
      <c r="CN320" s="47"/>
      <c r="CO320" s="19" t="str">
        <f t="shared" si="411"/>
        <v/>
      </c>
      <c r="CP320" s="47" t="s">
        <v>0</v>
      </c>
      <c r="CQ320" s="143" t="str">
        <f t="shared" si="412"/>
        <v>OK Vihor</v>
      </c>
      <c r="CR320" s="47" t="s">
        <v>0</v>
      </c>
      <c r="CS320" s="58" t="str">
        <f t="shared" si="428"/>
        <v>51:39</v>
      </c>
      <c r="CT320" s="73" t="str">
        <f t="shared" si="429"/>
        <v>0</v>
      </c>
      <c r="CU320" s="229" t="str">
        <f t="shared" si="365"/>
        <v/>
      </c>
      <c r="CV320" s="230">
        <f t="shared" si="430"/>
        <v>3099</v>
      </c>
      <c r="CW320" s="163">
        <f t="shared" si="366"/>
        <v>1</v>
      </c>
      <c r="CX320" s="47" t="s">
        <v>0</v>
      </c>
      <c r="CY320" s="222" t="str">
        <f t="shared" si="413"/>
        <v xml:space="preserve">
</v>
      </c>
      <c r="CZ320" s="223">
        <f t="shared" si="414"/>
        <v>6</v>
      </c>
      <c r="DA320" s="47" t="s">
        <v>0</v>
      </c>
      <c r="DB320" s="47"/>
      <c r="DC320" s="47"/>
      <c r="DD320" s="47"/>
      <c r="DE320" s="47" t="s">
        <v>0</v>
      </c>
      <c r="DF320" s="53" t="str">
        <f t="shared" si="422"/>
        <v/>
      </c>
      <c r="DG320" t="s">
        <v>0</v>
      </c>
      <c r="DH320" s="128" t="str">
        <f t="shared" si="423"/>
        <v>Ž</v>
      </c>
      <c r="DI320" t="s">
        <v>0</v>
      </c>
      <c r="DJ320" s="52" t="str">
        <f t="shared" si="424"/>
        <v/>
      </c>
      <c r="DK320" s="66" t="str">
        <f t="shared" si="425"/>
        <v/>
      </c>
      <c r="DL320" t="s">
        <v>0</v>
      </c>
      <c r="DM320" s="19" t="str">
        <f t="shared" si="426"/>
        <v/>
      </c>
      <c r="DN320" s="47" t="s">
        <v>0</v>
      </c>
      <c r="DO320" s="19" t="str">
        <f t="shared" si="427"/>
        <v/>
      </c>
      <c r="DP320" s="47" t="s">
        <v>0</v>
      </c>
      <c r="DQ320" s="52" t="str">
        <f t="shared" si="367"/>
        <v>Nataša – Kolarek – OK Vihor – Ž45</v>
      </c>
      <c r="DR320" s="53">
        <f t="shared" si="368"/>
        <v>744</v>
      </c>
      <c r="DS320" s="47" t="s">
        <v>0</v>
      </c>
      <c r="DT320" s="52" t="str">
        <f t="shared" si="369"/>
        <v>Nataša – Kolarek – OK Vihor</v>
      </c>
      <c r="DU320" s="53">
        <f t="shared" si="370"/>
        <v>744</v>
      </c>
      <c r="DV320" s="47" t="s">
        <v>0</v>
      </c>
      <c r="DW320" s="52" t="str">
        <f t="shared" si="371"/>
        <v>Nataša – Kolarek</v>
      </c>
      <c r="DX320" s="53">
        <f t="shared" si="372"/>
        <v>744</v>
      </c>
      <c r="DY320" s="47" t="s">
        <v>0</v>
      </c>
      <c r="DZ320" s="58">
        <f t="shared" si="415"/>
        <v>744</v>
      </c>
      <c r="EA320" s="53" cm="1">
        <f t="array" ref="EA320">IF(DZ320&lt;&gt;"",INDEX(regNatjecatelj_id,DZ320,0),IF(BD320&lt;&gt;"",BD320,""))</f>
        <v>1070</v>
      </c>
      <c r="EB320" s="47" t="s">
        <v>0</v>
      </c>
      <c r="EC320" s="58" t="str">
        <f t="shared" si="373"/>
        <v>imepre</v>
      </c>
      <c r="ED320" s="73" t="str">
        <f t="shared" si="374"/>
        <v>klu</v>
      </c>
      <c r="EE320" s="73" t="str">
        <f t="shared" si="375"/>
        <v>kat</v>
      </c>
      <c r="EF320" s="73" t="str">
        <f t="shared" si="376"/>
        <v/>
      </c>
      <c r="EG320" s="66" t="str">
        <f t="shared" si="377"/>
        <v>imepre-klu-kat</v>
      </c>
      <c r="EH320" s="47" t="s">
        <v>0</v>
      </c>
      <c r="EI320" s="58">
        <f>IF(AL320="","",MAX(EI$12:EI319)+1)</f>
        <v>468</v>
      </c>
      <c r="EJ320" s="73">
        <f t="shared" si="378"/>
        <v>42</v>
      </c>
      <c r="EK320" s="73">
        <f t="shared" si="416"/>
        <v>1070</v>
      </c>
      <c r="EL320" s="73">
        <f t="shared" si="379"/>
        <v>3099</v>
      </c>
      <c r="EM320" s="73">
        <f t="shared" si="380"/>
        <v>1</v>
      </c>
      <c r="EN320" s="73">
        <f t="shared" si="417"/>
        <v>1</v>
      </c>
      <c r="EO320" s="73">
        <f t="shared" si="418"/>
        <v>1</v>
      </c>
      <c r="EP320" s="73" t="str">
        <f t="shared" si="381"/>
        <v>0</v>
      </c>
      <c r="EQ320" s="73" t="str">
        <f t="shared" si="382"/>
        <v/>
      </c>
      <c r="ER320" s="73" t="str">
        <f t="shared" si="383"/>
        <v/>
      </c>
      <c r="ES320" s="53" t="str">
        <f t="shared" si="384"/>
        <v/>
      </c>
      <c r="ET320" s="47" t="s">
        <v>0</v>
      </c>
      <c r="EU320" s="19" t="str">
        <f t="shared" si="419"/>
        <v>INSERT INTO rezultat(id,stazakategorija_id,imeprezime_id,vrijeme_sec,status_id,registracija,uparivanje_id,originalstatus_id,imeprezimealias_id,klubalias_id,kategorijaalias_id) VALUES (468,42,1070,3099,1,1,1,0,Null,Null,Null);</v>
      </c>
      <c r="EV320" s="47" t="s">
        <v>0</v>
      </c>
      <c r="EW320" s="19" t="str">
        <f t="shared" si="420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0" s="47" t="s">
        <v>0</v>
      </c>
      <c r="EY320" s="180" t="str">
        <f t="shared" si="385"/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0" s="47" t="s">
        <v>0</v>
      </c>
    </row>
    <row r="321" spans="1:156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6" t="str">
        <f t="shared" si="386"/>
        <v>ok</v>
      </c>
      <c r="P321" s="47"/>
      <c r="Q321" s="52" t="str">
        <f t="shared" si="387"/>
        <v>Ž45</v>
      </c>
      <c r="R321" s="73">
        <f>IF(Q321="","",IF(COUNTIF(Q$12:Q320,Q321)=0,R320+1,R320))</f>
        <v>20</v>
      </c>
      <c r="S321" s="73">
        <f t="shared" si="388"/>
        <v>116</v>
      </c>
      <c r="T321" s="73">
        <f t="shared" si="351"/>
        <v>25</v>
      </c>
      <c r="U321" s="66" t="str">
        <f t="shared" si="352"/>
        <v>Ž45</v>
      </c>
      <c r="V321" s="47" t="s">
        <v>0</v>
      </c>
      <c r="W321" s="222" t="str">
        <f t="shared" si="353"/>
        <v>Ž45</v>
      </c>
      <c r="X321" s="223">
        <f t="shared" si="354"/>
        <v>42</v>
      </c>
      <c r="Y321" s="47" t="s">
        <v>0</v>
      </c>
      <c r="Z321" s="52" t="str">
        <f t="shared" si="389"/>
        <v>CRO</v>
      </c>
      <c r="AA321" s="73">
        <f t="shared" si="355"/>
        <v>1</v>
      </c>
      <c r="AB321" s="31" t="str">
        <f t="shared" si="390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391"/>
        <v/>
      </c>
      <c r="AH321" s="47" t="s">
        <v>0</v>
      </c>
      <c r="AI321" s="143" t="str">
        <f t="shared" si="392"/>
        <v>CRO</v>
      </c>
      <c r="AJ321" s="47"/>
      <c r="AK321" s="52" t="str">
        <f t="shared" si="393"/>
        <v>Evelyn</v>
      </c>
      <c r="AL321" s="31" t="str">
        <f t="shared" si="394"/>
        <v>Kraintz</v>
      </c>
      <c r="AM321" s="73">
        <f t="shared" si="395"/>
        <v>1225</v>
      </c>
      <c r="AN321" s="73" t="str">
        <f t="shared" si="396"/>
        <v/>
      </c>
      <c r="AO321" s="31" t="str">
        <f t="shared" si="356"/>
        <v>Evelyn</v>
      </c>
      <c r="AP321" s="66" t="str">
        <f t="shared" si="357"/>
        <v>Kraintz</v>
      </c>
      <c r="AQ321" s="47" t="s">
        <v>0</v>
      </c>
      <c r="AR321" s="82" t="str">
        <f t="shared" si="397"/>
        <v/>
      </c>
      <c r="AS321" s="47" t="s">
        <v>0</v>
      </c>
      <c r="AT321" s="19" t="str">
        <f t="shared" si="398"/>
        <v/>
      </c>
      <c r="AU321" s="47" t="s">
        <v>0</v>
      </c>
      <c r="AV321" s="103"/>
      <c r="AW321" s="105"/>
      <c r="AX321" s="47" t="s">
        <v>0</v>
      </c>
      <c r="AY321" s="259" t="str">
        <f t="shared" si="421"/>
        <v/>
      </c>
      <c r="AZ321" s="47" t="s">
        <v>0</v>
      </c>
      <c r="BA321" s="52" t="str">
        <f t="shared" si="358"/>
        <v/>
      </c>
      <c r="BB321" s="73" t="str">
        <f>IF(AV321&amp;AW321="","",MAX(BB$12:BB320)+1)</f>
        <v/>
      </c>
      <c r="BC321" s="271" t="str">
        <f t="shared" si="359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>IF(O321="","",IF(BC321="",AO321,IF(BC321="NEMA",AV321,INDEX(regNatjecatelj_ime,MATCH(BC321,regNatjecatelj_id,0)))))</f>
        <v>Evelyn</v>
      </c>
      <c r="BG321" s="31" t="str">
        <f>IF(O321="","",IF(BC321="",AP321,IF(BC321="NEMA",AW321,INDEX(regNatjecatelj_prezime,MATCH(BC321,regNatjecatelj_id,0)))))</f>
        <v>Kraintz</v>
      </c>
      <c r="BH321" s="73" t="str">
        <f t="shared" si="399"/>
        <v/>
      </c>
      <c r="BI321" s="53">
        <f t="shared" si="400"/>
        <v>1225</v>
      </c>
      <c r="BJ321" s="47" t="s">
        <v>0</v>
      </c>
      <c r="BK321" s="52" t="str">
        <f t="shared" si="360"/>
        <v>Maksimir</v>
      </c>
      <c r="BL321" s="31" t="str">
        <f t="shared" si="361"/>
        <v>OK Maksimir</v>
      </c>
      <c r="BM321" s="73" t="str">
        <f t="shared" si="362"/>
        <v/>
      </c>
      <c r="BN321" s="31" t="str" cm="1">
        <f t="array" ref="BN321">IF(BM321="",""&amp;BL321,IF(BM321="NEMA",BL321,INDEX(regKlub_naziv,MATCH(INDEX(regKlub_alias_klubId,BM321),regKlub_id,0))))</f>
        <v>OK Maksimir</v>
      </c>
      <c r="BO321" s="31" t="str" cm="1">
        <f t="array" ref="BO321">IFERROR(""&amp;INDEX(regNatjecatelj_klub,DX321),"")</f>
        <v>OK Maksimir</v>
      </c>
      <c r="BP321" s="88" t="str">
        <f t="shared" si="401"/>
        <v/>
      </c>
      <c r="BQ321" s="66" t="str">
        <f t="shared" si="402"/>
        <v>OK Maksimir</v>
      </c>
      <c r="BR321" s="47" t="s">
        <v>0</v>
      </c>
      <c r="BS321" s="52" t="str">
        <f>IF(X321&lt;&gt;"NEMA","",IF(IFERROR(MATCH(W321,W$12:W320,0),0)&lt;&gt;0,"",W321))</f>
        <v/>
      </c>
      <c r="BT321" s="73" t="str">
        <f t="shared" si="403"/>
        <v/>
      </c>
      <c r="BU321" s="31" t="str">
        <f>IF(OR(BT321="",BT321&lt;&gt;"NEMA"),"",MAX(BU$12:BU320)+1)</f>
        <v/>
      </c>
      <c r="BV321" s="66" t="str">
        <f t="shared" si="404"/>
        <v/>
      </c>
      <c r="BW321" s="47" t="s">
        <v>0</v>
      </c>
      <c r="BX321" s="19" t="str">
        <f t="shared" si="405"/>
        <v/>
      </c>
      <c r="BY321" s="47" t="s">
        <v>0</v>
      </c>
      <c r="BZ321" s="82" t="str">
        <f>IF(BM321&lt;&gt;"NEMA","",IF(IFERROR(MATCH(BL321,BL$12:BL320,0),0)&lt;&gt;0,"",BL321))</f>
        <v/>
      </c>
      <c r="CA321" s="47" t="s">
        <v>0</v>
      </c>
      <c r="CB321" s="125"/>
      <c r="CC321" s="47" t="s">
        <v>0</v>
      </c>
      <c r="CD321" s="58" t="str">
        <f t="shared" si="406"/>
        <v/>
      </c>
      <c r="CE321" s="31" t="str">
        <f t="shared" si="407"/>
        <v/>
      </c>
      <c r="CF321" s="31" t="str">
        <f>IF(CE321="","",MAX(CF$12:CF320)+1)</f>
        <v/>
      </c>
      <c r="CG321" s="31" t="str">
        <f t="shared" si="363"/>
        <v/>
      </c>
      <c r="CH321" s="31" t="str">
        <f t="shared" si="408"/>
        <v/>
      </c>
      <c r="CI321" s="31" t="str">
        <f>IF(CB321="","",MAX(CI$12:CI320)+1)</f>
        <v/>
      </c>
      <c r="CJ321" s="31" t="str">
        <f t="shared" si="409"/>
        <v/>
      </c>
      <c r="CK321" s="66" t="str">
        <f t="shared" si="410"/>
        <v/>
      </c>
      <c r="CL321" s="47" t="s">
        <v>0</v>
      </c>
      <c r="CM321" s="73" t="str">
        <f t="shared" si="364"/>
        <v/>
      </c>
      <c r="CN321" s="47"/>
      <c r="CO321" s="19" t="str">
        <f t="shared" si="411"/>
        <v/>
      </c>
      <c r="CP321" s="47" t="s">
        <v>0</v>
      </c>
      <c r="CQ321" s="143" t="str">
        <f t="shared" si="412"/>
        <v>OK Maksimir</v>
      </c>
      <c r="CR321" s="47" t="s">
        <v>0</v>
      </c>
      <c r="CS321" s="58" t="str">
        <f t="shared" si="428"/>
        <v>52:15</v>
      </c>
      <c r="CT321" s="73" t="str">
        <f t="shared" si="429"/>
        <v>0</v>
      </c>
      <c r="CU321" s="229" t="str">
        <f t="shared" si="365"/>
        <v/>
      </c>
      <c r="CV321" s="230">
        <f t="shared" si="430"/>
        <v>3135</v>
      </c>
      <c r="CW321" s="163">
        <f t="shared" si="366"/>
        <v>1</v>
      </c>
      <c r="CX321" s="47" t="s">
        <v>0</v>
      </c>
      <c r="CY321" s="222" t="str">
        <f t="shared" si="413"/>
        <v xml:space="preserve">
</v>
      </c>
      <c r="CZ321" s="223">
        <f t="shared" si="414"/>
        <v>6</v>
      </c>
      <c r="DA321" s="47" t="s">
        <v>0</v>
      </c>
      <c r="DB321" s="47"/>
      <c r="DC321" s="47"/>
      <c r="DD321" s="47"/>
      <c r="DE321" s="47" t="s">
        <v>0</v>
      </c>
      <c r="DF321" s="53" t="str">
        <f t="shared" si="422"/>
        <v/>
      </c>
      <c r="DG321" t="s">
        <v>0</v>
      </c>
      <c r="DH321" s="128" t="str">
        <f t="shared" si="423"/>
        <v>Ž</v>
      </c>
      <c r="DI321" t="s">
        <v>0</v>
      </c>
      <c r="DJ321" s="52" t="str">
        <f t="shared" si="424"/>
        <v/>
      </c>
      <c r="DK321" s="66" t="str">
        <f t="shared" si="425"/>
        <v/>
      </c>
      <c r="DL321" t="s">
        <v>0</v>
      </c>
      <c r="DM321" s="19" t="str">
        <f t="shared" si="426"/>
        <v/>
      </c>
      <c r="DN321" s="47" t="s">
        <v>0</v>
      </c>
      <c r="DO321" s="19" t="str">
        <f t="shared" si="427"/>
        <v/>
      </c>
      <c r="DP321" s="47" t="s">
        <v>0</v>
      </c>
      <c r="DQ321" s="52" t="str">
        <f t="shared" si="367"/>
        <v>Evelyn – Kraintz – OK Maksimir – Ž45</v>
      </c>
      <c r="DR321" s="53">
        <f t="shared" si="368"/>
        <v>363</v>
      </c>
      <c r="DS321" s="47" t="s">
        <v>0</v>
      </c>
      <c r="DT321" s="52" t="str">
        <f t="shared" si="369"/>
        <v>Evelyn – Kraintz – OK Maksimir</v>
      </c>
      <c r="DU321" s="53">
        <f t="shared" si="370"/>
        <v>363</v>
      </c>
      <c r="DV321" s="47" t="s">
        <v>0</v>
      </c>
      <c r="DW321" s="52" t="str">
        <f t="shared" si="371"/>
        <v>Evelyn – Kraintz</v>
      </c>
      <c r="DX321" s="53">
        <f t="shared" si="372"/>
        <v>363</v>
      </c>
      <c r="DY321" s="47" t="s">
        <v>0</v>
      </c>
      <c r="DZ321" s="58">
        <f t="shared" si="415"/>
        <v>363</v>
      </c>
      <c r="EA321" s="53" cm="1">
        <f t="array" ref="EA321">IF(DZ321&lt;&gt;"",INDEX(regNatjecatelj_id,DZ321,0),IF(BD321&lt;&gt;"",BD321,""))</f>
        <v>1225</v>
      </c>
      <c r="EB321" s="47" t="s">
        <v>0</v>
      </c>
      <c r="EC321" s="58" t="str">
        <f t="shared" si="373"/>
        <v>imepre</v>
      </c>
      <c r="ED321" s="73" t="str">
        <f t="shared" si="374"/>
        <v>klu</v>
      </c>
      <c r="EE321" s="73" t="str">
        <f t="shared" si="375"/>
        <v>kat</v>
      </c>
      <c r="EF321" s="73" t="str">
        <f t="shared" si="376"/>
        <v/>
      </c>
      <c r="EG321" s="66" t="str">
        <f t="shared" si="377"/>
        <v>imepre-klu-kat</v>
      </c>
      <c r="EH321" s="47" t="s">
        <v>0</v>
      </c>
      <c r="EI321" s="58">
        <f>IF(AL321="","",MAX(EI$12:EI320)+1)</f>
        <v>469</v>
      </c>
      <c r="EJ321" s="73">
        <f t="shared" si="378"/>
        <v>42</v>
      </c>
      <c r="EK321" s="73">
        <f t="shared" si="416"/>
        <v>1225</v>
      </c>
      <c r="EL321" s="73">
        <f t="shared" si="379"/>
        <v>3135</v>
      </c>
      <c r="EM321" s="73">
        <f t="shared" si="380"/>
        <v>1</v>
      </c>
      <c r="EN321" s="73">
        <f t="shared" si="417"/>
        <v>1</v>
      </c>
      <c r="EO321" s="73">
        <f t="shared" si="418"/>
        <v>1</v>
      </c>
      <c r="EP321" s="73" t="str">
        <f t="shared" si="381"/>
        <v>0</v>
      </c>
      <c r="EQ321" s="73" t="str">
        <f t="shared" si="382"/>
        <v/>
      </c>
      <c r="ER321" s="73" t="str">
        <f t="shared" si="383"/>
        <v/>
      </c>
      <c r="ES321" s="53" t="str">
        <f t="shared" si="384"/>
        <v/>
      </c>
      <c r="ET321" s="47" t="s">
        <v>0</v>
      </c>
      <c r="EU321" s="19" t="str">
        <f t="shared" si="419"/>
        <v>INSERT INTO rezultat(id,stazakategorija_id,imeprezime_id,vrijeme_sec,status_id,registracija,uparivanje_id,originalstatus_id,imeprezimealias_id,klubalias_id,kategorijaalias_id) VALUES (469,42,1225,3135,1,1,1,0,Null,Null,Null);</v>
      </c>
      <c r="EV321" s="47" t="s">
        <v>0</v>
      </c>
      <c r="EW321" s="19" t="str">
        <f t="shared" si="420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1" s="47" t="s">
        <v>0</v>
      </c>
      <c r="EY321" s="180" t="str">
        <f t="shared" si="385"/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1" s="47" t="s">
        <v>0</v>
      </c>
    </row>
    <row r="322" spans="1:156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6" t="str">
        <f t="shared" si="386"/>
        <v>ok</v>
      </c>
      <c r="P322" s="47"/>
      <c r="Q322" s="52" t="str">
        <f t="shared" si="387"/>
        <v>Ž45</v>
      </c>
      <c r="R322" s="73">
        <f>IF(Q322="","",IF(COUNTIF(Q$12:Q321,Q322)=0,R321+1,R321))</f>
        <v>20</v>
      </c>
      <c r="S322" s="73">
        <f t="shared" si="388"/>
        <v>116</v>
      </c>
      <c r="T322" s="73">
        <f t="shared" si="351"/>
        <v>25</v>
      </c>
      <c r="U322" s="66" t="str">
        <f t="shared" si="352"/>
        <v>Ž45</v>
      </c>
      <c r="V322" s="47" t="s">
        <v>0</v>
      </c>
      <c r="W322" s="222" t="str">
        <f t="shared" si="353"/>
        <v>Ž45</v>
      </c>
      <c r="X322" s="223">
        <f t="shared" si="354"/>
        <v>42</v>
      </c>
      <c r="Y322" s="47" t="s">
        <v>0</v>
      </c>
      <c r="Z322" s="52" t="str">
        <f t="shared" si="389"/>
        <v>CRO</v>
      </c>
      <c r="AA322" s="73">
        <f t="shared" si="355"/>
        <v>1</v>
      </c>
      <c r="AB322" s="31" t="str">
        <f t="shared" si="390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391"/>
        <v/>
      </c>
      <c r="AH322" s="47" t="s">
        <v>0</v>
      </c>
      <c r="AI322" s="143" t="str">
        <f t="shared" si="392"/>
        <v>CRO</v>
      </c>
      <c r="AJ322" s="47"/>
      <c r="AK322" s="52" t="str">
        <f t="shared" si="393"/>
        <v>Gabrijela</v>
      </c>
      <c r="AL322" s="31" t="str">
        <f t="shared" si="394"/>
        <v>Baburek</v>
      </c>
      <c r="AM322" s="73">
        <f t="shared" si="395"/>
        <v>1217</v>
      </c>
      <c r="AN322" s="73" t="str">
        <f t="shared" si="396"/>
        <v/>
      </c>
      <c r="AO322" s="31" t="str">
        <f t="shared" si="356"/>
        <v>Gabrijela</v>
      </c>
      <c r="AP322" s="66" t="str">
        <f t="shared" si="357"/>
        <v>Baburek</v>
      </c>
      <c r="AQ322" s="47" t="s">
        <v>0</v>
      </c>
      <c r="AR322" s="82" t="str">
        <f t="shared" si="397"/>
        <v/>
      </c>
      <c r="AS322" s="47" t="s">
        <v>0</v>
      </c>
      <c r="AT322" s="19" t="str">
        <f t="shared" si="398"/>
        <v/>
      </c>
      <c r="AU322" s="47" t="s">
        <v>0</v>
      </c>
      <c r="AV322" s="103"/>
      <c r="AW322" s="105"/>
      <c r="AX322" s="47" t="s">
        <v>0</v>
      </c>
      <c r="AY322" s="259" t="str">
        <f t="shared" si="421"/>
        <v/>
      </c>
      <c r="AZ322" s="47" t="s">
        <v>0</v>
      </c>
      <c r="BA322" s="52" t="str">
        <f t="shared" si="358"/>
        <v/>
      </c>
      <c r="BB322" s="73" t="str">
        <f>IF(AV322&amp;AW322="","",MAX(BB$12:BB321)+1)</f>
        <v/>
      </c>
      <c r="BC322" s="271" t="str">
        <f t="shared" si="359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>IF(O322="","",IF(BC322="",AO322,IF(BC322="NEMA",AV322,INDEX(regNatjecatelj_ime,MATCH(BC322,regNatjecatelj_id,0)))))</f>
        <v>Gabrijela</v>
      </c>
      <c r="BG322" s="31" t="str">
        <f>IF(O322="","",IF(BC322="",AP322,IF(BC322="NEMA",AW322,INDEX(regNatjecatelj_prezime,MATCH(BC322,regNatjecatelj_id,0)))))</f>
        <v>Baburek</v>
      </c>
      <c r="BH322" s="73" t="str">
        <f t="shared" si="399"/>
        <v/>
      </c>
      <c r="BI322" s="53">
        <f t="shared" si="400"/>
        <v>1217</v>
      </c>
      <c r="BJ322" s="47" t="s">
        <v>0</v>
      </c>
      <c r="BK322" s="52" t="str">
        <f t="shared" si="360"/>
        <v>JAP</v>
      </c>
      <c r="BL322" s="31" t="str">
        <f t="shared" si="361"/>
        <v>OK Japetic</v>
      </c>
      <c r="BM322" s="73">
        <f t="shared" si="362"/>
        <v>1</v>
      </c>
      <c r="BN322" s="31" t="str" cm="1">
        <f t="array" ref="BN322">IF(BM322="",""&amp;BL322,IF(BM322="NEMA",BL322,INDEX(regKlub_naziv,MATCH(INDEX(regKlub_alias_klubId,BM322),regKlub_id,0))))</f>
        <v>OK Japetić</v>
      </c>
      <c r="BO322" s="31" t="str" cm="1">
        <f t="array" ref="BO322">IFERROR(""&amp;INDEX(regNatjecatelj_klub,DX322),"")</f>
        <v>OK Japetić</v>
      </c>
      <c r="BP322" s="88" t="str">
        <f t="shared" si="401"/>
        <v/>
      </c>
      <c r="BQ322" s="66" t="str">
        <f t="shared" si="402"/>
        <v>OK Japetić</v>
      </c>
      <c r="BR322" s="47" t="s">
        <v>0</v>
      </c>
      <c r="BS322" s="52" t="str">
        <f>IF(X322&lt;&gt;"NEMA","",IF(IFERROR(MATCH(W322,W$12:W321,0),0)&lt;&gt;0,"",W322))</f>
        <v/>
      </c>
      <c r="BT322" s="73" t="str">
        <f t="shared" si="403"/>
        <v/>
      </c>
      <c r="BU322" s="31" t="str">
        <f>IF(OR(BT322="",BT322&lt;&gt;"NEMA"),"",MAX(BU$12:BU321)+1)</f>
        <v/>
      </c>
      <c r="BV322" s="66" t="str">
        <f t="shared" si="404"/>
        <v/>
      </c>
      <c r="BW322" s="47" t="s">
        <v>0</v>
      </c>
      <c r="BX322" s="19" t="str">
        <f t="shared" si="405"/>
        <v/>
      </c>
      <c r="BY322" s="47" t="s">
        <v>0</v>
      </c>
      <c r="BZ322" s="82" t="str">
        <f>IF(BM322&lt;&gt;"NEMA","",IF(IFERROR(MATCH(BL322,BL$12:BL321,0),0)&lt;&gt;0,"",BL322))</f>
        <v/>
      </c>
      <c r="CA322" s="47" t="s">
        <v>0</v>
      </c>
      <c r="CB322" s="125"/>
      <c r="CC322" s="47" t="s">
        <v>0</v>
      </c>
      <c r="CD322" s="58" t="str">
        <f t="shared" si="406"/>
        <v/>
      </c>
      <c r="CE322" s="31" t="str">
        <f t="shared" si="407"/>
        <v/>
      </c>
      <c r="CF322" s="31" t="str">
        <f>IF(CE322="","",MAX(CF$12:CF321)+1)</f>
        <v/>
      </c>
      <c r="CG322" s="31" t="str">
        <f t="shared" si="363"/>
        <v/>
      </c>
      <c r="CH322" s="31" t="str">
        <f t="shared" si="408"/>
        <v/>
      </c>
      <c r="CI322" s="31" t="str">
        <f>IF(CB322="","",MAX(CI$12:CI321)+1)</f>
        <v/>
      </c>
      <c r="CJ322" s="31" t="str">
        <f t="shared" si="409"/>
        <v/>
      </c>
      <c r="CK322" s="66" t="str">
        <f t="shared" si="410"/>
        <v/>
      </c>
      <c r="CL322" s="47" t="s">
        <v>0</v>
      </c>
      <c r="CM322" s="73" t="str">
        <f t="shared" si="364"/>
        <v/>
      </c>
      <c r="CN322" s="47"/>
      <c r="CO322" s="19" t="str">
        <f t="shared" si="411"/>
        <v/>
      </c>
      <c r="CP322" s="47" t="s">
        <v>0</v>
      </c>
      <c r="CQ322" s="143" t="str">
        <f t="shared" si="412"/>
        <v>OK Japetić</v>
      </c>
      <c r="CR322" s="47" t="s">
        <v>0</v>
      </c>
      <c r="CS322" s="58" t="str">
        <f t="shared" si="428"/>
        <v>53:45</v>
      </c>
      <c r="CT322" s="73" t="str">
        <f t="shared" si="429"/>
        <v>0</v>
      </c>
      <c r="CU322" s="229" t="str">
        <f t="shared" si="365"/>
        <v/>
      </c>
      <c r="CV322" s="230">
        <f t="shared" si="430"/>
        <v>3225</v>
      </c>
      <c r="CW322" s="163">
        <f t="shared" si="366"/>
        <v>1</v>
      </c>
      <c r="CX322" s="47" t="s">
        <v>0</v>
      </c>
      <c r="CY322" s="222" t="str">
        <f t="shared" si="413"/>
        <v xml:space="preserve">
</v>
      </c>
      <c r="CZ322" s="223">
        <f t="shared" si="414"/>
        <v>6</v>
      </c>
      <c r="DA322" s="47" t="s">
        <v>0</v>
      </c>
      <c r="DB322" s="47"/>
      <c r="DC322" s="47"/>
      <c r="DD322" s="47"/>
      <c r="DE322" s="47" t="s">
        <v>0</v>
      </c>
      <c r="DF322" s="53" t="str">
        <f t="shared" si="422"/>
        <v/>
      </c>
      <c r="DG322" t="s">
        <v>0</v>
      </c>
      <c r="DH322" s="128" t="str">
        <f t="shared" si="423"/>
        <v>Ž</v>
      </c>
      <c r="DI322" t="s">
        <v>0</v>
      </c>
      <c r="DJ322" s="52" t="str">
        <f t="shared" si="424"/>
        <v/>
      </c>
      <c r="DK322" s="66" t="str">
        <f t="shared" si="425"/>
        <v/>
      </c>
      <c r="DL322" t="s">
        <v>0</v>
      </c>
      <c r="DM322" s="19" t="str">
        <f t="shared" si="426"/>
        <v/>
      </c>
      <c r="DN322" s="47" t="s">
        <v>0</v>
      </c>
      <c r="DO322" s="19" t="str">
        <f t="shared" si="427"/>
        <v/>
      </c>
      <c r="DP322" s="47" t="s">
        <v>0</v>
      </c>
      <c r="DQ322" s="52" t="str">
        <f t="shared" si="367"/>
        <v>Gabrijela – Baburek – OK Japetić – Ž45</v>
      </c>
      <c r="DR322" s="53">
        <f t="shared" si="368"/>
        <v>73</v>
      </c>
      <c r="DS322" s="47" t="s">
        <v>0</v>
      </c>
      <c r="DT322" s="52" t="str">
        <f t="shared" si="369"/>
        <v>Gabrijela – Baburek – OK Japetić</v>
      </c>
      <c r="DU322" s="53">
        <f t="shared" si="370"/>
        <v>73</v>
      </c>
      <c r="DV322" s="47" t="s">
        <v>0</v>
      </c>
      <c r="DW322" s="52" t="str">
        <f t="shared" si="371"/>
        <v>Gabrijela – Baburek</v>
      </c>
      <c r="DX322" s="53">
        <f t="shared" si="372"/>
        <v>73</v>
      </c>
      <c r="DY322" s="47" t="s">
        <v>0</v>
      </c>
      <c r="DZ322" s="58">
        <f t="shared" si="415"/>
        <v>73</v>
      </c>
      <c r="EA322" s="53" cm="1">
        <f t="array" ref="EA322">IF(DZ322&lt;&gt;"",INDEX(regNatjecatelj_id,DZ322,0),IF(BD322&lt;&gt;"",BD322,""))</f>
        <v>1217</v>
      </c>
      <c r="EB322" s="47" t="s">
        <v>0</v>
      </c>
      <c r="EC322" s="58" t="str">
        <f t="shared" si="373"/>
        <v>imepre</v>
      </c>
      <c r="ED322" s="73" t="str">
        <f t="shared" si="374"/>
        <v>klu(ali)</v>
      </c>
      <c r="EE322" s="73" t="str">
        <f t="shared" si="375"/>
        <v>kat</v>
      </c>
      <c r="EF322" s="73" t="str">
        <f t="shared" si="376"/>
        <v/>
      </c>
      <c r="EG322" s="66" t="str">
        <f t="shared" si="377"/>
        <v>imepre-klu(ali)-kat</v>
      </c>
      <c r="EH322" s="47" t="s">
        <v>0</v>
      </c>
      <c r="EI322" s="58">
        <f>IF(AL322="","",MAX(EI$12:EI321)+1)</f>
        <v>470</v>
      </c>
      <c r="EJ322" s="73">
        <f t="shared" si="378"/>
        <v>42</v>
      </c>
      <c r="EK322" s="73">
        <f t="shared" si="416"/>
        <v>1217</v>
      </c>
      <c r="EL322" s="73">
        <f t="shared" si="379"/>
        <v>3225</v>
      </c>
      <c r="EM322" s="73">
        <f t="shared" si="380"/>
        <v>1</v>
      </c>
      <c r="EN322" s="73">
        <f t="shared" si="417"/>
        <v>1</v>
      </c>
      <c r="EO322" s="73">
        <f t="shared" si="418"/>
        <v>3</v>
      </c>
      <c r="EP322" s="73" t="str">
        <f t="shared" si="381"/>
        <v>0</v>
      </c>
      <c r="EQ322" s="73" t="str">
        <f t="shared" si="382"/>
        <v/>
      </c>
      <c r="ER322" s="73">
        <f t="shared" si="383"/>
        <v>1</v>
      </c>
      <c r="ES322" s="53" t="str">
        <f t="shared" si="384"/>
        <v/>
      </c>
      <c r="ET322" s="47" t="s">
        <v>0</v>
      </c>
      <c r="EU322" s="19" t="str">
        <f t="shared" si="419"/>
        <v>INSERT INTO rezultat(id,stazakategorija_id,imeprezime_id,vrijeme_sec,status_id,registracija,uparivanje_id,originalstatus_id,imeprezimealias_id,klubalias_id,kategorijaalias_id) VALUES (470,42,1217,3225,1,1,3,0,Null,1,Null);</v>
      </c>
      <c r="EV322" s="47" t="s">
        <v>0</v>
      </c>
      <c r="EW322" s="19" t="str">
        <f t="shared" si="420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2" s="47" t="s">
        <v>0</v>
      </c>
      <c r="EY322" s="180" t="str">
        <f t="shared" si="385"/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2" s="47" t="s">
        <v>0</v>
      </c>
    </row>
    <row r="323" spans="1:156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6" t="str">
        <f t="shared" si="386"/>
        <v>ok</v>
      </c>
      <c r="P323" s="47"/>
      <c r="Q323" s="52" t="str">
        <f t="shared" si="387"/>
        <v>Ž45</v>
      </c>
      <c r="R323" s="73">
        <f>IF(Q323="","",IF(COUNTIF(Q$12:Q322,Q323)=0,R322+1,R322))</f>
        <v>20</v>
      </c>
      <c r="S323" s="73">
        <f t="shared" si="388"/>
        <v>116</v>
      </c>
      <c r="T323" s="73">
        <f t="shared" si="351"/>
        <v>25</v>
      </c>
      <c r="U323" s="66" t="str">
        <f t="shared" si="352"/>
        <v>Ž45</v>
      </c>
      <c r="V323" s="47" t="s">
        <v>0</v>
      </c>
      <c r="W323" s="222" t="str">
        <f t="shared" si="353"/>
        <v>Ž45</v>
      </c>
      <c r="X323" s="223">
        <f t="shared" si="354"/>
        <v>42</v>
      </c>
      <c r="Y323" s="47" t="s">
        <v>0</v>
      </c>
      <c r="Z323" s="52" t="str">
        <f t="shared" si="389"/>
        <v>CRO</v>
      </c>
      <c r="AA323" s="73">
        <f t="shared" si="355"/>
        <v>1</v>
      </c>
      <c r="AB323" s="31" t="str">
        <f t="shared" si="390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391"/>
        <v/>
      </c>
      <c r="AH323" s="47" t="s">
        <v>0</v>
      </c>
      <c r="AI323" s="143" t="str">
        <f t="shared" si="392"/>
        <v>CRO</v>
      </c>
      <c r="AJ323" s="47"/>
      <c r="AK323" s="52" t="str">
        <f t="shared" si="393"/>
        <v>Beata Adrianna</v>
      </c>
      <c r="AL323" s="31" t="str">
        <f t="shared" si="394"/>
        <v>Glinska</v>
      </c>
      <c r="AM323" s="73">
        <f t="shared" si="395"/>
        <v>1867</v>
      </c>
      <c r="AN323" s="73" t="str">
        <f t="shared" si="396"/>
        <v/>
      </c>
      <c r="AO323" s="31" t="str">
        <f t="shared" si="356"/>
        <v>Beata Adrianna</v>
      </c>
      <c r="AP323" s="66" t="str">
        <f t="shared" si="357"/>
        <v>Glinska</v>
      </c>
      <c r="AQ323" s="47" t="s">
        <v>0</v>
      </c>
      <c r="AR323" s="82" t="str">
        <f t="shared" si="397"/>
        <v/>
      </c>
      <c r="AS323" s="47" t="s">
        <v>0</v>
      </c>
      <c r="AT323" s="19" t="str">
        <f t="shared" si="398"/>
        <v/>
      </c>
      <c r="AU323" s="47" t="s">
        <v>0</v>
      </c>
      <c r="AV323" s="103"/>
      <c r="AW323" s="105"/>
      <c r="AX323" s="47" t="s">
        <v>0</v>
      </c>
      <c r="AY323" s="259" t="str">
        <f t="shared" si="421"/>
        <v/>
      </c>
      <c r="AZ323" s="47" t="s">
        <v>0</v>
      </c>
      <c r="BA323" s="52" t="str">
        <f t="shared" si="358"/>
        <v/>
      </c>
      <c r="BB323" s="73" t="str">
        <f>IF(AV323&amp;AW323="","",MAX(BB$12:BB322)+1)</f>
        <v/>
      </c>
      <c r="BC323" s="271" t="str">
        <f t="shared" si="359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>IF(O323="","",IF(BC323="",AO323,IF(BC323="NEMA",AV323,INDEX(regNatjecatelj_ime,MATCH(BC323,regNatjecatelj_id,0)))))</f>
        <v>Beata Adrianna</v>
      </c>
      <c r="BG323" s="31" t="str">
        <f>IF(O323="","",IF(BC323="",AP323,IF(BC323="NEMA",AW323,INDEX(regNatjecatelj_prezime,MATCH(BC323,regNatjecatelj_id,0)))))</f>
        <v>Glinska</v>
      </c>
      <c r="BH323" s="73" t="str">
        <f t="shared" si="399"/>
        <v/>
      </c>
      <c r="BI323" s="53">
        <f t="shared" si="400"/>
        <v>1867</v>
      </c>
      <c r="BJ323" s="47" t="s">
        <v>0</v>
      </c>
      <c r="BK323" s="52" t="str">
        <f t="shared" si="360"/>
        <v>KAP</v>
      </c>
      <c r="BL323" s="31" t="str">
        <f t="shared" si="361"/>
        <v>OK Kapela</v>
      </c>
      <c r="BM323" s="73" t="str">
        <f t="shared" si="362"/>
        <v/>
      </c>
      <c r="BN323" s="31" t="str" cm="1">
        <f t="array" ref="BN323">IF(BM323="",""&amp;BL323,IF(BM323="NEMA",BL323,INDEX(regKlub_naziv,MATCH(INDEX(regKlub_alias_klubId,BM323),regKlub_id,0))))</f>
        <v>OK Kapela</v>
      </c>
      <c r="BO323" s="31" t="str" cm="1">
        <f t="array" ref="BO323">IFERROR(""&amp;INDEX(regNatjecatelj_klub,DX323),"")</f>
        <v>OK Kapela</v>
      </c>
      <c r="BP323" s="88" t="str">
        <f t="shared" si="401"/>
        <v/>
      </c>
      <c r="BQ323" s="66" t="str">
        <f t="shared" si="402"/>
        <v>OK Kapela</v>
      </c>
      <c r="BR323" s="47" t="s">
        <v>0</v>
      </c>
      <c r="BS323" s="52" t="str">
        <f>IF(X323&lt;&gt;"NEMA","",IF(IFERROR(MATCH(W323,W$12:W322,0),0)&lt;&gt;0,"",W323))</f>
        <v/>
      </c>
      <c r="BT323" s="73" t="str">
        <f t="shared" si="403"/>
        <v/>
      </c>
      <c r="BU323" s="31" t="str">
        <f>IF(OR(BT323="",BT323&lt;&gt;"NEMA"),"",MAX(BU$12:BU322)+1)</f>
        <v/>
      </c>
      <c r="BV323" s="66" t="str">
        <f t="shared" si="404"/>
        <v/>
      </c>
      <c r="BW323" s="47" t="s">
        <v>0</v>
      </c>
      <c r="BX323" s="19" t="str">
        <f t="shared" si="405"/>
        <v/>
      </c>
      <c r="BY323" s="47" t="s">
        <v>0</v>
      </c>
      <c r="BZ323" s="82" t="str">
        <f>IF(BM323&lt;&gt;"NEMA","",IF(IFERROR(MATCH(BL323,BL$12:BL322,0),0)&lt;&gt;0,"",BL323))</f>
        <v/>
      </c>
      <c r="CA323" s="47" t="s">
        <v>0</v>
      </c>
      <c r="CB323" s="125"/>
      <c r="CC323" s="47" t="s">
        <v>0</v>
      </c>
      <c r="CD323" s="58" t="str">
        <f t="shared" si="406"/>
        <v/>
      </c>
      <c r="CE323" s="31" t="str">
        <f t="shared" si="407"/>
        <v/>
      </c>
      <c r="CF323" s="31" t="str">
        <f>IF(CE323="","",MAX(CF$12:CF322)+1)</f>
        <v/>
      </c>
      <c r="CG323" s="31" t="str">
        <f t="shared" si="363"/>
        <v/>
      </c>
      <c r="CH323" s="31" t="str">
        <f t="shared" si="408"/>
        <v/>
      </c>
      <c r="CI323" s="31" t="str">
        <f>IF(CB323="","",MAX(CI$12:CI322)+1)</f>
        <v/>
      </c>
      <c r="CJ323" s="31" t="str">
        <f t="shared" si="409"/>
        <v/>
      </c>
      <c r="CK323" s="66" t="str">
        <f t="shared" si="410"/>
        <v/>
      </c>
      <c r="CL323" s="47" t="s">
        <v>0</v>
      </c>
      <c r="CM323" s="73" t="str">
        <f t="shared" si="364"/>
        <v/>
      </c>
      <c r="CN323" s="47"/>
      <c r="CO323" s="19" t="str">
        <f t="shared" si="411"/>
        <v/>
      </c>
      <c r="CP323" s="47" t="s">
        <v>0</v>
      </c>
      <c r="CQ323" s="143" t="str">
        <f t="shared" si="412"/>
        <v>OK Kapela</v>
      </c>
      <c r="CR323" s="47" t="s">
        <v>0</v>
      </c>
      <c r="CS323" s="58" t="str">
        <f t="shared" si="428"/>
        <v>54:07</v>
      </c>
      <c r="CT323" s="73" t="str">
        <f t="shared" si="429"/>
        <v>0</v>
      </c>
      <c r="CU323" s="229" t="str">
        <f t="shared" si="365"/>
        <v/>
      </c>
      <c r="CV323" s="230">
        <f t="shared" si="430"/>
        <v>3247</v>
      </c>
      <c r="CW323" s="163">
        <f t="shared" si="366"/>
        <v>1</v>
      </c>
      <c r="CX323" s="47" t="s">
        <v>0</v>
      </c>
      <c r="CY323" s="222" t="str">
        <f t="shared" si="413"/>
        <v xml:space="preserve">
</v>
      </c>
      <c r="CZ323" s="223">
        <f t="shared" si="414"/>
        <v>6</v>
      </c>
      <c r="DA323" s="47" t="s">
        <v>0</v>
      </c>
      <c r="DB323" s="47"/>
      <c r="DC323" s="47"/>
      <c r="DD323" s="47"/>
      <c r="DE323" s="47" t="s">
        <v>0</v>
      </c>
      <c r="DF323" s="53" t="str">
        <f t="shared" si="422"/>
        <v/>
      </c>
      <c r="DG323" t="s">
        <v>0</v>
      </c>
      <c r="DH323" s="128" t="str">
        <f t="shared" si="423"/>
        <v>Ž</v>
      </c>
      <c r="DI323" t="s">
        <v>0</v>
      </c>
      <c r="DJ323" s="52" t="str">
        <f t="shared" si="424"/>
        <v/>
      </c>
      <c r="DK323" s="66" t="str">
        <f t="shared" si="425"/>
        <v/>
      </c>
      <c r="DL323" t="s">
        <v>0</v>
      </c>
      <c r="DM323" s="19" t="str">
        <f t="shared" si="426"/>
        <v/>
      </c>
      <c r="DN323" s="47" t="s">
        <v>0</v>
      </c>
      <c r="DO323" s="19" t="str">
        <f t="shared" si="427"/>
        <v/>
      </c>
      <c r="DP323" s="47" t="s">
        <v>0</v>
      </c>
      <c r="DQ323" s="52" t="str">
        <f t="shared" si="367"/>
        <v>Beata Adrianna – Glinska – OK Kapela – Ž45</v>
      </c>
      <c r="DR323" s="53">
        <f t="shared" si="368"/>
        <v>244</v>
      </c>
      <c r="DS323" s="47" t="s">
        <v>0</v>
      </c>
      <c r="DT323" s="52" t="str">
        <f t="shared" si="369"/>
        <v>Beata Adrianna – Glinska – OK Kapela</v>
      </c>
      <c r="DU323" s="53">
        <f t="shared" si="370"/>
        <v>244</v>
      </c>
      <c r="DV323" s="47" t="s">
        <v>0</v>
      </c>
      <c r="DW323" s="52" t="str">
        <f t="shared" si="371"/>
        <v>Beata Adrianna – Glinska</v>
      </c>
      <c r="DX323" s="53">
        <f t="shared" si="372"/>
        <v>244</v>
      </c>
      <c r="DY323" s="47" t="s">
        <v>0</v>
      </c>
      <c r="DZ323" s="58">
        <f t="shared" si="415"/>
        <v>244</v>
      </c>
      <c r="EA323" s="53" cm="1">
        <f t="array" ref="EA323">IF(DZ323&lt;&gt;"",INDEX(regNatjecatelj_id,DZ323,0),IF(BD323&lt;&gt;"",BD323,""))</f>
        <v>1867</v>
      </c>
      <c r="EB323" s="47" t="s">
        <v>0</v>
      </c>
      <c r="EC323" s="58" t="str">
        <f t="shared" si="373"/>
        <v>imepre</v>
      </c>
      <c r="ED323" s="73" t="str">
        <f t="shared" si="374"/>
        <v>klu</v>
      </c>
      <c r="EE323" s="73" t="str">
        <f t="shared" si="375"/>
        <v>kat</v>
      </c>
      <c r="EF323" s="73" t="str">
        <f t="shared" si="376"/>
        <v/>
      </c>
      <c r="EG323" s="66" t="str">
        <f t="shared" si="377"/>
        <v>imepre-klu-kat</v>
      </c>
      <c r="EH323" s="47" t="s">
        <v>0</v>
      </c>
      <c r="EI323" s="58">
        <f>IF(AL323="","",MAX(EI$12:EI322)+1)</f>
        <v>471</v>
      </c>
      <c r="EJ323" s="73">
        <f t="shared" si="378"/>
        <v>42</v>
      </c>
      <c r="EK323" s="73">
        <f t="shared" si="416"/>
        <v>1867</v>
      </c>
      <c r="EL323" s="73">
        <f t="shared" si="379"/>
        <v>3247</v>
      </c>
      <c r="EM323" s="73">
        <f t="shared" si="380"/>
        <v>1</v>
      </c>
      <c r="EN323" s="73">
        <f t="shared" si="417"/>
        <v>1</v>
      </c>
      <c r="EO323" s="73">
        <f t="shared" si="418"/>
        <v>1</v>
      </c>
      <c r="EP323" s="73" t="str">
        <f t="shared" si="381"/>
        <v>0</v>
      </c>
      <c r="EQ323" s="73" t="str">
        <f t="shared" si="382"/>
        <v/>
      </c>
      <c r="ER323" s="73" t="str">
        <f t="shared" si="383"/>
        <v/>
      </c>
      <c r="ES323" s="53" t="str">
        <f t="shared" si="384"/>
        <v/>
      </c>
      <c r="ET323" s="47" t="s">
        <v>0</v>
      </c>
      <c r="EU323" s="19" t="str">
        <f t="shared" si="419"/>
        <v>INSERT INTO rezultat(id,stazakategorija_id,imeprezime_id,vrijeme_sec,status_id,registracija,uparivanje_id,originalstatus_id,imeprezimealias_id,klubalias_id,kategorijaalias_id) VALUES (471,42,1867,3247,1,1,1,0,Null,Null,Null);</v>
      </c>
      <c r="EV323" s="47" t="s">
        <v>0</v>
      </c>
      <c r="EW323" s="19" t="str">
        <f t="shared" si="420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3" s="47" t="s">
        <v>0</v>
      </c>
      <c r="EY323" s="180" t="str">
        <f t="shared" si="385"/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3" s="47" t="s">
        <v>0</v>
      </c>
    </row>
    <row r="324" spans="1:156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6" t="str">
        <f t="shared" si="386"/>
        <v>ok</v>
      </c>
      <c r="P324" s="47"/>
      <c r="Q324" s="52" t="str">
        <f t="shared" si="387"/>
        <v>Ž45</v>
      </c>
      <c r="R324" s="73">
        <f>IF(Q324="","",IF(COUNTIF(Q$12:Q323,Q324)=0,R323+1,R323))</f>
        <v>20</v>
      </c>
      <c r="S324" s="73">
        <f t="shared" si="388"/>
        <v>116</v>
      </c>
      <c r="T324" s="73">
        <f t="shared" si="351"/>
        <v>25</v>
      </c>
      <c r="U324" s="66" t="str">
        <f t="shared" si="352"/>
        <v>Ž45</v>
      </c>
      <c r="V324" s="47" t="s">
        <v>0</v>
      </c>
      <c r="W324" s="222" t="str">
        <f t="shared" si="353"/>
        <v>Ž45</v>
      </c>
      <c r="X324" s="223">
        <f t="shared" si="354"/>
        <v>42</v>
      </c>
      <c r="Y324" s="47" t="s">
        <v>0</v>
      </c>
      <c r="Z324" s="52" t="str">
        <f t="shared" si="389"/>
        <v>CRO</v>
      </c>
      <c r="AA324" s="73">
        <f t="shared" si="355"/>
        <v>1</v>
      </c>
      <c r="AB324" s="31" t="str">
        <f t="shared" si="390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391"/>
        <v/>
      </c>
      <c r="AH324" s="47" t="s">
        <v>0</v>
      </c>
      <c r="AI324" s="143" t="str">
        <f t="shared" si="392"/>
        <v>CRO</v>
      </c>
      <c r="AJ324" s="47"/>
      <c r="AK324" s="52" t="str">
        <f t="shared" si="393"/>
        <v>Marija</v>
      </c>
      <c r="AL324" s="31" t="str">
        <f t="shared" si="394"/>
        <v>Jazvić Mioković</v>
      </c>
      <c r="AM324" s="73">
        <f t="shared" si="395"/>
        <v>1128</v>
      </c>
      <c r="AN324" s="73" t="str">
        <f t="shared" si="396"/>
        <v/>
      </c>
      <c r="AO324" s="31" t="str">
        <f t="shared" si="356"/>
        <v>Marija</v>
      </c>
      <c r="AP324" s="66" t="str">
        <f t="shared" si="357"/>
        <v>Jazvić Mioković</v>
      </c>
      <c r="AQ324" s="47" t="s">
        <v>0</v>
      </c>
      <c r="AR324" s="82" t="str">
        <f t="shared" si="397"/>
        <v/>
      </c>
      <c r="AS324" s="47" t="s">
        <v>0</v>
      </c>
      <c r="AT324" s="19" t="str">
        <f t="shared" si="398"/>
        <v/>
      </c>
      <c r="AU324" s="47" t="s">
        <v>0</v>
      </c>
      <c r="AV324" s="103"/>
      <c r="AW324" s="105"/>
      <c r="AX324" s="47" t="s">
        <v>0</v>
      </c>
      <c r="AY324" s="259" t="str">
        <f t="shared" si="421"/>
        <v/>
      </c>
      <c r="AZ324" s="47" t="s">
        <v>0</v>
      </c>
      <c r="BA324" s="52" t="str">
        <f t="shared" si="358"/>
        <v/>
      </c>
      <c r="BB324" s="73" t="str">
        <f>IF(AV324&amp;AW324="","",MAX(BB$12:BB323)+1)</f>
        <v/>
      </c>
      <c r="BC324" s="271" t="str">
        <f t="shared" si="359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>IF(O324="","",IF(BC324="",AO324,IF(BC324="NEMA",AV324,INDEX(regNatjecatelj_ime,MATCH(BC324,regNatjecatelj_id,0)))))</f>
        <v>Marija</v>
      </c>
      <c r="BG324" s="31" t="str">
        <f>IF(O324="","",IF(BC324="",AP324,IF(BC324="NEMA",AW324,INDEX(regNatjecatelj_prezime,MATCH(BC324,regNatjecatelj_id,0)))))</f>
        <v>Jazvić Mioković</v>
      </c>
      <c r="BH324" s="73" t="str">
        <f t="shared" si="399"/>
        <v/>
      </c>
      <c r="BI324" s="53">
        <f t="shared" si="400"/>
        <v>1128</v>
      </c>
      <c r="BJ324" s="47" t="s">
        <v>0</v>
      </c>
      <c r="BK324" s="52" t="str">
        <f t="shared" si="360"/>
        <v>KAP</v>
      </c>
      <c r="BL324" s="31" t="str">
        <f t="shared" si="361"/>
        <v>OK Kapela</v>
      </c>
      <c r="BM324" s="73" t="str">
        <f t="shared" si="362"/>
        <v/>
      </c>
      <c r="BN324" s="31" t="str" cm="1">
        <f t="array" ref="BN324">IF(BM324="",""&amp;BL324,IF(BM324="NEMA",BL324,INDEX(regKlub_naziv,MATCH(INDEX(regKlub_alias_klubId,BM324),regKlub_id,0))))</f>
        <v>OK Kapela</v>
      </c>
      <c r="BO324" s="31" t="str" cm="1">
        <f t="array" ref="BO324">IFERROR(""&amp;INDEX(regNatjecatelj_klub,DX324),"")</f>
        <v>OK Kapela</v>
      </c>
      <c r="BP324" s="88" t="str">
        <f t="shared" si="401"/>
        <v/>
      </c>
      <c r="BQ324" s="66" t="str">
        <f t="shared" si="402"/>
        <v>OK Kapela</v>
      </c>
      <c r="BR324" s="47" t="s">
        <v>0</v>
      </c>
      <c r="BS324" s="52" t="str">
        <f>IF(X324&lt;&gt;"NEMA","",IF(IFERROR(MATCH(W324,W$12:W323,0),0)&lt;&gt;0,"",W324))</f>
        <v/>
      </c>
      <c r="BT324" s="73" t="str">
        <f t="shared" si="403"/>
        <v/>
      </c>
      <c r="BU324" s="31" t="str">
        <f>IF(OR(BT324="",BT324&lt;&gt;"NEMA"),"",MAX(BU$12:BU323)+1)</f>
        <v/>
      </c>
      <c r="BV324" s="66" t="str">
        <f t="shared" si="404"/>
        <v/>
      </c>
      <c r="BW324" s="47" t="s">
        <v>0</v>
      </c>
      <c r="BX324" s="19" t="str">
        <f t="shared" si="405"/>
        <v/>
      </c>
      <c r="BY324" s="47" t="s">
        <v>0</v>
      </c>
      <c r="BZ324" s="82" t="str">
        <f>IF(BM324&lt;&gt;"NEMA","",IF(IFERROR(MATCH(BL324,BL$12:BL323,0),0)&lt;&gt;0,"",BL324))</f>
        <v/>
      </c>
      <c r="CA324" s="47" t="s">
        <v>0</v>
      </c>
      <c r="CB324" s="125"/>
      <c r="CC324" s="47" t="s">
        <v>0</v>
      </c>
      <c r="CD324" s="58" t="str">
        <f t="shared" si="406"/>
        <v/>
      </c>
      <c r="CE324" s="31" t="str">
        <f t="shared" si="407"/>
        <v/>
      </c>
      <c r="CF324" s="31" t="str">
        <f>IF(CE324="","",MAX(CF$12:CF323)+1)</f>
        <v/>
      </c>
      <c r="CG324" s="31" t="str">
        <f t="shared" si="363"/>
        <v/>
      </c>
      <c r="CH324" s="31" t="str">
        <f t="shared" si="408"/>
        <v/>
      </c>
      <c r="CI324" s="31" t="str">
        <f>IF(CB324="","",MAX(CI$12:CI323)+1)</f>
        <v/>
      </c>
      <c r="CJ324" s="31" t="str">
        <f t="shared" si="409"/>
        <v/>
      </c>
      <c r="CK324" s="66" t="str">
        <f t="shared" si="410"/>
        <v/>
      </c>
      <c r="CL324" s="47" t="s">
        <v>0</v>
      </c>
      <c r="CM324" s="73" t="str">
        <f t="shared" si="364"/>
        <v/>
      </c>
      <c r="CN324" s="47"/>
      <c r="CO324" s="19" t="str">
        <f t="shared" si="411"/>
        <v/>
      </c>
      <c r="CP324" s="47" t="s">
        <v>0</v>
      </c>
      <c r="CQ324" s="143" t="str">
        <f t="shared" si="412"/>
        <v>OK Kapela</v>
      </c>
      <c r="CR324" s="47" t="s">
        <v>0</v>
      </c>
      <c r="CS324" s="58" t="str">
        <f t="shared" si="428"/>
        <v>55:42</v>
      </c>
      <c r="CT324" s="73" t="str">
        <f t="shared" si="429"/>
        <v>0</v>
      </c>
      <c r="CU324" s="229" t="str">
        <f t="shared" si="365"/>
        <v/>
      </c>
      <c r="CV324" s="230">
        <f t="shared" si="430"/>
        <v>3342</v>
      </c>
      <c r="CW324" s="163">
        <f t="shared" si="366"/>
        <v>1</v>
      </c>
      <c r="CX324" s="47" t="s">
        <v>0</v>
      </c>
      <c r="CY324" s="222" t="str">
        <f t="shared" si="413"/>
        <v xml:space="preserve">
</v>
      </c>
      <c r="CZ324" s="223">
        <f t="shared" si="414"/>
        <v>6</v>
      </c>
      <c r="DA324" s="47" t="s">
        <v>0</v>
      </c>
      <c r="DB324" s="47"/>
      <c r="DC324" s="47"/>
      <c r="DD324" s="47"/>
      <c r="DE324" s="47" t="s">
        <v>0</v>
      </c>
      <c r="DF324" s="53" t="str">
        <f t="shared" si="422"/>
        <v/>
      </c>
      <c r="DG324" t="s">
        <v>0</v>
      </c>
      <c r="DH324" s="128" t="str">
        <f t="shared" si="423"/>
        <v>Ž</v>
      </c>
      <c r="DI324" t="s">
        <v>0</v>
      </c>
      <c r="DJ324" s="52" t="str">
        <f t="shared" si="424"/>
        <v/>
      </c>
      <c r="DK324" s="66" t="str">
        <f t="shared" si="425"/>
        <v/>
      </c>
      <c r="DL324" t="s">
        <v>0</v>
      </c>
      <c r="DM324" s="19" t="str">
        <f t="shared" si="426"/>
        <v/>
      </c>
      <c r="DN324" s="47" t="s">
        <v>0</v>
      </c>
      <c r="DO324" s="19" t="str">
        <f t="shared" si="427"/>
        <v/>
      </c>
      <c r="DP324" s="47" t="s">
        <v>0</v>
      </c>
      <c r="DQ324" s="52" t="str">
        <f t="shared" si="367"/>
        <v>Marija – Jazvić Mioković – OK Kapela – Ž45</v>
      </c>
      <c r="DR324" s="53">
        <f t="shared" si="368"/>
        <v>258</v>
      </c>
      <c r="DS324" s="47" t="s">
        <v>0</v>
      </c>
      <c r="DT324" s="52" t="str">
        <f t="shared" si="369"/>
        <v>Marija – Jazvić Mioković – OK Kapela</v>
      </c>
      <c r="DU324" s="53">
        <f t="shared" si="370"/>
        <v>258</v>
      </c>
      <c r="DV324" s="47" t="s">
        <v>0</v>
      </c>
      <c r="DW324" s="52" t="str">
        <f t="shared" si="371"/>
        <v>Marija – Jazvić Mioković</v>
      </c>
      <c r="DX324" s="53">
        <f t="shared" si="372"/>
        <v>258</v>
      </c>
      <c r="DY324" s="47" t="s">
        <v>0</v>
      </c>
      <c r="DZ324" s="58">
        <f t="shared" si="415"/>
        <v>258</v>
      </c>
      <c r="EA324" s="53" cm="1">
        <f t="array" ref="EA324">IF(DZ324&lt;&gt;"",INDEX(regNatjecatelj_id,DZ324,0),IF(BD324&lt;&gt;"",BD324,""))</f>
        <v>1128</v>
      </c>
      <c r="EB324" s="47" t="s">
        <v>0</v>
      </c>
      <c r="EC324" s="58" t="str">
        <f t="shared" si="373"/>
        <v>imepre</v>
      </c>
      <c r="ED324" s="73" t="str">
        <f t="shared" si="374"/>
        <v>klu</v>
      </c>
      <c r="EE324" s="73" t="str">
        <f t="shared" si="375"/>
        <v>kat</v>
      </c>
      <c r="EF324" s="73" t="str">
        <f t="shared" si="376"/>
        <v/>
      </c>
      <c r="EG324" s="66" t="str">
        <f t="shared" si="377"/>
        <v>imepre-klu-kat</v>
      </c>
      <c r="EH324" s="47" t="s">
        <v>0</v>
      </c>
      <c r="EI324" s="58">
        <f>IF(AL324="","",MAX(EI$12:EI323)+1)</f>
        <v>472</v>
      </c>
      <c r="EJ324" s="73">
        <f t="shared" si="378"/>
        <v>42</v>
      </c>
      <c r="EK324" s="73">
        <f t="shared" si="416"/>
        <v>1128</v>
      </c>
      <c r="EL324" s="73">
        <f t="shared" si="379"/>
        <v>3342</v>
      </c>
      <c r="EM324" s="73">
        <f t="shared" si="380"/>
        <v>1</v>
      </c>
      <c r="EN324" s="73">
        <f t="shared" si="417"/>
        <v>1</v>
      </c>
      <c r="EO324" s="73">
        <f t="shared" si="418"/>
        <v>1</v>
      </c>
      <c r="EP324" s="73" t="str">
        <f t="shared" si="381"/>
        <v>0</v>
      </c>
      <c r="EQ324" s="73" t="str">
        <f t="shared" si="382"/>
        <v/>
      </c>
      <c r="ER324" s="73" t="str">
        <f t="shared" si="383"/>
        <v/>
      </c>
      <c r="ES324" s="53" t="str">
        <f t="shared" si="384"/>
        <v/>
      </c>
      <c r="ET324" s="47" t="s">
        <v>0</v>
      </c>
      <c r="EU324" s="19" t="str">
        <f t="shared" si="419"/>
        <v>INSERT INTO rezultat(id,stazakategorija_id,imeprezime_id,vrijeme_sec,status_id,registracija,uparivanje_id,originalstatus_id,imeprezimealias_id,klubalias_id,kategorijaalias_id) VALUES (472,42,1128,3342,1,1,1,0,Null,Null,Null);</v>
      </c>
      <c r="EV324" s="47" t="s">
        <v>0</v>
      </c>
      <c r="EW324" s="19" t="str">
        <f t="shared" si="420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4" s="47" t="s">
        <v>0</v>
      </c>
      <c r="EY324" s="180" t="str">
        <f t="shared" si="385"/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4" s="47" t="s">
        <v>0</v>
      </c>
    </row>
    <row r="325" spans="1:156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6" t="str">
        <f t="shared" si="386"/>
        <v>ok</v>
      </c>
      <c r="P325" s="47"/>
      <c r="Q325" s="52" t="str">
        <f t="shared" si="387"/>
        <v>Ž45</v>
      </c>
      <c r="R325" s="73">
        <f>IF(Q325="","",IF(COUNTIF(Q$12:Q324,Q325)=0,R324+1,R324))</f>
        <v>20</v>
      </c>
      <c r="S325" s="73">
        <f t="shared" si="388"/>
        <v>116</v>
      </c>
      <c r="T325" s="73">
        <f t="shared" si="351"/>
        <v>25</v>
      </c>
      <c r="U325" s="66" t="str">
        <f t="shared" si="352"/>
        <v>Ž45</v>
      </c>
      <c r="V325" s="47" t="s">
        <v>0</v>
      </c>
      <c r="W325" s="222" t="str">
        <f t="shared" si="353"/>
        <v>Ž45</v>
      </c>
      <c r="X325" s="223">
        <f t="shared" si="354"/>
        <v>42</v>
      </c>
      <c r="Y325" s="47" t="s">
        <v>0</v>
      </c>
      <c r="Z325" s="52" t="str">
        <f t="shared" si="389"/>
        <v>CRO</v>
      </c>
      <c r="AA325" s="73">
        <f t="shared" si="355"/>
        <v>1</v>
      </c>
      <c r="AB325" s="31" t="str">
        <f t="shared" si="390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391"/>
        <v/>
      </c>
      <c r="AH325" s="47" t="s">
        <v>0</v>
      </c>
      <c r="AI325" s="143" t="str">
        <f t="shared" si="392"/>
        <v>CRO</v>
      </c>
      <c r="AJ325" s="47"/>
      <c r="AK325" s="52" t="str">
        <f t="shared" si="393"/>
        <v>Marija</v>
      </c>
      <c r="AL325" s="31" t="str">
        <f t="shared" si="394"/>
        <v>Schubert</v>
      </c>
      <c r="AM325" s="73">
        <f t="shared" si="395"/>
        <v>1270</v>
      </c>
      <c r="AN325" s="73" t="str">
        <f t="shared" si="396"/>
        <v/>
      </c>
      <c r="AO325" s="31" t="str">
        <f t="shared" si="356"/>
        <v>Marija</v>
      </c>
      <c r="AP325" s="66" t="str">
        <f t="shared" si="357"/>
        <v>Schubert</v>
      </c>
      <c r="AQ325" s="47" t="s">
        <v>0</v>
      </c>
      <c r="AR325" s="82" t="str">
        <f t="shared" si="397"/>
        <v/>
      </c>
      <c r="AS325" s="47" t="s">
        <v>0</v>
      </c>
      <c r="AT325" s="19" t="str">
        <f t="shared" si="398"/>
        <v/>
      </c>
      <c r="AU325" s="47" t="s">
        <v>0</v>
      </c>
      <c r="AV325" s="103"/>
      <c r="AW325" s="105"/>
      <c r="AX325" s="47" t="s">
        <v>0</v>
      </c>
      <c r="AY325" s="259" t="str">
        <f t="shared" si="421"/>
        <v/>
      </c>
      <c r="AZ325" s="47" t="s">
        <v>0</v>
      </c>
      <c r="BA325" s="52" t="str">
        <f t="shared" si="358"/>
        <v/>
      </c>
      <c r="BB325" s="73" t="str">
        <f>IF(AV325&amp;AW325="","",MAX(BB$12:BB324)+1)</f>
        <v/>
      </c>
      <c r="BC325" s="271" t="str">
        <f t="shared" si="359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>IF(O325="","",IF(BC325="",AO325,IF(BC325="NEMA",AV325,INDEX(regNatjecatelj_ime,MATCH(BC325,regNatjecatelj_id,0)))))</f>
        <v>Marija</v>
      </c>
      <c r="BG325" s="31" t="str">
        <f>IF(O325="","",IF(BC325="",AP325,IF(BC325="NEMA",AW325,INDEX(regNatjecatelj_prezime,MATCH(BC325,regNatjecatelj_id,0)))))</f>
        <v>Schubert</v>
      </c>
      <c r="BH325" s="73" t="str">
        <f t="shared" si="399"/>
        <v/>
      </c>
      <c r="BI325" s="53">
        <f t="shared" si="400"/>
        <v>1270</v>
      </c>
      <c r="BJ325" s="47" t="s">
        <v>0</v>
      </c>
      <c r="BK325" s="52" t="str">
        <f t="shared" si="360"/>
        <v>OK Varaždin</v>
      </c>
      <c r="BL325" s="31" t="str">
        <f t="shared" si="361"/>
        <v>OK Varaždin</v>
      </c>
      <c r="BM325" s="73" t="str">
        <f t="shared" si="362"/>
        <v/>
      </c>
      <c r="BN325" s="31" t="str" cm="1">
        <f t="array" ref="BN325">IF(BM325="",""&amp;BL325,IF(BM325="NEMA",BL325,INDEX(regKlub_naziv,MATCH(INDEX(regKlub_alias_klubId,BM325),regKlub_id,0))))</f>
        <v>OK Varaždin</v>
      </c>
      <c r="BO325" s="31" t="str" cm="1">
        <f t="array" ref="BO325">IFERROR(""&amp;INDEX(regNatjecatelj_klub,DX325),"")</f>
        <v>OK Varaždin</v>
      </c>
      <c r="BP325" s="88" t="str">
        <f t="shared" si="401"/>
        <v/>
      </c>
      <c r="BQ325" s="66" t="str">
        <f t="shared" si="402"/>
        <v>OK Varaždin</v>
      </c>
      <c r="BR325" s="47" t="s">
        <v>0</v>
      </c>
      <c r="BS325" s="52" t="str">
        <f>IF(X325&lt;&gt;"NEMA","",IF(IFERROR(MATCH(W325,W$12:W324,0),0)&lt;&gt;0,"",W325))</f>
        <v/>
      </c>
      <c r="BT325" s="73" t="str">
        <f t="shared" si="403"/>
        <v/>
      </c>
      <c r="BU325" s="31" t="str">
        <f>IF(OR(BT325="",BT325&lt;&gt;"NEMA"),"",MAX(BU$12:BU324)+1)</f>
        <v/>
      </c>
      <c r="BV325" s="66" t="str">
        <f t="shared" si="404"/>
        <v/>
      </c>
      <c r="BW325" s="47" t="s">
        <v>0</v>
      </c>
      <c r="BX325" s="19" t="str">
        <f t="shared" si="405"/>
        <v/>
      </c>
      <c r="BY325" s="47" t="s">
        <v>0</v>
      </c>
      <c r="BZ325" s="82" t="str">
        <f>IF(BM325&lt;&gt;"NEMA","",IF(IFERROR(MATCH(BL325,BL$12:BL324,0),0)&lt;&gt;0,"",BL325))</f>
        <v/>
      </c>
      <c r="CA325" s="47" t="s">
        <v>0</v>
      </c>
      <c r="CB325" s="125"/>
      <c r="CC325" s="47" t="s">
        <v>0</v>
      </c>
      <c r="CD325" s="58" t="str">
        <f t="shared" si="406"/>
        <v/>
      </c>
      <c r="CE325" s="31" t="str">
        <f t="shared" si="407"/>
        <v/>
      </c>
      <c r="CF325" s="31" t="str">
        <f>IF(CE325="","",MAX(CF$12:CF324)+1)</f>
        <v/>
      </c>
      <c r="CG325" s="31" t="str">
        <f t="shared" si="363"/>
        <v/>
      </c>
      <c r="CH325" s="31" t="str">
        <f t="shared" si="408"/>
        <v/>
      </c>
      <c r="CI325" s="31" t="str">
        <f>IF(CB325="","",MAX(CI$12:CI324)+1)</f>
        <v/>
      </c>
      <c r="CJ325" s="31" t="str">
        <f t="shared" si="409"/>
        <v/>
      </c>
      <c r="CK325" s="66" t="str">
        <f t="shared" si="410"/>
        <v/>
      </c>
      <c r="CL325" s="47" t="s">
        <v>0</v>
      </c>
      <c r="CM325" s="73" t="str">
        <f t="shared" si="364"/>
        <v/>
      </c>
      <c r="CN325" s="47"/>
      <c r="CO325" s="19" t="str">
        <f t="shared" si="411"/>
        <v/>
      </c>
      <c r="CP325" s="47" t="s">
        <v>0</v>
      </c>
      <c r="CQ325" s="143" t="str">
        <f t="shared" si="412"/>
        <v>OK Varaždin</v>
      </c>
      <c r="CR325" s="47" t="s">
        <v>0</v>
      </c>
      <c r="CS325" s="58" t="str">
        <f t="shared" si="428"/>
        <v>59:41</v>
      </c>
      <c r="CT325" s="73" t="str">
        <f t="shared" si="429"/>
        <v>0</v>
      </c>
      <c r="CU325" s="229" t="str">
        <f t="shared" si="365"/>
        <v/>
      </c>
      <c r="CV325" s="230">
        <f t="shared" si="430"/>
        <v>3581</v>
      </c>
      <c r="CW325" s="163">
        <f t="shared" si="366"/>
        <v>1</v>
      </c>
      <c r="CX325" s="47" t="s">
        <v>0</v>
      </c>
      <c r="CY325" s="222" t="str">
        <f t="shared" si="413"/>
        <v xml:space="preserve">
</v>
      </c>
      <c r="CZ325" s="223">
        <f t="shared" si="414"/>
        <v>6</v>
      </c>
      <c r="DA325" s="47" t="s">
        <v>0</v>
      </c>
      <c r="DB325" s="47"/>
      <c r="DC325" s="47"/>
      <c r="DD325" s="47"/>
      <c r="DE325" s="47" t="s">
        <v>0</v>
      </c>
      <c r="DF325" s="53" t="str">
        <f t="shared" si="422"/>
        <v/>
      </c>
      <c r="DG325" t="s">
        <v>0</v>
      </c>
      <c r="DH325" s="128" t="str">
        <f t="shared" si="423"/>
        <v>Ž</v>
      </c>
      <c r="DI325" t="s">
        <v>0</v>
      </c>
      <c r="DJ325" s="52" t="str">
        <f t="shared" si="424"/>
        <v/>
      </c>
      <c r="DK325" s="66" t="str">
        <f t="shared" si="425"/>
        <v/>
      </c>
      <c r="DL325" t="s">
        <v>0</v>
      </c>
      <c r="DM325" s="19" t="str">
        <f t="shared" si="426"/>
        <v/>
      </c>
      <c r="DN325" s="47" t="s">
        <v>0</v>
      </c>
      <c r="DO325" s="19" t="str">
        <f t="shared" si="427"/>
        <v/>
      </c>
      <c r="DP325" s="47" t="s">
        <v>0</v>
      </c>
      <c r="DQ325" s="52" t="str">
        <f t="shared" si="367"/>
        <v>Marija – Schubert – OK Varaždin – Ž45</v>
      </c>
      <c r="DR325" s="53">
        <f t="shared" si="368"/>
        <v>589</v>
      </c>
      <c r="DS325" s="47" t="s">
        <v>0</v>
      </c>
      <c r="DT325" s="52" t="str">
        <f t="shared" si="369"/>
        <v>Marija – Schubert – OK Varaždin</v>
      </c>
      <c r="DU325" s="53">
        <f t="shared" si="370"/>
        <v>589</v>
      </c>
      <c r="DV325" s="47" t="s">
        <v>0</v>
      </c>
      <c r="DW325" s="52" t="str">
        <f t="shared" si="371"/>
        <v>Marija – Schubert</v>
      </c>
      <c r="DX325" s="53">
        <f t="shared" si="372"/>
        <v>589</v>
      </c>
      <c r="DY325" s="47" t="s">
        <v>0</v>
      </c>
      <c r="DZ325" s="58">
        <f t="shared" si="415"/>
        <v>589</v>
      </c>
      <c r="EA325" s="53" cm="1">
        <f t="array" ref="EA325">IF(DZ325&lt;&gt;"",INDEX(regNatjecatelj_id,DZ325,0),IF(BD325&lt;&gt;"",BD325,""))</f>
        <v>1270</v>
      </c>
      <c r="EB325" s="47" t="s">
        <v>0</v>
      </c>
      <c r="EC325" s="58" t="str">
        <f t="shared" si="373"/>
        <v>imepre</v>
      </c>
      <c r="ED325" s="73" t="str">
        <f t="shared" si="374"/>
        <v>klu</v>
      </c>
      <c r="EE325" s="73" t="str">
        <f t="shared" si="375"/>
        <v>kat</v>
      </c>
      <c r="EF325" s="73" t="str">
        <f t="shared" si="376"/>
        <v/>
      </c>
      <c r="EG325" s="66" t="str">
        <f t="shared" si="377"/>
        <v>imepre-klu-kat</v>
      </c>
      <c r="EH325" s="47" t="s">
        <v>0</v>
      </c>
      <c r="EI325" s="58">
        <f>IF(AL325="","",MAX(EI$12:EI324)+1)</f>
        <v>473</v>
      </c>
      <c r="EJ325" s="73">
        <f t="shared" si="378"/>
        <v>42</v>
      </c>
      <c r="EK325" s="73">
        <f t="shared" si="416"/>
        <v>1270</v>
      </c>
      <c r="EL325" s="73">
        <f t="shared" si="379"/>
        <v>3581</v>
      </c>
      <c r="EM325" s="73">
        <f t="shared" si="380"/>
        <v>1</v>
      </c>
      <c r="EN325" s="73">
        <f t="shared" si="417"/>
        <v>1</v>
      </c>
      <c r="EO325" s="73">
        <f t="shared" si="418"/>
        <v>1</v>
      </c>
      <c r="EP325" s="73" t="str">
        <f t="shared" si="381"/>
        <v>0</v>
      </c>
      <c r="EQ325" s="73" t="str">
        <f t="shared" si="382"/>
        <v/>
      </c>
      <c r="ER325" s="73" t="str">
        <f t="shared" si="383"/>
        <v/>
      </c>
      <c r="ES325" s="53" t="str">
        <f t="shared" si="384"/>
        <v/>
      </c>
      <c r="ET325" s="47" t="s">
        <v>0</v>
      </c>
      <c r="EU325" s="19" t="str">
        <f t="shared" si="419"/>
        <v>INSERT INTO rezultat(id,stazakategorija_id,imeprezime_id,vrijeme_sec,status_id,registracija,uparivanje_id,originalstatus_id,imeprezimealias_id,klubalias_id,kategorijaalias_id) VALUES (473,42,1270,3581,1,1,1,0,Null,Null,Null);</v>
      </c>
      <c r="EV325" s="47" t="s">
        <v>0</v>
      </c>
      <c r="EW325" s="19" t="str">
        <f t="shared" si="420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5" s="47" t="s">
        <v>0</v>
      </c>
      <c r="EY325" s="180" t="str">
        <f t="shared" si="385"/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5" s="47" t="s">
        <v>0</v>
      </c>
    </row>
    <row r="326" spans="1:156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6" t="str">
        <f t="shared" si="386"/>
        <v>ok</v>
      </c>
      <c r="P326" s="47"/>
      <c r="Q326" s="52" t="str">
        <f t="shared" si="387"/>
        <v>Ž45</v>
      </c>
      <c r="R326" s="73">
        <f>IF(Q326="","",IF(COUNTIF(Q$12:Q325,Q326)=0,R325+1,R325))</f>
        <v>20</v>
      </c>
      <c r="S326" s="73">
        <f t="shared" si="388"/>
        <v>116</v>
      </c>
      <c r="T326" s="73">
        <f t="shared" si="351"/>
        <v>25</v>
      </c>
      <c r="U326" s="66" t="str">
        <f t="shared" si="352"/>
        <v>Ž45</v>
      </c>
      <c r="V326" s="47" t="s">
        <v>0</v>
      </c>
      <c r="W326" s="222" t="str">
        <f t="shared" si="353"/>
        <v>Ž45</v>
      </c>
      <c r="X326" s="223">
        <f t="shared" si="354"/>
        <v>42</v>
      </c>
      <c r="Y326" s="47" t="s">
        <v>0</v>
      </c>
      <c r="Z326" s="52" t="str">
        <f t="shared" si="389"/>
        <v>CRO</v>
      </c>
      <c r="AA326" s="73">
        <f t="shared" si="355"/>
        <v>1</v>
      </c>
      <c r="AB326" s="31" t="str">
        <f t="shared" si="390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391"/>
        <v/>
      </c>
      <c r="AH326" s="47" t="s">
        <v>0</v>
      </c>
      <c r="AI326" s="143" t="str">
        <f t="shared" si="392"/>
        <v>CRO</v>
      </c>
      <c r="AJ326" s="47"/>
      <c r="AK326" s="52" t="str">
        <f t="shared" si="393"/>
        <v>Marija</v>
      </c>
      <c r="AL326" s="31" t="str">
        <f t="shared" si="394"/>
        <v>Gradečak Galović</v>
      </c>
      <c r="AM326" s="73">
        <f t="shared" si="395"/>
        <v>1268</v>
      </c>
      <c r="AN326" s="73" t="str">
        <f t="shared" si="396"/>
        <v/>
      </c>
      <c r="AO326" s="31" t="str">
        <f t="shared" si="356"/>
        <v>Marija</v>
      </c>
      <c r="AP326" s="66" t="str">
        <f t="shared" si="357"/>
        <v>Gradečak Galović</v>
      </c>
      <c r="AQ326" s="47" t="s">
        <v>0</v>
      </c>
      <c r="AR326" s="82" t="str">
        <f t="shared" si="397"/>
        <v/>
      </c>
      <c r="AS326" s="47" t="s">
        <v>0</v>
      </c>
      <c r="AT326" s="19" t="str">
        <f t="shared" si="398"/>
        <v/>
      </c>
      <c r="AU326" s="47" t="s">
        <v>0</v>
      </c>
      <c r="AV326" s="103"/>
      <c r="AW326" s="105"/>
      <c r="AX326" s="47" t="s">
        <v>0</v>
      </c>
      <c r="AY326" s="259" t="str">
        <f t="shared" si="421"/>
        <v/>
      </c>
      <c r="AZ326" s="47" t="s">
        <v>0</v>
      </c>
      <c r="BA326" s="52" t="str">
        <f t="shared" si="358"/>
        <v/>
      </c>
      <c r="BB326" s="73" t="str">
        <f>IF(AV326&amp;AW326="","",MAX(BB$12:BB325)+1)</f>
        <v/>
      </c>
      <c r="BC326" s="271" t="str">
        <f t="shared" si="359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>IF(O326="","",IF(BC326="",AO326,IF(BC326="NEMA",AV326,INDEX(regNatjecatelj_ime,MATCH(BC326,regNatjecatelj_id,0)))))</f>
        <v>Marija</v>
      </c>
      <c r="BG326" s="31" t="str">
        <f>IF(O326="","",IF(BC326="",AP326,IF(BC326="NEMA",AW326,INDEX(regNatjecatelj_prezime,MATCH(BC326,regNatjecatelj_id,0)))))</f>
        <v>Gradečak Galović</v>
      </c>
      <c r="BH326" s="73" t="str">
        <f t="shared" si="399"/>
        <v/>
      </c>
      <c r="BI326" s="53">
        <f t="shared" si="400"/>
        <v>1268</v>
      </c>
      <c r="BJ326" s="47" t="s">
        <v>0</v>
      </c>
      <c r="BK326" s="52" t="str">
        <f t="shared" si="360"/>
        <v>KAP</v>
      </c>
      <c r="BL326" s="31" t="str">
        <f t="shared" si="361"/>
        <v>OK Kapela</v>
      </c>
      <c r="BM326" s="73" t="str">
        <f t="shared" si="362"/>
        <v/>
      </c>
      <c r="BN326" s="31" t="str" cm="1">
        <f t="array" ref="BN326">IF(BM326="",""&amp;BL326,IF(BM326="NEMA",BL326,INDEX(regKlub_naziv,MATCH(INDEX(regKlub_alias_klubId,BM326),regKlub_id,0))))</f>
        <v>OK Kapela</v>
      </c>
      <c r="BO326" s="31" t="str" cm="1">
        <f t="array" ref="BO326">IFERROR(""&amp;INDEX(regNatjecatelj_klub,DX326),"")</f>
        <v>OK Kapela</v>
      </c>
      <c r="BP326" s="88" t="str">
        <f t="shared" si="401"/>
        <v/>
      </c>
      <c r="BQ326" s="66" t="str">
        <f t="shared" si="402"/>
        <v>OK Kapela</v>
      </c>
      <c r="BR326" s="47" t="s">
        <v>0</v>
      </c>
      <c r="BS326" s="52" t="str">
        <f>IF(X326&lt;&gt;"NEMA","",IF(IFERROR(MATCH(W326,W$12:W325,0),0)&lt;&gt;0,"",W326))</f>
        <v/>
      </c>
      <c r="BT326" s="73" t="str">
        <f t="shared" si="403"/>
        <v/>
      </c>
      <c r="BU326" s="31" t="str">
        <f>IF(OR(BT326="",BT326&lt;&gt;"NEMA"),"",MAX(BU$12:BU325)+1)</f>
        <v/>
      </c>
      <c r="BV326" s="66" t="str">
        <f t="shared" si="404"/>
        <v/>
      </c>
      <c r="BW326" s="47" t="s">
        <v>0</v>
      </c>
      <c r="BX326" s="19" t="str">
        <f t="shared" si="405"/>
        <v/>
      </c>
      <c r="BY326" s="47" t="s">
        <v>0</v>
      </c>
      <c r="BZ326" s="82" t="str">
        <f>IF(BM326&lt;&gt;"NEMA","",IF(IFERROR(MATCH(BL326,BL$12:BL325,0),0)&lt;&gt;0,"",BL326))</f>
        <v/>
      </c>
      <c r="CA326" s="47" t="s">
        <v>0</v>
      </c>
      <c r="CB326" s="125"/>
      <c r="CC326" s="47" t="s">
        <v>0</v>
      </c>
      <c r="CD326" s="58" t="str">
        <f t="shared" si="406"/>
        <v/>
      </c>
      <c r="CE326" s="31" t="str">
        <f t="shared" si="407"/>
        <v/>
      </c>
      <c r="CF326" s="31" t="str">
        <f>IF(CE326="","",MAX(CF$12:CF325)+1)</f>
        <v/>
      </c>
      <c r="CG326" s="31" t="str">
        <f t="shared" si="363"/>
        <v/>
      </c>
      <c r="CH326" s="31" t="str">
        <f t="shared" si="408"/>
        <v/>
      </c>
      <c r="CI326" s="31" t="str">
        <f>IF(CB326="","",MAX(CI$12:CI325)+1)</f>
        <v/>
      </c>
      <c r="CJ326" s="31" t="str">
        <f t="shared" si="409"/>
        <v/>
      </c>
      <c r="CK326" s="66" t="str">
        <f t="shared" si="410"/>
        <v/>
      </c>
      <c r="CL326" s="47" t="s">
        <v>0</v>
      </c>
      <c r="CM326" s="73" t="str">
        <f t="shared" si="364"/>
        <v/>
      </c>
      <c r="CN326" s="47"/>
      <c r="CO326" s="19" t="str">
        <f t="shared" si="411"/>
        <v/>
      </c>
      <c r="CP326" s="47" t="s">
        <v>0</v>
      </c>
      <c r="CQ326" s="143" t="str">
        <f t="shared" si="412"/>
        <v>OK Kapela</v>
      </c>
      <c r="CR326" s="47" t="s">
        <v>0</v>
      </c>
      <c r="CS326" s="58" t="str">
        <f t="shared" si="428"/>
        <v>65:32</v>
      </c>
      <c r="CT326" s="73" t="str">
        <f t="shared" si="429"/>
        <v>0</v>
      </c>
      <c r="CU326" s="229" t="str">
        <f t="shared" si="365"/>
        <v/>
      </c>
      <c r="CV326" s="230">
        <f t="shared" si="430"/>
        <v>3932</v>
      </c>
      <c r="CW326" s="163">
        <f t="shared" si="366"/>
        <v>1</v>
      </c>
      <c r="CX326" s="47" t="s">
        <v>0</v>
      </c>
      <c r="CY326" s="222" t="str">
        <f t="shared" si="413"/>
        <v xml:space="preserve">
</v>
      </c>
      <c r="CZ326" s="223">
        <f t="shared" si="414"/>
        <v>6</v>
      </c>
      <c r="DA326" s="47" t="s">
        <v>0</v>
      </c>
      <c r="DB326" s="47"/>
      <c r="DC326" s="47"/>
      <c r="DD326" s="47"/>
      <c r="DE326" s="47" t="s">
        <v>0</v>
      </c>
      <c r="DF326" s="53" t="str">
        <f t="shared" si="422"/>
        <v/>
      </c>
      <c r="DG326" t="s">
        <v>0</v>
      </c>
      <c r="DH326" s="128" t="str">
        <f t="shared" si="423"/>
        <v>Ž</v>
      </c>
      <c r="DI326" t="s">
        <v>0</v>
      </c>
      <c r="DJ326" s="52" t="str">
        <f t="shared" si="424"/>
        <v/>
      </c>
      <c r="DK326" s="66" t="str">
        <f t="shared" si="425"/>
        <v/>
      </c>
      <c r="DL326" t="s">
        <v>0</v>
      </c>
      <c r="DM326" s="19" t="str">
        <f t="shared" si="426"/>
        <v/>
      </c>
      <c r="DN326" s="47" t="s">
        <v>0</v>
      </c>
      <c r="DO326" s="19" t="str">
        <f t="shared" si="427"/>
        <v/>
      </c>
      <c r="DP326" s="47" t="s">
        <v>0</v>
      </c>
      <c r="DQ326" s="52" t="str">
        <f t="shared" si="367"/>
        <v>Marija – Gradečak Galović – OK Kapela – Ž45</v>
      </c>
      <c r="DR326" s="53">
        <f t="shared" si="368"/>
        <v>246</v>
      </c>
      <c r="DS326" s="47" t="s">
        <v>0</v>
      </c>
      <c r="DT326" s="52" t="str">
        <f t="shared" si="369"/>
        <v>Marija – Gradečak Galović – OK Kapela</v>
      </c>
      <c r="DU326" s="53">
        <f t="shared" si="370"/>
        <v>246</v>
      </c>
      <c r="DV326" s="47" t="s">
        <v>0</v>
      </c>
      <c r="DW326" s="52" t="str">
        <f t="shared" si="371"/>
        <v>Marija – Gradečak Galović</v>
      </c>
      <c r="DX326" s="53">
        <f t="shared" si="372"/>
        <v>246</v>
      </c>
      <c r="DY326" s="47" t="s">
        <v>0</v>
      </c>
      <c r="DZ326" s="58">
        <f t="shared" si="415"/>
        <v>246</v>
      </c>
      <c r="EA326" s="53" cm="1">
        <f t="array" ref="EA326">IF(DZ326&lt;&gt;"",INDEX(regNatjecatelj_id,DZ326,0),IF(BD326&lt;&gt;"",BD326,""))</f>
        <v>1268</v>
      </c>
      <c r="EB326" s="47" t="s">
        <v>0</v>
      </c>
      <c r="EC326" s="58" t="str">
        <f t="shared" si="373"/>
        <v>imepre</v>
      </c>
      <c r="ED326" s="73" t="str">
        <f t="shared" si="374"/>
        <v>klu</v>
      </c>
      <c r="EE326" s="73" t="str">
        <f t="shared" si="375"/>
        <v>kat</v>
      </c>
      <c r="EF326" s="73" t="str">
        <f t="shared" si="376"/>
        <v/>
      </c>
      <c r="EG326" s="66" t="str">
        <f t="shared" si="377"/>
        <v>imepre-klu-kat</v>
      </c>
      <c r="EH326" s="47" t="s">
        <v>0</v>
      </c>
      <c r="EI326" s="58">
        <f>IF(AL326="","",MAX(EI$12:EI325)+1)</f>
        <v>474</v>
      </c>
      <c r="EJ326" s="73">
        <f t="shared" si="378"/>
        <v>42</v>
      </c>
      <c r="EK326" s="73">
        <f t="shared" si="416"/>
        <v>1268</v>
      </c>
      <c r="EL326" s="73">
        <f t="shared" si="379"/>
        <v>3932</v>
      </c>
      <c r="EM326" s="73">
        <f t="shared" si="380"/>
        <v>1</v>
      </c>
      <c r="EN326" s="73">
        <f t="shared" si="417"/>
        <v>1</v>
      </c>
      <c r="EO326" s="73">
        <f t="shared" si="418"/>
        <v>1</v>
      </c>
      <c r="EP326" s="73" t="str">
        <f t="shared" si="381"/>
        <v>0</v>
      </c>
      <c r="EQ326" s="73" t="str">
        <f t="shared" si="382"/>
        <v/>
      </c>
      <c r="ER326" s="73" t="str">
        <f t="shared" si="383"/>
        <v/>
      </c>
      <c r="ES326" s="53" t="str">
        <f t="shared" si="384"/>
        <v/>
      </c>
      <c r="ET326" s="47" t="s">
        <v>0</v>
      </c>
      <c r="EU326" s="19" t="str">
        <f t="shared" si="419"/>
        <v>INSERT INTO rezultat(id,stazakategorija_id,imeprezime_id,vrijeme_sec,status_id,registracija,uparivanje_id,originalstatus_id,imeprezimealias_id,klubalias_id,kategorijaalias_id) VALUES (474,42,1268,3932,1,1,1,0,Null,Null,Null);</v>
      </c>
      <c r="EV326" s="47" t="s">
        <v>0</v>
      </c>
      <c r="EW326" s="19" t="str">
        <f t="shared" si="420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6" s="47" t="s">
        <v>0</v>
      </c>
      <c r="EY326" s="180" t="str">
        <f t="shared" si="385"/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6" s="47" t="s">
        <v>0</v>
      </c>
    </row>
    <row r="327" spans="1:156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6" t="str">
        <f t="shared" si="386"/>
        <v>ok</v>
      </c>
      <c r="P327" s="47"/>
      <c r="Q327" s="52" t="str">
        <f t="shared" si="387"/>
        <v>Ž45</v>
      </c>
      <c r="R327" s="73">
        <f>IF(Q327="","",IF(COUNTIF(Q$12:Q326,Q327)=0,R326+1,R326))</f>
        <v>20</v>
      </c>
      <c r="S327" s="73">
        <f t="shared" si="388"/>
        <v>116</v>
      </c>
      <c r="T327" s="73">
        <f t="shared" si="351"/>
        <v>25</v>
      </c>
      <c r="U327" s="66" t="str">
        <f t="shared" si="352"/>
        <v>Ž45</v>
      </c>
      <c r="V327" s="47" t="s">
        <v>0</v>
      </c>
      <c r="W327" s="222" t="str">
        <f t="shared" si="353"/>
        <v>Ž45</v>
      </c>
      <c r="X327" s="223">
        <f t="shared" si="354"/>
        <v>42</v>
      </c>
      <c r="Y327" s="47" t="s">
        <v>0</v>
      </c>
      <c r="Z327" s="52" t="str">
        <f t="shared" si="389"/>
        <v>CRO</v>
      </c>
      <c r="AA327" s="73">
        <f t="shared" si="355"/>
        <v>1</v>
      </c>
      <c r="AB327" s="31" t="str">
        <f t="shared" si="390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391"/>
        <v/>
      </c>
      <c r="AH327" s="47" t="s">
        <v>0</v>
      </c>
      <c r="AI327" s="143" t="str">
        <f t="shared" si="392"/>
        <v>CRO</v>
      </c>
      <c r="AJ327" s="47"/>
      <c r="AK327" s="52" t="str">
        <f t="shared" si="393"/>
        <v>Zvjezdana</v>
      </c>
      <c r="AL327" s="31" t="str">
        <f t="shared" si="394"/>
        <v>Govedarica</v>
      </c>
      <c r="AM327" s="73">
        <f t="shared" si="395"/>
        <v>1470</v>
      </c>
      <c r="AN327" s="73" t="str">
        <f t="shared" si="396"/>
        <v/>
      </c>
      <c r="AO327" s="31" t="str">
        <f t="shared" si="356"/>
        <v>Zvjezdana</v>
      </c>
      <c r="AP327" s="66" t="str">
        <f t="shared" si="357"/>
        <v>Govedarica</v>
      </c>
      <c r="AQ327" s="47" t="s">
        <v>0</v>
      </c>
      <c r="AR327" s="82" t="str">
        <f t="shared" si="397"/>
        <v/>
      </c>
      <c r="AS327" s="47" t="s">
        <v>0</v>
      </c>
      <c r="AT327" s="19" t="str">
        <f t="shared" si="398"/>
        <v/>
      </c>
      <c r="AU327" s="47" t="s">
        <v>0</v>
      </c>
      <c r="AV327" s="103"/>
      <c r="AW327" s="105"/>
      <c r="AX327" s="47" t="s">
        <v>0</v>
      </c>
      <c r="AY327" s="259" t="str">
        <f t="shared" si="421"/>
        <v/>
      </c>
      <c r="AZ327" s="47" t="s">
        <v>0</v>
      </c>
      <c r="BA327" s="52" t="str">
        <f t="shared" si="358"/>
        <v/>
      </c>
      <c r="BB327" s="73" t="str">
        <f>IF(AV327&amp;AW327="","",MAX(BB$12:BB326)+1)</f>
        <v/>
      </c>
      <c r="BC327" s="271" t="str">
        <f t="shared" si="359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>IF(O327="","",IF(BC327="",AO327,IF(BC327="NEMA",AV327,INDEX(regNatjecatelj_ime,MATCH(BC327,regNatjecatelj_id,0)))))</f>
        <v>Zvjezdana</v>
      </c>
      <c r="BG327" s="31" t="str">
        <f>IF(O327="","",IF(BC327="",AP327,IF(BC327="NEMA",AW327,INDEX(regNatjecatelj_prezime,MATCH(BC327,regNatjecatelj_id,0)))))</f>
        <v>Govedarica</v>
      </c>
      <c r="BH327" s="73" t="str">
        <f t="shared" si="399"/>
        <v/>
      </c>
      <c r="BI327" s="53">
        <f t="shared" si="400"/>
        <v>1470</v>
      </c>
      <c r="BJ327" s="47" t="s">
        <v>0</v>
      </c>
      <c r="BK327" s="52" t="str">
        <f t="shared" si="360"/>
        <v>JAP</v>
      </c>
      <c r="BL327" s="31" t="str">
        <f t="shared" si="361"/>
        <v>OK Japetic</v>
      </c>
      <c r="BM327" s="73">
        <f t="shared" si="362"/>
        <v>1</v>
      </c>
      <c r="BN327" s="31" t="str" cm="1">
        <f t="array" ref="BN327">IF(BM327="",""&amp;BL327,IF(BM327="NEMA",BL327,INDEX(regKlub_naziv,MATCH(INDEX(regKlub_alias_klubId,BM327),regKlub_id,0))))</f>
        <v>OK Japetić</v>
      </c>
      <c r="BO327" s="31" t="str" cm="1">
        <f t="array" ref="BO327">IFERROR(""&amp;INDEX(regNatjecatelj_klub,DX327),"")</f>
        <v>OK Japetić</v>
      </c>
      <c r="BP327" s="88" t="str">
        <f t="shared" si="401"/>
        <v/>
      </c>
      <c r="BQ327" s="66" t="str">
        <f t="shared" si="402"/>
        <v>OK Japetić</v>
      </c>
      <c r="BR327" s="47" t="s">
        <v>0</v>
      </c>
      <c r="BS327" s="52" t="str">
        <f>IF(X327&lt;&gt;"NEMA","",IF(IFERROR(MATCH(W327,W$12:W326,0),0)&lt;&gt;0,"",W327))</f>
        <v/>
      </c>
      <c r="BT327" s="73" t="str">
        <f t="shared" si="403"/>
        <v/>
      </c>
      <c r="BU327" s="31" t="str">
        <f>IF(OR(BT327="",BT327&lt;&gt;"NEMA"),"",MAX(BU$12:BU326)+1)</f>
        <v/>
      </c>
      <c r="BV327" s="66" t="str">
        <f t="shared" si="404"/>
        <v/>
      </c>
      <c r="BW327" s="47" t="s">
        <v>0</v>
      </c>
      <c r="BX327" s="19" t="str">
        <f t="shared" si="405"/>
        <v/>
      </c>
      <c r="BY327" s="47" t="s">
        <v>0</v>
      </c>
      <c r="BZ327" s="82" t="str">
        <f>IF(BM327&lt;&gt;"NEMA","",IF(IFERROR(MATCH(BL327,BL$12:BL326,0),0)&lt;&gt;0,"",BL327))</f>
        <v/>
      </c>
      <c r="CA327" s="47" t="s">
        <v>0</v>
      </c>
      <c r="CB327" s="125"/>
      <c r="CC327" s="47" t="s">
        <v>0</v>
      </c>
      <c r="CD327" s="58" t="str">
        <f t="shared" si="406"/>
        <v/>
      </c>
      <c r="CE327" s="31" t="str">
        <f t="shared" si="407"/>
        <v/>
      </c>
      <c r="CF327" s="31" t="str">
        <f>IF(CE327="","",MAX(CF$12:CF326)+1)</f>
        <v/>
      </c>
      <c r="CG327" s="31" t="str">
        <f t="shared" si="363"/>
        <v/>
      </c>
      <c r="CH327" s="31" t="str">
        <f t="shared" si="408"/>
        <v/>
      </c>
      <c r="CI327" s="31" t="str">
        <f>IF(CB327="","",MAX(CI$12:CI326)+1)</f>
        <v/>
      </c>
      <c r="CJ327" s="31" t="str">
        <f t="shared" si="409"/>
        <v/>
      </c>
      <c r="CK327" s="66" t="str">
        <f t="shared" si="410"/>
        <v/>
      </c>
      <c r="CL327" s="47" t="s">
        <v>0</v>
      </c>
      <c r="CM327" s="73" t="str">
        <f t="shared" si="364"/>
        <v/>
      </c>
      <c r="CN327" s="47"/>
      <c r="CO327" s="19" t="str">
        <f t="shared" si="411"/>
        <v/>
      </c>
      <c r="CP327" s="47" t="s">
        <v>0</v>
      </c>
      <c r="CQ327" s="143" t="str">
        <f t="shared" si="412"/>
        <v>OK Japetić</v>
      </c>
      <c r="CR327" s="47" t="s">
        <v>0</v>
      </c>
      <c r="CS327" s="58" t="str">
        <f t="shared" si="428"/>
        <v>76:13</v>
      </c>
      <c r="CT327" s="73" t="str">
        <f t="shared" si="429"/>
        <v>0</v>
      </c>
      <c r="CU327" s="229" t="str">
        <f t="shared" si="365"/>
        <v/>
      </c>
      <c r="CV327" s="230">
        <f t="shared" si="430"/>
        <v>4573</v>
      </c>
      <c r="CW327" s="163">
        <f t="shared" si="366"/>
        <v>1</v>
      </c>
      <c r="CX327" s="47" t="s">
        <v>0</v>
      </c>
      <c r="CY327" s="222" t="str">
        <f t="shared" si="413"/>
        <v xml:space="preserve">
</v>
      </c>
      <c r="CZ327" s="223">
        <f t="shared" si="414"/>
        <v>6</v>
      </c>
      <c r="DA327" s="47" t="s">
        <v>0</v>
      </c>
      <c r="DB327" s="47"/>
      <c r="DC327" s="47"/>
      <c r="DD327" s="47"/>
      <c r="DE327" s="47" t="s">
        <v>0</v>
      </c>
      <c r="DF327" s="53" t="str">
        <f t="shared" si="422"/>
        <v/>
      </c>
      <c r="DG327" t="s">
        <v>0</v>
      </c>
      <c r="DH327" s="128" t="str">
        <f t="shared" si="423"/>
        <v>Ž</v>
      </c>
      <c r="DI327" t="s">
        <v>0</v>
      </c>
      <c r="DJ327" s="52" t="str">
        <f t="shared" si="424"/>
        <v/>
      </c>
      <c r="DK327" s="66" t="str">
        <f t="shared" si="425"/>
        <v/>
      </c>
      <c r="DL327" t="s">
        <v>0</v>
      </c>
      <c r="DM327" s="19" t="str">
        <f t="shared" si="426"/>
        <v/>
      </c>
      <c r="DN327" s="47" t="s">
        <v>0</v>
      </c>
      <c r="DO327" s="19" t="str">
        <f t="shared" si="427"/>
        <v/>
      </c>
      <c r="DP327" s="47" t="s">
        <v>0</v>
      </c>
      <c r="DQ327" s="52" t="str">
        <f t="shared" si="367"/>
        <v>Zvjezdana – Govedarica – OK Japetić – Ž45</v>
      </c>
      <c r="DR327" s="53">
        <f t="shared" si="368"/>
        <v>90</v>
      </c>
      <c r="DS327" s="47" t="s">
        <v>0</v>
      </c>
      <c r="DT327" s="52" t="str">
        <f t="shared" si="369"/>
        <v>Zvjezdana – Govedarica – OK Japetić</v>
      </c>
      <c r="DU327" s="53">
        <f t="shared" si="370"/>
        <v>90</v>
      </c>
      <c r="DV327" s="47" t="s">
        <v>0</v>
      </c>
      <c r="DW327" s="52" t="str">
        <f t="shared" si="371"/>
        <v>Zvjezdana – Govedarica</v>
      </c>
      <c r="DX327" s="53">
        <f t="shared" si="372"/>
        <v>90</v>
      </c>
      <c r="DY327" s="47" t="s">
        <v>0</v>
      </c>
      <c r="DZ327" s="58">
        <f t="shared" si="415"/>
        <v>90</v>
      </c>
      <c r="EA327" s="53" cm="1">
        <f t="array" ref="EA327">IF(DZ327&lt;&gt;"",INDEX(regNatjecatelj_id,DZ327,0),IF(BD327&lt;&gt;"",BD327,""))</f>
        <v>1470</v>
      </c>
      <c r="EB327" s="47" t="s">
        <v>0</v>
      </c>
      <c r="EC327" s="58" t="str">
        <f t="shared" si="373"/>
        <v>imepre</v>
      </c>
      <c r="ED327" s="73" t="str">
        <f t="shared" si="374"/>
        <v>klu(ali)</v>
      </c>
      <c r="EE327" s="73" t="str">
        <f t="shared" si="375"/>
        <v>kat</v>
      </c>
      <c r="EF327" s="73" t="str">
        <f t="shared" si="376"/>
        <v/>
      </c>
      <c r="EG327" s="66" t="str">
        <f t="shared" si="377"/>
        <v>imepre-klu(ali)-kat</v>
      </c>
      <c r="EH327" s="47" t="s">
        <v>0</v>
      </c>
      <c r="EI327" s="58">
        <f>IF(AL327="","",MAX(EI$12:EI326)+1)</f>
        <v>475</v>
      </c>
      <c r="EJ327" s="73">
        <f t="shared" si="378"/>
        <v>42</v>
      </c>
      <c r="EK327" s="73">
        <f t="shared" si="416"/>
        <v>1470</v>
      </c>
      <c r="EL327" s="73">
        <f t="shared" si="379"/>
        <v>4573</v>
      </c>
      <c r="EM327" s="73">
        <f t="shared" si="380"/>
        <v>1</v>
      </c>
      <c r="EN327" s="73">
        <f t="shared" si="417"/>
        <v>1</v>
      </c>
      <c r="EO327" s="73">
        <f t="shared" si="418"/>
        <v>3</v>
      </c>
      <c r="EP327" s="73" t="str">
        <f t="shared" si="381"/>
        <v>0</v>
      </c>
      <c r="EQ327" s="73" t="str">
        <f t="shared" si="382"/>
        <v/>
      </c>
      <c r="ER327" s="73">
        <f t="shared" si="383"/>
        <v>1</v>
      </c>
      <c r="ES327" s="53" t="str">
        <f t="shared" si="384"/>
        <v/>
      </c>
      <c r="ET327" s="47" t="s">
        <v>0</v>
      </c>
      <c r="EU327" s="19" t="str">
        <f t="shared" si="419"/>
        <v>INSERT INTO rezultat(id,stazakategorija_id,imeprezime_id,vrijeme_sec,status_id,registracija,uparivanje_id,originalstatus_id,imeprezimealias_id,klubalias_id,kategorijaalias_id) VALUES (475,42,1470,4573,1,1,3,0,Null,1,Null);</v>
      </c>
      <c r="EV327" s="47" t="s">
        <v>0</v>
      </c>
      <c r="EW327" s="19" t="str">
        <f t="shared" si="420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7" s="47" t="s">
        <v>0</v>
      </c>
      <c r="EY327" s="180" t="str">
        <f t="shared" si="385"/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7" s="47" t="s">
        <v>0</v>
      </c>
    </row>
    <row r="328" spans="1:156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6" t="str">
        <f t="shared" si="386"/>
        <v>ok</v>
      </c>
      <c r="P328" s="47"/>
      <c r="Q328" s="52" t="str">
        <f t="shared" si="387"/>
        <v>Ž45</v>
      </c>
      <c r="R328" s="73">
        <f>IF(Q328="","",IF(COUNTIF(Q$12:Q327,Q328)=0,R327+1,R327))</f>
        <v>20</v>
      </c>
      <c r="S328" s="73">
        <f t="shared" si="388"/>
        <v>116</v>
      </c>
      <c r="T328" s="73">
        <f t="shared" si="351"/>
        <v>25</v>
      </c>
      <c r="U328" s="66" t="str">
        <f t="shared" si="352"/>
        <v>Ž45</v>
      </c>
      <c r="V328" s="47" t="s">
        <v>0</v>
      </c>
      <c r="W328" s="222" t="str">
        <f t="shared" si="353"/>
        <v>Ž45</v>
      </c>
      <c r="X328" s="223">
        <f t="shared" si="354"/>
        <v>42</v>
      </c>
      <c r="Y328" s="47" t="s">
        <v>0</v>
      </c>
      <c r="Z328" s="52" t="str">
        <f t="shared" si="389"/>
        <v>CRO</v>
      </c>
      <c r="AA328" s="73">
        <f t="shared" si="355"/>
        <v>1</v>
      </c>
      <c r="AB328" s="31" t="str">
        <f t="shared" si="390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391"/>
        <v/>
      </c>
      <c r="AH328" s="47" t="s">
        <v>0</v>
      </c>
      <c r="AI328" s="143" t="str">
        <f t="shared" si="392"/>
        <v>CRO</v>
      </c>
      <c r="AJ328" s="47"/>
      <c r="AK328" s="52" t="str">
        <f t="shared" si="393"/>
        <v>Sanja</v>
      </c>
      <c r="AL328" s="31" t="str">
        <f t="shared" si="394"/>
        <v>Ostroski</v>
      </c>
      <c r="AM328" s="73" t="str">
        <f t="shared" si="395"/>
        <v>NEMA</v>
      </c>
      <c r="AN328" s="73" t="str">
        <f t="shared" si="396"/>
        <v>NEMA</v>
      </c>
      <c r="AO328" s="31" t="str">
        <f t="shared" si="356"/>
        <v>Sanja</v>
      </c>
      <c r="AP328" s="66" t="str">
        <f t="shared" si="357"/>
        <v>Ostroski</v>
      </c>
      <c r="AQ328" s="47" t="s">
        <v>0</v>
      </c>
      <c r="AR328" s="82" t="str">
        <f t="shared" si="397"/>
        <v>Sanja Ostroski</v>
      </c>
      <c r="AS328" s="47" t="s">
        <v>0</v>
      </c>
      <c r="AT328" s="19" t="str">
        <f t="shared" si="398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3599</v>
      </c>
      <c r="AW328" s="105" t="s">
        <v>3715</v>
      </c>
      <c r="AX328" s="47" t="s">
        <v>0</v>
      </c>
      <c r="AY328" s="259" t="str">
        <f t="shared" si="421"/>
        <v/>
      </c>
      <c r="AZ328" s="47" t="s">
        <v>0</v>
      </c>
      <c r="BA328" s="52" t="str">
        <f>IF(AV328&amp;AW328="","",AR328)</f>
        <v>Sanja Ostroski</v>
      </c>
      <c r="BB328" s="73">
        <f>IF(AV328&amp;AW328="","",MAX(BB$12:BB327)+1)</f>
        <v>1</v>
      </c>
      <c r="BC328" s="271">
        <f t="shared" si="359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>IF(O328="","",IF(BC328="",AO328,IF(BC328="NEMA",AV328,INDEX(regNatjecatelj_ime,MATCH(BC328,regNatjecatelj_id,0)))))</f>
        <v>Sanja</v>
      </c>
      <c r="BG328" s="31" t="str">
        <f>IF(O328="","",IF(BC328="",AP328,IF(BC328="NEMA",AW328,INDEX(regNatjecatelj_prezime,MATCH(BC328,regNatjecatelj_id,0)))))</f>
        <v>Ostroški</v>
      </c>
      <c r="BH328" s="73">
        <f t="shared" si="399"/>
        <v>1</v>
      </c>
      <c r="BI328" s="53">
        <f t="shared" si="400"/>
        <v>1097</v>
      </c>
      <c r="BJ328" s="47" t="s">
        <v>0</v>
      </c>
      <c r="BK328" s="52" t="str">
        <f t="shared" si="360"/>
        <v>OK Varaždin</v>
      </c>
      <c r="BL328" s="31" t="str">
        <f t="shared" si="361"/>
        <v>OK Varaždin</v>
      </c>
      <c r="BM328" s="73" t="str">
        <f t="shared" si="362"/>
        <v/>
      </c>
      <c r="BN328" s="31" t="str" cm="1">
        <f t="array" ref="BN328">IF(BM328="",""&amp;BL328,IF(BM328="NEMA",BL328,INDEX(regKlub_naziv,MATCH(INDEX(regKlub_alias_klubId,BM328),regKlub_id,0))))</f>
        <v>OK Varaždin</v>
      </c>
      <c r="BO328" s="31" t="str" cm="1">
        <f t="array" ref="BO328">IFERROR(""&amp;INDEX(regNatjecatelj_klub,DX328),"")</f>
        <v>OK Varaždin</v>
      </c>
      <c r="BP328" s="88" t="str">
        <f t="shared" si="401"/>
        <v/>
      </c>
      <c r="BQ328" s="66" t="str">
        <f t="shared" si="402"/>
        <v>OK Varaždin</v>
      </c>
      <c r="BR328" s="47" t="s">
        <v>0</v>
      </c>
      <c r="BS328" s="52" t="str">
        <f>IF(X328&lt;&gt;"NEMA","",IF(IFERROR(MATCH(W328,W$12:W327,0),0)&lt;&gt;0,"",W328))</f>
        <v/>
      </c>
      <c r="BT328" s="73" t="str">
        <f t="shared" si="403"/>
        <v/>
      </c>
      <c r="BU328" s="31" t="str">
        <f>IF(OR(BT328="",BT328&lt;&gt;"NEMA"),"",MAX(BU$12:BU327)+1)</f>
        <v/>
      </c>
      <c r="BV328" s="66" t="str">
        <f t="shared" si="404"/>
        <v/>
      </c>
      <c r="BW328" s="47" t="s">
        <v>0</v>
      </c>
      <c r="BX328" s="19" t="str">
        <f t="shared" si="405"/>
        <v/>
      </c>
      <c r="BY328" s="47" t="s">
        <v>0</v>
      </c>
      <c r="BZ328" s="82" t="str">
        <f>IF(BM328&lt;&gt;"NEMA","",IF(IFERROR(MATCH(BL328,BL$12:BL327,0),0)&lt;&gt;0,"",BL328))</f>
        <v/>
      </c>
      <c r="CA328" s="47" t="s">
        <v>0</v>
      </c>
      <c r="CB328" s="125"/>
      <c r="CC328" s="47" t="s">
        <v>0</v>
      </c>
      <c r="CD328" s="58" t="str">
        <f t="shared" si="406"/>
        <v/>
      </c>
      <c r="CE328" s="31" t="str">
        <f t="shared" si="407"/>
        <v/>
      </c>
      <c r="CF328" s="31" t="str">
        <f>IF(CE328="","",MAX(CF$12:CF327)+1)</f>
        <v/>
      </c>
      <c r="CG328" s="31" t="str">
        <f t="shared" si="363"/>
        <v/>
      </c>
      <c r="CH328" s="31" t="str">
        <f t="shared" si="408"/>
        <v/>
      </c>
      <c r="CI328" s="31" t="str">
        <f>IF(CB328="","",MAX(CI$12:CI327)+1)</f>
        <v/>
      </c>
      <c r="CJ328" s="31" t="str">
        <f t="shared" si="409"/>
        <v/>
      </c>
      <c r="CK328" s="66" t="str">
        <f t="shared" si="410"/>
        <v/>
      </c>
      <c r="CL328" s="47" t="s">
        <v>0</v>
      </c>
      <c r="CM328" s="73" t="str">
        <f t="shared" si="364"/>
        <v/>
      </c>
      <c r="CN328" s="47"/>
      <c r="CO328" s="19" t="str">
        <f t="shared" si="411"/>
        <v/>
      </c>
      <c r="CP328" s="47" t="s">
        <v>0</v>
      </c>
      <c r="CQ328" s="143" t="str">
        <f t="shared" si="412"/>
        <v>OK Varaždin</v>
      </c>
      <c r="CR328" s="47" t="s">
        <v>0</v>
      </c>
      <c r="CS328" s="58" t="str">
        <f t="shared" si="428"/>
        <v>87:55</v>
      </c>
      <c r="CT328" s="73" t="str">
        <f t="shared" si="429"/>
        <v>0</v>
      </c>
      <c r="CU328" s="229" t="str">
        <f t="shared" si="365"/>
        <v/>
      </c>
      <c r="CV328" s="230">
        <f t="shared" si="430"/>
        <v>5275</v>
      </c>
      <c r="CW328" s="163">
        <f t="shared" si="366"/>
        <v>1</v>
      </c>
      <c r="CX328" s="47" t="s">
        <v>0</v>
      </c>
      <c r="CY328" s="222" t="str">
        <f t="shared" si="413"/>
        <v xml:space="preserve">
</v>
      </c>
      <c r="CZ328" s="223">
        <f t="shared" si="414"/>
        <v>6</v>
      </c>
      <c r="DA328" s="47" t="s">
        <v>0</v>
      </c>
      <c r="DB328" s="47"/>
      <c r="DC328" s="47"/>
      <c r="DD328" s="47"/>
      <c r="DE328" s="47" t="s">
        <v>0</v>
      </c>
      <c r="DF328" s="53" t="str">
        <f t="shared" si="422"/>
        <v/>
      </c>
      <c r="DG328" t="s">
        <v>0</v>
      </c>
      <c r="DH328" s="128" t="str">
        <f t="shared" si="423"/>
        <v>Ž</v>
      </c>
      <c r="DI328" t="s">
        <v>0</v>
      </c>
      <c r="DJ328" s="52" t="str">
        <f t="shared" si="424"/>
        <v/>
      </c>
      <c r="DK328" s="66" t="str">
        <f t="shared" si="425"/>
        <v/>
      </c>
      <c r="DL328" t="s">
        <v>0</v>
      </c>
      <c r="DM328" s="19" t="str">
        <f t="shared" si="426"/>
        <v/>
      </c>
      <c r="DN328" s="47" t="s">
        <v>0</v>
      </c>
      <c r="DO328" s="19" t="str">
        <f t="shared" si="427"/>
        <v>INSERT INTO imeprezime_alias(id,alias,imeprezime_id) VALUES (1,'Sanja Ostroski',1097);</v>
      </c>
      <c r="DP328" s="47" t="s">
        <v>0</v>
      </c>
      <c r="DQ328" s="52" t="str">
        <f t="shared" si="367"/>
        <v>Sanja – Ostroški – OK Varaždin – Ž45</v>
      </c>
      <c r="DR328" s="53">
        <f t="shared" si="368"/>
        <v>567</v>
      </c>
      <c r="DS328" s="47" t="s">
        <v>0</v>
      </c>
      <c r="DT328" s="52" t="str">
        <f t="shared" si="369"/>
        <v>Sanja – Ostroški – OK Varaždin</v>
      </c>
      <c r="DU328" s="53">
        <f t="shared" si="370"/>
        <v>567</v>
      </c>
      <c r="DV328" s="47" t="s">
        <v>0</v>
      </c>
      <c r="DW328" s="52" t="str">
        <f t="shared" si="371"/>
        <v>Sanja – Ostroški</v>
      </c>
      <c r="DX328" s="53">
        <f t="shared" si="372"/>
        <v>567</v>
      </c>
      <c r="DY328" s="47" t="s">
        <v>0</v>
      </c>
      <c r="DZ328" s="58">
        <f t="shared" si="415"/>
        <v>567</v>
      </c>
      <c r="EA328" s="53" cm="1">
        <f t="array" ref="EA328">IF(DZ328&lt;&gt;"",INDEX(regNatjecatelj_id,DZ328,0),IF(BD328&lt;&gt;"",BD328,""))</f>
        <v>1097</v>
      </c>
      <c r="EB328" s="47" t="s">
        <v>0</v>
      </c>
      <c r="EC328" s="58" t="str">
        <f t="shared" si="373"/>
        <v>imepre(ali)</v>
      </c>
      <c r="ED328" s="73" t="str">
        <f t="shared" si="374"/>
        <v>klu</v>
      </c>
      <c r="EE328" s="73" t="str">
        <f t="shared" si="375"/>
        <v>kat</v>
      </c>
      <c r="EF328" s="73" t="str">
        <f t="shared" si="376"/>
        <v/>
      </c>
      <c r="EG328" s="66" t="str">
        <f t="shared" si="377"/>
        <v>imepre(ali)-klu-kat</v>
      </c>
      <c r="EH328" s="47" t="s">
        <v>0</v>
      </c>
      <c r="EI328" s="58">
        <f>IF(AL328="","",MAX(EI$12:EI327)+1)</f>
        <v>476</v>
      </c>
      <c r="EJ328" s="73">
        <f t="shared" si="378"/>
        <v>42</v>
      </c>
      <c r="EK328" s="73">
        <f t="shared" si="416"/>
        <v>1097</v>
      </c>
      <c r="EL328" s="73">
        <f t="shared" si="379"/>
        <v>5275</v>
      </c>
      <c r="EM328" s="73">
        <f t="shared" si="380"/>
        <v>1</v>
      </c>
      <c r="EN328" s="73">
        <f t="shared" si="417"/>
        <v>1</v>
      </c>
      <c r="EO328" s="73">
        <f t="shared" si="418"/>
        <v>7</v>
      </c>
      <c r="EP328" s="73" t="str">
        <f t="shared" si="381"/>
        <v>0</v>
      </c>
      <c r="EQ328" s="73">
        <f t="shared" si="382"/>
        <v>1</v>
      </c>
      <c r="ER328" s="73" t="str">
        <f t="shared" si="383"/>
        <v/>
      </c>
      <c r="ES328" s="53" t="str">
        <f t="shared" si="384"/>
        <v/>
      </c>
      <c r="ET328" s="47" t="s">
        <v>0</v>
      </c>
      <c r="EU328" s="19" t="str">
        <f t="shared" si="419"/>
        <v>INSERT INTO rezultat(id,stazakategorija_id,imeprezime_id,vrijeme_sec,status_id,registracija,uparivanje_id,originalstatus_id,imeprezimealias_id,klubalias_id,kategorijaalias_id) VALUES (476,42,1097,5275,1,1,7,0,1,Null,Null);</v>
      </c>
      <c r="EV328" s="47" t="s">
        <v>0</v>
      </c>
      <c r="EW328" s="19" t="str">
        <f t="shared" si="420"/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8" s="47" t="s">
        <v>0</v>
      </c>
      <c r="EY328" s="180" t="str">
        <f t="shared" si="385"/>
        <v xml:space="preserve">
INSERT INTO imeprezime_alias(id,alias,imeprezime_id) VALUES (1,'Sanja Ostroski',1097);
INSERT INTO rezultat(id,stazakategorija_id,imeprezime_id,vrijeme_sec,status_id,registracija,uparivanje_id,originalstatus_id,imeprezimealias_id,klubalias_id,kategorijaalias_id) VALUES (476,42,1097,5275,1,1,7,0,1,Null,Null);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8" s="47" t="s">
        <v>0</v>
      </c>
    </row>
    <row r="329" spans="1:156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6" t="str">
        <f t="shared" si="386"/>
        <v>ok</v>
      </c>
      <c r="P329" s="47"/>
      <c r="Q329" s="52" t="str">
        <f t="shared" si="387"/>
        <v>Ž45</v>
      </c>
      <c r="R329" s="73">
        <f>IF(Q329="","",IF(COUNTIF(Q$12:Q328,Q329)=0,R328+1,R328))</f>
        <v>20</v>
      </c>
      <c r="S329" s="73">
        <f t="shared" si="388"/>
        <v>116</v>
      </c>
      <c r="T329" s="73">
        <f t="shared" si="351"/>
        <v>25</v>
      </c>
      <c r="U329" s="66" t="str">
        <f t="shared" si="352"/>
        <v>Ž45</v>
      </c>
      <c r="V329" s="47" t="s">
        <v>0</v>
      </c>
      <c r="W329" s="222" t="str">
        <f t="shared" si="353"/>
        <v>Ž45</v>
      </c>
      <c r="X329" s="223">
        <f t="shared" si="354"/>
        <v>42</v>
      </c>
      <c r="Y329" s="47" t="s">
        <v>0</v>
      </c>
      <c r="Z329" s="52" t="str">
        <f t="shared" si="389"/>
        <v>CRO</v>
      </c>
      <c r="AA329" s="73">
        <f t="shared" si="355"/>
        <v>1</v>
      </c>
      <c r="AB329" s="31" t="str">
        <f t="shared" si="390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391"/>
        <v/>
      </c>
      <c r="AH329" s="47" t="s">
        <v>0</v>
      </c>
      <c r="AI329" s="143" t="str">
        <f t="shared" si="392"/>
        <v>CRO</v>
      </c>
      <c r="AJ329" s="47"/>
      <c r="AK329" s="52" t="str">
        <f t="shared" si="393"/>
        <v>Davorka</v>
      </c>
      <c r="AL329" s="31" t="str">
        <f t="shared" si="394"/>
        <v>Srebačić</v>
      </c>
      <c r="AM329" s="73">
        <f t="shared" si="395"/>
        <v>1067</v>
      </c>
      <c r="AN329" s="73" t="str">
        <f t="shared" si="396"/>
        <v/>
      </c>
      <c r="AO329" s="31" t="str">
        <f t="shared" si="356"/>
        <v>Davorka</v>
      </c>
      <c r="AP329" s="66" t="str">
        <f t="shared" si="357"/>
        <v>Srebačić</v>
      </c>
      <c r="AQ329" s="47" t="s">
        <v>0</v>
      </c>
      <c r="AR329" s="82" t="str">
        <f t="shared" si="397"/>
        <v/>
      </c>
      <c r="AS329" s="47" t="s">
        <v>0</v>
      </c>
      <c r="AT329" s="19" t="str">
        <f t="shared" si="398"/>
        <v/>
      </c>
      <c r="AU329" s="47" t="s">
        <v>0</v>
      </c>
      <c r="AV329" s="103"/>
      <c r="AW329" s="105"/>
      <c r="AX329" s="47" t="s">
        <v>0</v>
      </c>
      <c r="AY329" s="259" t="str">
        <f t="shared" si="421"/>
        <v/>
      </c>
      <c r="AZ329" s="47" t="s">
        <v>0</v>
      </c>
      <c r="BA329" s="52" t="str">
        <f t="shared" ref="BA329:BA392" si="431">IF(AV329&amp;AW329="","",AR329)</f>
        <v/>
      </c>
      <c r="BB329" s="73" t="str">
        <f>IF(AV329&amp;AW329="","",MAX(BB$12:BB328)+1)</f>
        <v/>
      </c>
      <c r="BC329" s="271" t="str">
        <f t="shared" si="359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>IF(O329="","",IF(BC329="",AO329,IF(BC329="NEMA",AV329,INDEX(regNatjecatelj_ime,MATCH(BC329,regNatjecatelj_id,0)))))</f>
        <v>Davorka</v>
      </c>
      <c r="BG329" s="31" t="str">
        <f>IF(O329="","",IF(BC329="",AP329,IF(BC329="NEMA",AW329,INDEX(regNatjecatelj_prezime,MATCH(BC329,regNatjecatelj_id,0)))))</f>
        <v>Srebačić</v>
      </c>
      <c r="BH329" s="73" t="str">
        <f t="shared" si="399"/>
        <v/>
      </c>
      <c r="BI329" s="53">
        <f t="shared" si="400"/>
        <v>1067</v>
      </c>
      <c r="BJ329" s="47" t="s">
        <v>0</v>
      </c>
      <c r="BK329" s="52" t="str">
        <f t="shared" si="360"/>
        <v>OK Varaždin</v>
      </c>
      <c r="BL329" s="31" t="str">
        <f t="shared" si="361"/>
        <v>OK Varaždin</v>
      </c>
      <c r="BM329" s="73" t="str">
        <f t="shared" si="362"/>
        <v/>
      </c>
      <c r="BN329" s="31" t="str" cm="1">
        <f t="array" ref="BN329">IF(BM329="",""&amp;BL329,IF(BM329="NEMA",BL329,INDEX(regKlub_naziv,MATCH(INDEX(regKlub_alias_klubId,BM329),regKlub_id,0))))</f>
        <v>OK Varaždin</v>
      </c>
      <c r="BO329" s="31" t="str" cm="1">
        <f t="array" ref="BO329">IFERROR(""&amp;INDEX(regNatjecatelj_klub,DX329),"")</f>
        <v>OK Varaždin</v>
      </c>
      <c r="BP329" s="88" t="str">
        <f t="shared" si="401"/>
        <v/>
      </c>
      <c r="BQ329" s="66" t="str">
        <f t="shared" si="402"/>
        <v>OK Varaždin</v>
      </c>
      <c r="BR329" s="47" t="s">
        <v>0</v>
      </c>
      <c r="BS329" s="52" t="str">
        <f>IF(X329&lt;&gt;"NEMA","",IF(IFERROR(MATCH(W329,W$12:W328,0),0)&lt;&gt;0,"",W329))</f>
        <v/>
      </c>
      <c r="BT329" s="73" t="str">
        <f t="shared" si="403"/>
        <v/>
      </c>
      <c r="BU329" s="31" t="str">
        <f>IF(OR(BT329="",BT329&lt;&gt;"NEMA"),"",MAX(BU$12:BU328)+1)</f>
        <v/>
      </c>
      <c r="BV329" s="66" t="str">
        <f t="shared" si="404"/>
        <v/>
      </c>
      <c r="BW329" s="47" t="s">
        <v>0</v>
      </c>
      <c r="BX329" s="19" t="str">
        <f t="shared" si="405"/>
        <v/>
      </c>
      <c r="BY329" s="47" t="s">
        <v>0</v>
      </c>
      <c r="BZ329" s="82" t="str">
        <f>IF(BM329&lt;&gt;"NEMA","",IF(IFERROR(MATCH(BL329,BL$12:BL328,0),0)&lt;&gt;0,"",BL329))</f>
        <v/>
      </c>
      <c r="CA329" s="47" t="s">
        <v>0</v>
      </c>
      <c r="CB329" s="125"/>
      <c r="CC329" s="47" t="s">
        <v>0</v>
      </c>
      <c r="CD329" s="58" t="str">
        <f t="shared" si="406"/>
        <v/>
      </c>
      <c r="CE329" s="31" t="str">
        <f t="shared" si="407"/>
        <v/>
      </c>
      <c r="CF329" s="31" t="str">
        <f>IF(CE329="","",MAX(CF$12:CF328)+1)</f>
        <v/>
      </c>
      <c r="CG329" s="31" t="str">
        <f t="shared" si="363"/>
        <v/>
      </c>
      <c r="CH329" s="31" t="str">
        <f t="shared" si="408"/>
        <v/>
      </c>
      <c r="CI329" s="31" t="str">
        <f>IF(CB329="","",MAX(CI$12:CI328)+1)</f>
        <v/>
      </c>
      <c r="CJ329" s="31" t="str">
        <f t="shared" si="409"/>
        <v/>
      </c>
      <c r="CK329" s="66" t="str">
        <f t="shared" si="410"/>
        <v/>
      </c>
      <c r="CL329" s="47" t="s">
        <v>0</v>
      </c>
      <c r="CM329" s="73" t="str">
        <f t="shared" si="364"/>
        <v/>
      </c>
      <c r="CN329" s="47"/>
      <c r="CO329" s="19" t="str">
        <f t="shared" si="411"/>
        <v/>
      </c>
      <c r="CP329" s="47" t="s">
        <v>0</v>
      </c>
      <c r="CQ329" s="143" t="str">
        <f t="shared" si="412"/>
        <v>OK Varaždin</v>
      </c>
      <c r="CR329" s="47" t="s">
        <v>0</v>
      </c>
      <c r="CS329" s="58" t="str">
        <f t="shared" si="428"/>
        <v/>
      </c>
      <c r="CT329" s="73" t="str">
        <f t="shared" si="429"/>
        <v>1</v>
      </c>
      <c r="CU329" s="229" t="str">
        <f t="shared" si="365"/>
        <v/>
      </c>
      <c r="CV329" s="230" t="str">
        <f t="shared" si="430"/>
        <v/>
      </c>
      <c r="CW329" s="163">
        <f t="shared" si="366"/>
        <v>6</v>
      </c>
      <c r="CX329" s="47" t="s">
        <v>0</v>
      </c>
      <c r="CY329" s="222" t="str">
        <f t="shared" si="413"/>
        <v xml:space="preserve">
</v>
      </c>
      <c r="CZ329" s="223" t="e">
        <f t="shared" si="414"/>
        <v>#N/A</v>
      </c>
      <c r="DA329" s="47" t="s">
        <v>0</v>
      </c>
      <c r="DB329" s="47"/>
      <c r="DC329" s="47"/>
      <c r="DD329" s="47"/>
      <c r="DE329" s="47" t="s">
        <v>0</v>
      </c>
      <c r="DF329" s="53" t="str">
        <f t="shared" si="422"/>
        <v/>
      </c>
      <c r="DG329" t="s">
        <v>0</v>
      </c>
      <c r="DH329" s="128" t="str">
        <f t="shared" si="423"/>
        <v>Ž</v>
      </c>
      <c r="DI329" t="s">
        <v>0</v>
      </c>
      <c r="DJ329" s="52" t="str">
        <f t="shared" si="424"/>
        <v/>
      </c>
      <c r="DK329" s="66" t="str">
        <f t="shared" si="425"/>
        <v/>
      </c>
      <c r="DL329" t="s">
        <v>0</v>
      </c>
      <c r="DM329" s="19" t="str">
        <f t="shared" si="426"/>
        <v/>
      </c>
      <c r="DN329" s="47" t="s">
        <v>0</v>
      </c>
      <c r="DO329" s="19" t="str">
        <f t="shared" si="427"/>
        <v/>
      </c>
      <c r="DP329" s="47" t="s">
        <v>0</v>
      </c>
      <c r="DQ329" s="52" t="str">
        <f t="shared" si="367"/>
        <v>Davorka – Srebačić – OK Varaždin – Ž45</v>
      </c>
      <c r="DR329" s="53">
        <f t="shared" si="368"/>
        <v>593</v>
      </c>
      <c r="DS329" s="47" t="s">
        <v>0</v>
      </c>
      <c r="DT329" s="52" t="str">
        <f t="shared" si="369"/>
        <v>Davorka – Srebačić – OK Varaždin</v>
      </c>
      <c r="DU329" s="53">
        <f t="shared" si="370"/>
        <v>593</v>
      </c>
      <c r="DV329" s="47" t="s">
        <v>0</v>
      </c>
      <c r="DW329" s="52" t="str">
        <f t="shared" si="371"/>
        <v>Davorka – Srebačić</v>
      </c>
      <c r="DX329" s="53">
        <f t="shared" si="372"/>
        <v>593</v>
      </c>
      <c r="DY329" s="47" t="s">
        <v>0</v>
      </c>
      <c r="DZ329" s="58">
        <f t="shared" si="415"/>
        <v>593</v>
      </c>
      <c r="EA329" s="53" cm="1">
        <f t="array" ref="EA329">IF(DZ329&lt;&gt;"",INDEX(regNatjecatelj_id,DZ329,0),IF(BD329&lt;&gt;"",BD329,""))</f>
        <v>1067</v>
      </c>
      <c r="EB329" s="47" t="s">
        <v>0</v>
      </c>
      <c r="EC329" s="58" t="str">
        <f t="shared" si="373"/>
        <v>imepre</v>
      </c>
      <c r="ED329" s="73" t="str">
        <f t="shared" si="374"/>
        <v>klu</v>
      </c>
      <c r="EE329" s="73" t="str">
        <f t="shared" si="375"/>
        <v>kat</v>
      </c>
      <c r="EF329" s="73" t="str">
        <f t="shared" si="376"/>
        <v/>
      </c>
      <c r="EG329" s="66" t="str">
        <f t="shared" si="377"/>
        <v>imepre-klu-kat</v>
      </c>
      <c r="EH329" s="47" t="s">
        <v>0</v>
      </c>
      <c r="EI329" s="58">
        <f>IF(AL329="","",MAX(EI$12:EI328)+1)</f>
        <v>477</v>
      </c>
      <c r="EJ329" s="73">
        <f t="shared" si="378"/>
        <v>42</v>
      </c>
      <c r="EK329" s="73">
        <f t="shared" si="416"/>
        <v>1067</v>
      </c>
      <c r="EL329" s="73" t="str">
        <f t="shared" si="379"/>
        <v/>
      </c>
      <c r="EM329" s="73">
        <f t="shared" si="380"/>
        <v>6</v>
      </c>
      <c r="EN329" s="73">
        <f t="shared" si="417"/>
        <v>1</v>
      </c>
      <c r="EO329" s="73">
        <f t="shared" si="418"/>
        <v>1</v>
      </c>
      <c r="EP329" s="73" t="str">
        <f t="shared" si="381"/>
        <v>1</v>
      </c>
      <c r="EQ329" s="73" t="str">
        <f t="shared" si="382"/>
        <v/>
      </c>
      <c r="ER329" s="73" t="str">
        <f t="shared" si="383"/>
        <v/>
      </c>
      <c r="ES329" s="53" t="str">
        <f t="shared" si="384"/>
        <v/>
      </c>
      <c r="ET329" s="47" t="s">
        <v>0</v>
      </c>
      <c r="EU329" s="19" t="str">
        <f t="shared" si="419"/>
        <v>INSERT INTO rezultat(id,stazakategorija_id,imeprezime_id,vrijeme_sec,status_id,registracija,uparivanje_id,originalstatus_id,imeprezimealias_id,klubalias_id,kategorijaalias_id) VALUES (477,42,1067,Null,6,1,1,1,Null,Null,Null);</v>
      </c>
      <c r="EV329" s="47" t="s">
        <v>0</v>
      </c>
      <c r="EW329" s="19" t="str">
        <f t="shared" si="420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9" s="47" t="s">
        <v>0</v>
      </c>
      <c r="EY329" s="180" t="str">
        <f t="shared" si="385"/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Z329" s="47" t="s">
        <v>0</v>
      </c>
    </row>
    <row r="330" spans="1:156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6" t="str">
        <f t="shared" si="386"/>
        <v/>
      </c>
      <c r="P330" s="47"/>
      <c r="Q330" s="52" t="str">
        <f t="shared" si="387"/>
        <v>Ž45</v>
      </c>
      <c r="R330" s="73">
        <f>IF(Q330="","",IF(COUNTIF(Q$12:Q329,Q330)=0,R329+1,R329))</f>
        <v>20</v>
      </c>
      <c r="S330" s="73">
        <f t="shared" si="388"/>
        <v>116</v>
      </c>
      <c r="T330" s="73">
        <f t="shared" si="351"/>
        <v>25</v>
      </c>
      <c r="U330" s="66" t="str">
        <f t="shared" si="352"/>
        <v>Ž45</v>
      </c>
      <c r="V330" s="47" t="s">
        <v>0</v>
      </c>
      <c r="W330" s="222" t="str">
        <f t="shared" si="353"/>
        <v/>
      </c>
      <c r="X330" s="223" t="str">
        <f t="shared" si="354"/>
        <v/>
      </c>
      <c r="Y330" s="47" t="s">
        <v>0</v>
      </c>
      <c r="Z330" s="52" t="str">
        <f t="shared" si="389"/>
        <v/>
      </c>
      <c r="AA330" s="73" t="str">
        <f t="shared" si="355"/>
        <v/>
      </c>
      <c r="AB330" s="31" t="str">
        <f t="shared" si="390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391"/>
        <v/>
      </c>
      <c r="AH330" s="47" t="s">
        <v>0</v>
      </c>
      <c r="AI330" s="143" t="str">
        <f t="shared" si="392"/>
        <v/>
      </c>
      <c r="AJ330" s="47"/>
      <c r="AK330" s="52" t="str">
        <f t="shared" si="393"/>
        <v/>
      </c>
      <c r="AL330" s="31" t="str">
        <f t="shared" si="394"/>
        <v/>
      </c>
      <c r="AM330" s="73" t="str">
        <f t="shared" si="395"/>
        <v/>
      </c>
      <c r="AN330" s="73" t="str">
        <f t="shared" si="396"/>
        <v/>
      </c>
      <c r="AO330" s="31" t="str">
        <f t="shared" si="356"/>
        <v/>
      </c>
      <c r="AP330" s="66" t="str">
        <f t="shared" si="357"/>
        <v/>
      </c>
      <c r="AQ330" s="47" t="s">
        <v>0</v>
      </c>
      <c r="AR330" s="82" t="str">
        <f t="shared" si="397"/>
        <v/>
      </c>
      <c r="AS330" s="47" t="s">
        <v>0</v>
      </c>
      <c r="AT330" s="19" t="str">
        <f t="shared" si="398"/>
        <v/>
      </c>
      <c r="AU330" s="47" t="s">
        <v>0</v>
      </c>
      <c r="AV330" s="103"/>
      <c r="AW330" s="105"/>
      <c r="AX330" s="47" t="s">
        <v>0</v>
      </c>
      <c r="AY330" s="259" t="str">
        <f t="shared" si="421"/>
        <v/>
      </c>
      <c r="AZ330" s="47" t="s">
        <v>0</v>
      </c>
      <c r="BA330" s="52" t="str">
        <f t="shared" si="431"/>
        <v/>
      </c>
      <c r="BB330" s="73" t="str">
        <f>IF(AV330&amp;AW330="","",MAX(BB$12:BB329)+1)</f>
        <v/>
      </c>
      <c r="BC330" s="271" t="str">
        <f t="shared" si="359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>IF(O330="","",IF(BC330="",AO330,IF(BC330="NEMA",AV330,INDEX(regNatjecatelj_ime,MATCH(BC330,regNatjecatelj_id,0)))))</f>
        <v/>
      </c>
      <c r="BG330" s="31" t="str">
        <f>IF(O330="","",IF(BC330="",AP330,IF(BC330="NEMA",AW330,INDEX(regNatjecatelj_prezime,MATCH(BC330,regNatjecatelj_id,0)))))</f>
        <v/>
      </c>
      <c r="BH330" s="73" t="str">
        <f t="shared" si="399"/>
        <v/>
      </c>
      <c r="BI330" s="53" t="str">
        <f t="shared" si="400"/>
        <v/>
      </c>
      <c r="BJ330" s="47" t="s">
        <v>0</v>
      </c>
      <c r="BK330" s="52" t="str">
        <f t="shared" si="360"/>
        <v/>
      </c>
      <c r="BL330" s="31" t="str">
        <f t="shared" si="361"/>
        <v/>
      </c>
      <c r="BM330" s="73" t="str">
        <f t="shared" si="362"/>
        <v/>
      </c>
      <c r="BN330" s="31" t="str" cm="1">
        <f t="array" ref="BN330">IF(BM330="",""&amp;BL330,IF(BM330="NEMA",BL330,INDEX(regKlub_naziv,MATCH(INDEX(regKlub_alias_klubId,BM330),regKlub_id,0))))</f>
        <v/>
      </c>
      <c r="BO330" s="31" t="str" cm="1">
        <f t="array" ref="BO330">IFERROR(""&amp;INDEX(regNatjecatelj_klub,DX330),"")</f>
        <v/>
      </c>
      <c r="BP330" s="88" t="str">
        <f t="shared" si="401"/>
        <v/>
      </c>
      <c r="BQ330" s="66" t="str">
        <f t="shared" si="402"/>
        <v/>
      </c>
      <c r="BR330" s="47" t="s">
        <v>0</v>
      </c>
      <c r="BS330" s="52" t="str">
        <f>IF(X330&lt;&gt;"NEMA","",IF(IFERROR(MATCH(W330,W$12:W329,0),0)&lt;&gt;0,"",W330))</f>
        <v/>
      </c>
      <c r="BT330" s="73" t="str">
        <f t="shared" si="403"/>
        <v/>
      </c>
      <c r="BU330" s="31" t="str">
        <f>IF(OR(BT330="",BT330&lt;&gt;"NEMA"),"",MAX(BU$12:BU329)+1)</f>
        <v/>
      </c>
      <c r="BV330" s="66" t="str">
        <f t="shared" si="404"/>
        <v/>
      </c>
      <c r="BW330" s="47" t="s">
        <v>0</v>
      </c>
      <c r="BX330" s="19" t="str">
        <f t="shared" si="405"/>
        <v/>
      </c>
      <c r="BY330" s="47" t="s">
        <v>0</v>
      </c>
      <c r="BZ330" s="82" t="str">
        <f>IF(BM330&lt;&gt;"NEMA","",IF(IFERROR(MATCH(BL330,BL$12:BL329,0),0)&lt;&gt;0,"",BL330))</f>
        <v/>
      </c>
      <c r="CA330" s="47" t="s">
        <v>0</v>
      </c>
      <c r="CB330" s="125"/>
      <c r="CC330" s="47" t="s">
        <v>0</v>
      </c>
      <c r="CD330" s="58" t="str">
        <f t="shared" si="406"/>
        <v/>
      </c>
      <c r="CE330" s="31" t="str">
        <f t="shared" si="407"/>
        <v/>
      </c>
      <c r="CF330" s="31" t="str">
        <f>IF(CE330="","",MAX(CF$12:CF329)+1)</f>
        <v/>
      </c>
      <c r="CG330" s="31" t="str">
        <f t="shared" si="363"/>
        <v/>
      </c>
      <c r="CH330" s="31" t="str">
        <f t="shared" si="408"/>
        <v/>
      </c>
      <c r="CI330" s="31" t="str">
        <f>IF(CB330="","",MAX(CI$12:CI329)+1)</f>
        <v/>
      </c>
      <c r="CJ330" s="31" t="str">
        <f t="shared" si="409"/>
        <v/>
      </c>
      <c r="CK330" s="66" t="str">
        <f t="shared" si="410"/>
        <v/>
      </c>
      <c r="CL330" s="47" t="s">
        <v>0</v>
      </c>
      <c r="CM330" s="73" t="str">
        <f t="shared" si="364"/>
        <v/>
      </c>
      <c r="CN330" s="47"/>
      <c r="CO330" s="19" t="str">
        <f t="shared" si="411"/>
        <v/>
      </c>
      <c r="CP330" s="47" t="s">
        <v>0</v>
      </c>
      <c r="CQ330" s="143" t="str">
        <f t="shared" si="412"/>
        <v/>
      </c>
      <c r="CR330" s="47" t="s">
        <v>0</v>
      </c>
      <c r="CS330" s="58" t="str">
        <f t="shared" si="428"/>
        <v/>
      </c>
      <c r="CT330" s="73" t="str">
        <f t="shared" si="429"/>
        <v>0</v>
      </c>
      <c r="CU330" s="229" t="str">
        <f t="shared" si="365"/>
        <v/>
      </c>
      <c r="CV330" s="230" t="str">
        <f t="shared" si="430"/>
        <v/>
      </c>
      <c r="CW330" s="163" t="str">
        <f t="shared" si="366"/>
        <v/>
      </c>
      <c r="CX330" s="47" t="s">
        <v>0</v>
      </c>
      <c r="CY330" s="222" t="str">
        <f t="shared" si="413"/>
        <v xml:space="preserve">
</v>
      </c>
      <c r="CZ330" s="223" t="str">
        <f t="shared" si="414"/>
        <v/>
      </c>
      <c r="DA330" s="47" t="s">
        <v>0</v>
      </c>
      <c r="DB330" s="47"/>
      <c r="DC330" s="47"/>
      <c r="DD330" s="47"/>
      <c r="DE330" s="47" t="s">
        <v>0</v>
      </c>
      <c r="DF330" s="53" t="str">
        <f t="shared" si="422"/>
        <v/>
      </c>
      <c r="DG330" t="s">
        <v>0</v>
      </c>
      <c r="DH330" s="128" t="str">
        <f t="shared" si="423"/>
        <v>Ž</v>
      </c>
      <c r="DI330" t="s">
        <v>0</v>
      </c>
      <c r="DJ330" s="52" t="str">
        <f t="shared" si="424"/>
        <v/>
      </c>
      <c r="DK330" s="66" t="str">
        <f t="shared" si="425"/>
        <v/>
      </c>
      <c r="DL330" t="s">
        <v>0</v>
      </c>
      <c r="DM330" s="19" t="str">
        <f t="shared" si="426"/>
        <v/>
      </c>
      <c r="DN330" s="47" t="s">
        <v>0</v>
      </c>
      <c r="DO330" s="19" t="str">
        <f t="shared" si="427"/>
        <v/>
      </c>
      <c r="DP330" s="47" t="s">
        <v>0</v>
      </c>
      <c r="DQ330" s="52" t="str">
        <f t="shared" si="367"/>
        <v/>
      </c>
      <c r="DR330" s="53" t="str">
        <f t="shared" si="368"/>
        <v/>
      </c>
      <c r="DS330" s="47" t="s">
        <v>0</v>
      </c>
      <c r="DT330" s="52" t="str">
        <f t="shared" si="369"/>
        <v/>
      </c>
      <c r="DU330" s="53" t="str">
        <f t="shared" si="370"/>
        <v/>
      </c>
      <c r="DV330" s="47" t="s">
        <v>0</v>
      </c>
      <c r="DW330" s="52" t="str">
        <f t="shared" si="371"/>
        <v/>
      </c>
      <c r="DX330" s="53" t="str">
        <f t="shared" si="372"/>
        <v/>
      </c>
      <c r="DY330" s="47" t="s">
        <v>0</v>
      </c>
      <c r="DZ330" s="58" t="str">
        <f t="shared" si="415"/>
        <v/>
      </c>
      <c r="EA330" s="53" t="str" cm="1">
        <f t="array" ref="EA330">IF(DZ330&lt;&gt;"",INDEX(regNatjecatelj_id,DZ330,0),IF(BD330&lt;&gt;"",BD330,""))</f>
        <v/>
      </c>
      <c r="EB330" s="47" t="s">
        <v>0</v>
      </c>
      <c r="EC330" s="58" t="str">
        <f t="shared" si="373"/>
        <v/>
      </c>
      <c r="ED330" s="73" t="str">
        <f t="shared" si="374"/>
        <v/>
      </c>
      <c r="EE330" s="73" t="str">
        <f t="shared" si="375"/>
        <v/>
      </c>
      <c r="EF330" s="73" t="str">
        <f t="shared" si="376"/>
        <v/>
      </c>
      <c r="EG330" s="66" t="str">
        <f t="shared" si="377"/>
        <v/>
      </c>
      <c r="EH330" s="47" t="s">
        <v>0</v>
      </c>
      <c r="EI330" s="58" t="str">
        <f>IF(AL330="","",MAX(EI$12:EI329)+1)</f>
        <v/>
      </c>
      <c r="EJ330" s="73" t="str">
        <f t="shared" si="378"/>
        <v/>
      </c>
      <c r="EK330" s="73" t="str">
        <f t="shared" si="416"/>
        <v/>
      </c>
      <c r="EL330" s="73" t="str">
        <f t="shared" si="379"/>
        <v/>
      </c>
      <c r="EM330" s="73" t="str">
        <f t="shared" si="380"/>
        <v/>
      </c>
      <c r="EN330" s="73" t="str">
        <f t="shared" si="417"/>
        <v/>
      </c>
      <c r="EO330" s="73" t="str">
        <f t="shared" si="418"/>
        <v/>
      </c>
      <c r="EP330" s="73" t="str">
        <f t="shared" si="381"/>
        <v/>
      </c>
      <c r="EQ330" s="73" t="str">
        <f t="shared" si="382"/>
        <v/>
      </c>
      <c r="ER330" s="73" t="str">
        <f t="shared" si="383"/>
        <v/>
      </c>
      <c r="ES330" s="53" t="str">
        <f t="shared" si="384"/>
        <v/>
      </c>
      <c r="ET330" s="47" t="s">
        <v>0</v>
      </c>
      <c r="EU330" s="19" t="str">
        <f t="shared" si="419"/>
        <v/>
      </c>
      <c r="EV330" s="47" t="s">
        <v>0</v>
      </c>
      <c r="EW330" s="19" t="str">
        <f t="shared" si="420"/>
        <v/>
      </c>
      <c r="EX330" s="47" t="s">
        <v>0</v>
      </c>
      <c r="EY330" s="180" t="str">
        <f t="shared" si="385"/>
        <v/>
      </c>
      <c r="EZ330" s="47" t="s">
        <v>0</v>
      </c>
    </row>
    <row r="331" spans="1:156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6" t="str">
        <f t="shared" si="386"/>
        <v/>
      </c>
      <c r="P331" s="47"/>
      <c r="Q331" s="52" t="str">
        <f t="shared" si="387"/>
        <v>Ž45</v>
      </c>
      <c r="R331" s="73">
        <f>IF(Q331="","",IF(COUNTIF(Q$12:Q330,Q331)=0,R330+1,R330))</f>
        <v>20</v>
      </c>
      <c r="S331" s="73">
        <f t="shared" si="388"/>
        <v>116</v>
      </c>
      <c r="T331" s="73">
        <f t="shared" si="351"/>
        <v>25</v>
      </c>
      <c r="U331" s="66" t="str">
        <f t="shared" si="352"/>
        <v>Ž45</v>
      </c>
      <c r="V331" s="47" t="s">
        <v>0</v>
      </c>
      <c r="W331" s="222" t="str">
        <f t="shared" si="353"/>
        <v/>
      </c>
      <c r="X331" s="223" t="str">
        <f t="shared" si="354"/>
        <v/>
      </c>
      <c r="Y331" s="47" t="s">
        <v>0</v>
      </c>
      <c r="Z331" s="52" t="str">
        <f t="shared" si="389"/>
        <v/>
      </c>
      <c r="AA331" s="73" t="str">
        <f t="shared" si="355"/>
        <v/>
      </c>
      <c r="AB331" s="31" t="str">
        <f t="shared" si="390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391"/>
        <v/>
      </c>
      <c r="AH331" s="47" t="s">
        <v>0</v>
      </c>
      <c r="AI331" s="143" t="str">
        <f t="shared" si="392"/>
        <v/>
      </c>
      <c r="AJ331" s="47"/>
      <c r="AK331" s="52" t="str">
        <f t="shared" si="393"/>
        <v/>
      </c>
      <c r="AL331" s="31" t="str">
        <f t="shared" si="394"/>
        <v/>
      </c>
      <c r="AM331" s="73" t="str">
        <f t="shared" si="395"/>
        <v/>
      </c>
      <c r="AN331" s="73" t="str">
        <f t="shared" si="396"/>
        <v/>
      </c>
      <c r="AO331" s="31" t="str">
        <f t="shared" si="356"/>
        <v/>
      </c>
      <c r="AP331" s="66" t="str">
        <f t="shared" si="357"/>
        <v/>
      </c>
      <c r="AQ331" s="47" t="s">
        <v>0</v>
      </c>
      <c r="AR331" s="82" t="str">
        <f t="shared" si="397"/>
        <v/>
      </c>
      <c r="AS331" s="47" t="s">
        <v>0</v>
      </c>
      <c r="AT331" s="19" t="str">
        <f t="shared" si="398"/>
        <v/>
      </c>
      <c r="AU331" s="47" t="s">
        <v>0</v>
      </c>
      <c r="AV331" s="103"/>
      <c r="AW331" s="105"/>
      <c r="AX331" s="47" t="s">
        <v>0</v>
      </c>
      <c r="AY331" s="259" t="str">
        <f t="shared" si="421"/>
        <v/>
      </c>
      <c r="AZ331" s="47" t="s">
        <v>0</v>
      </c>
      <c r="BA331" s="52" t="str">
        <f t="shared" si="431"/>
        <v/>
      </c>
      <c r="BB331" s="73" t="str">
        <f>IF(AV331&amp;AW331="","",MAX(BB$12:BB330)+1)</f>
        <v/>
      </c>
      <c r="BC331" s="271" t="str">
        <f t="shared" si="359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>IF(O331="","",IF(BC331="",AO331,IF(BC331="NEMA",AV331,INDEX(regNatjecatelj_ime,MATCH(BC331,regNatjecatelj_id,0)))))</f>
        <v/>
      </c>
      <c r="BG331" s="31" t="str">
        <f>IF(O331="","",IF(BC331="",AP331,IF(BC331="NEMA",AW331,INDEX(regNatjecatelj_prezime,MATCH(BC331,regNatjecatelj_id,0)))))</f>
        <v/>
      </c>
      <c r="BH331" s="73" t="str">
        <f t="shared" si="399"/>
        <v/>
      </c>
      <c r="BI331" s="53" t="str">
        <f t="shared" si="400"/>
        <v/>
      </c>
      <c r="BJ331" s="47" t="s">
        <v>0</v>
      </c>
      <c r="BK331" s="52" t="str">
        <f t="shared" si="360"/>
        <v/>
      </c>
      <c r="BL331" s="31" t="str">
        <f t="shared" si="361"/>
        <v/>
      </c>
      <c r="BM331" s="73" t="str">
        <f t="shared" si="362"/>
        <v/>
      </c>
      <c r="BN331" s="31" t="str" cm="1">
        <f t="array" ref="BN331">IF(BM331="",""&amp;BL331,IF(BM331="NEMA",BL331,INDEX(regKlub_naziv,MATCH(INDEX(regKlub_alias_klubId,BM331),regKlub_id,0))))</f>
        <v/>
      </c>
      <c r="BO331" s="31" t="str" cm="1">
        <f t="array" ref="BO331">IFERROR(""&amp;INDEX(regNatjecatelj_klub,DX331),"")</f>
        <v/>
      </c>
      <c r="BP331" s="88" t="str">
        <f t="shared" si="401"/>
        <v/>
      </c>
      <c r="BQ331" s="66" t="str">
        <f t="shared" si="402"/>
        <v/>
      </c>
      <c r="BR331" s="47" t="s">
        <v>0</v>
      </c>
      <c r="BS331" s="52" t="str">
        <f>IF(X331&lt;&gt;"NEMA","",IF(IFERROR(MATCH(W331,W$12:W330,0),0)&lt;&gt;0,"",W331))</f>
        <v/>
      </c>
      <c r="BT331" s="73" t="str">
        <f t="shared" si="403"/>
        <v/>
      </c>
      <c r="BU331" s="31" t="str">
        <f>IF(OR(BT331="",BT331&lt;&gt;"NEMA"),"",MAX(BU$12:BU330)+1)</f>
        <v/>
      </c>
      <c r="BV331" s="66" t="str">
        <f t="shared" si="404"/>
        <v/>
      </c>
      <c r="BW331" s="47" t="s">
        <v>0</v>
      </c>
      <c r="BX331" s="19" t="str">
        <f t="shared" si="405"/>
        <v/>
      </c>
      <c r="BY331" s="47" t="s">
        <v>0</v>
      </c>
      <c r="BZ331" s="82" t="str">
        <f>IF(BM331&lt;&gt;"NEMA","",IF(IFERROR(MATCH(BL331,BL$12:BL330,0),0)&lt;&gt;0,"",BL331))</f>
        <v/>
      </c>
      <c r="CA331" s="47" t="s">
        <v>0</v>
      </c>
      <c r="CB331" s="125"/>
      <c r="CC331" s="47" t="s">
        <v>0</v>
      </c>
      <c r="CD331" s="58" t="str">
        <f t="shared" si="406"/>
        <v/>
      </c>
      <c r="CE331" s="31" t="str">
        <f t="shared" si="407"/>
        <v/>
      </c>
      <c r="CF331" s="31" t="str">
        <f>IF(CE331="","",MAX(CF$12:CF330)+1)</f>
        <v/>
      </c>
      <c r="CG331" s="31" t="str">
        <f t="shared" si="363"/>
        <v/>
      </c>
      <c r="CH331" s="31" t="str">
        <f t="shared" si="408"/>
        <v/>
      </c>
      <c r="CI331" s="31" t="str">
        <f>IF(CB331="","",MAX(CI$12:CI330)+1)</f>
        <v/>
      </c>
      <c r="CJ331" s="31" t="str">
        <f t="shared" si="409"/>
        <v/>
      </c>
      <c r="CK331" s="66" t="str">
        <f t="shared" si="410"/>
        <v/>
      </c>
      <c r="CL331" s="47" t="s">
        <v>0</v>
      </c>
      <c r="CM331" s="73" t="str">
        <f t="shared" si="364"/>
        <v/>
      </c>
      <c r="CN331" s="47"/>
      <c r="CO331" s="19" t="str">
        <f t="shared" si="411"/>
        <v/>
      </c>
      <c r="CP331" s="47" t="s">
        <v>0</v>
      </c>
      <c r="CQ331" s="143" t="str">
        <f t="shared" si="412"/>
        <v/>
      </c>
      <c r="CR331" s="47" t="s">
        <v>0</v>
      </c>
      <c r="CS331" s="58" t="str">
        <f t="shared" si="428"/>
        <v/>
      </c>
      <c r="CT331" s="73" t="str">
        <f t="shared" si="429"/>
        <v>0</v>
      </c>
      <c r="CU331" s="229" t="str">
        <f t="shared" si="365"/>
        <v/>
      </c>
      <c r="CV331" s="230" t="str">
        <f t="shared" si="430"/>
        <v/>
      </c>
      <c r="CW331" s="163" t="str">
        <f t="shared" si="366"/>
        <v/>
      </c>
      <c r="CX331" s="47" t="s">
        <v>0</v>
      </c>
      <c r="CY331" s="222" t="str">
        <f t="shared" si="413"/>
        <v xml:space="preserve">
</v>
      </c>
      <c r="CZ331" s="223" t="str">
        <f t="shared" si="414"/>
        <v/>
      </c>
      <c r="DA331" s="47" t="s">
        <v>0</v>
      </c>
      <c r="DB331" s="47"/>
      <c r="DC331" s="47"/>
      <c r="DD331" s="47"/>
      <c r="DE331" s="47" t="s">
        <v>0</v>
      </c>
      <c r="DF331" s="53" t="str">
        <f t="shared" si="422"/>
        <v/>
      </c>
      <c r="DG331" t="s">
        <v>0</v>
      </c>
      <c r="DH331" s="128" t="str">
        <f t="shared" si="423"/>
        <v>Ž</v>
      </c>
      <c r="DI331" t="s">
        <v>0</v>
      </c>
      <c r="DJ331" s="52" t="str">
        <f t="shared" si="424"/>
        <v/>
      </c>
      <c r="DK331" s="66" t="str">
        <f t="shared" si="425"/>
        <v/>
      </c>
      <c r="DL331" t="s">
        <v>0</v>
      </c>
      <c r="DM331" s="19" t="str">
        <f t="shared" si="426"/>
        <v/>
      </c>
      <c r="DN331" s="47" t="s">
        <v>0</v>
      </c>
      <c r="DO331" s="19" t="str">
        <f t="shared" si="427"/>
        <v/>
      </c>
      <c r="DP331" s="47" t="s">
        <v>0</v>
      </c>
      <c r="DQ331" s="52" t="str">
        <f t="shared" si="367"/>
        <v/>
      </c>
      <c r="DR331" s="53" t="str">
        <f t="shared" si="368"/>
        <v/>
      </c>
      <c r="DS331" s="47" t="s">
        <v>0</v>
      </c>
      <c r="DT331" s="52" t="str">
        <f t="shared" si="369"/>
        <v/>
      </c>
      <c r="DU331" s="53" t="str">
        <f t="shared" si="370"/>
        <v/>
      </c>
      <c r="DV331" s="47" t="s">
        <v>0</v>
      </c>
      <c r="DW331" s="52" t="str">
        <f t="shared" si="371"/>
        <v/>
      </c>
      <c r="DX331" s="53" t="str">
        <f t="shared" si="372"/>
        <v/>
      </c>
      <c r="DY331" s="47" t="s">
        <v>0</v>
      </c>
      <c r="DZ331" s="58" t="str">
        <f t="shared" si="415"/>
        <v/>
      </c>
      <c r="EA331" s="53" t="str" cm="1">
        <f t="array" ref="EA331">IF(DZ331&lt;&gt;"",INDEX(regNatjecatelj_id,DZ331,0),IF(BD331&lt;&gt;"",BD331,""))</f>
        <v/>
      </c>
      <c r="EB331" s="47" t="s">
        <v>0</v>
      </c>
      <c r="EC331" s="58" t="str">
        <f t="shared" si="373"/>
        <v/>
      </c>
      <c r="ED331" s="73" t="str">
        <f t="shared" si="374"/>
        <v/>
      </c>
      <c r="EE331" s="73" t="str">
        <f t="shared" si="375"/>
        <v/>
      </c>
      <c r="EF331" s="73" t="str">
        <f t="shared" si="376"/>
        <v/>
      </c>
      <c r="EG331" s="66" t="str">
        <f t="shared" si="377"/>
        <v/>
      </c>
      <c r="EH331" s="47" t="s">
        <v>0</v>
      </c>
      <c r="EI331" s="58" t="str">
        <f>IF(AL331="","",MAX(EI$12:EI330)+1)</f>
        <v/>
      </c>
      <c r="EJ331" s="73" t="str">
        <f t="shared" si="378"/>
        <v/>
      </c>
      <c r="EK331" s="73" t="str">
        <f t="shared" si="416"/>
        <v/>
      </c>
      <c r="EL331" s="73" t="str">
        <f t="shared" si="379"/>
        <v/>
      </c>
      <c r="EM331" s="73" t="str">
        <f t="shared" si="380"/>
        <v/>
      </c>
      <c r="EN331" s="73" t="str">
        <f t="shared" si="417"/>
        <v/>
      </c>
      <c r="EO331" s="73" t="str">
        <f t="shared" si="418"/>
        <v/>
      </c>
      <c r="EP331" s="73" t="str">
        <f t="shared" si="381"/>
        <v/>
      </c>
      <c r="EQ331" s="73" t="str">
        <f t="shared" si="382"/>
        <v/>
      </c>
      <c r="ER331" s="73" t="str">
        <f t="shared" si="383"/>
        <v/>
      </c>
      <c r="ES331" s="53" t="str">
        <f t="shared" si="384"/>
        <v/>
      </c>
      <c r="ET331" s="47" t="s">
        <v>0</v>
      </c>
      <c r="EU331" s="19" t="str">
        <f t="shared" si="419"/>
        <v/>
      </c>
      <c r="EV331" s="47" t="s">
        <v>0</v>
      </c>
      <c r="EW331" s="19" t="str">
        <f t="shared" si="420"/>
        <v/>
      </c>
      <c r="EX331" s="47" t="s">
        <v>0</v>
      </c>
      <c r="EY331" s="180" t="str">
        <f t="shared" si="385"/>
        <v/>
      </c>
      <c r="EZ331" s="47" t="s">
        <v>0</v>
      </c>
    </row>
    <row r="332" spans="1:156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6" t="str">
        <f t="shared" si="386"/>
        <v>ok</v>
      </c>
      <c r="P332" s="47"/>
      <c r="Q332" s="52" t="str">
        <f t="shared" si="387"/>
        <v>Ž55</v>
      </c>
      <c r="R332" s="73">
        <f>IF(Q332="","",IF(COUNTIF(Q$12:Q331,Q332)=0,R331+1,R331))</f>
        <v>21</v>
      </c>
      <c r="S332" s="73">
        <f t="shared" si="388"/>
        <v>115</v>
      </c>
      <c r="T332" s="73">
        <f t="shared" si="351"/>
        <v>24</v>
      </c>
      <c r="U332" s="66" t="str">
        <f t="shared" si="352"/>
        <v>Ž55</v>
      </c>
      <c r="V332" s="47" t="s">
        <v>0</v>
      </c>
      <c r="W332" s="222" t="str">
        <f t="shared" si="353"/>
        <v>Ž55</v>
      </c>
      <c r="X332" s="223">
        <f t="shared" si="354"/>
        <v>43</v>
      </c>
      <c r="Y332" s="47" t="s">
        <v>0</v>
      </c>
      <c r="Z332" s="52" t="str">
        <f t="shared" si="389"/>
        <v>CRO</v>
      </c>
      <c r="AA332" s="73">
        <f t="shared" si="355"/>
        <v>1</v>
      </c>
      <c r="AB332" s="31" t="str">
        <f t="shared" si="390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391"/>
        <v/>
      </c>
      <c r="AH332" s="47" t="s">
        <v>0</v>
      </c>
      <c r="AI332" s="143" t="str">
        <f t="shared" si="392"/>
        <v>CRO</v>
      </c>
      <c r="AJ332" s="47"/>
      <c r="AK332" s="52" t="str">
        <f t="shared" si="393"/>
        <v>Maja</v>
      </c>
      <c r="AL332" s="31" t="str">
        <f t="shared" si="394"/>
        <v>Cvitković</v>
      </c>
      <c r="AM332" s="73">
        <f t="shared" si="395"/>
        <v>1296</v>
      </c>
      <c r="AN332" s="73" t="str">
        <f t="shared" si="396"/>
        <v/>
      </c>
      <c r="AO332" s="31" t="str">
        <f t="shared" si="356"/>
        <v>Maja</v>
      </c>
      <c r="AP332" s="66" t="str">
        <f t="shared" si="357"/>
        <v>Cvitković</v>
      </c>
      <c r="AQ332" s="47" t="s">
        <v>0</v>
      </c>
      <c r="AR332" s="82" t="str">
        <f t="shared" si="397"/>
        <v/>
      </c>
      <c r="AS332" s="47" t="s">
        <v>0</v>
      </c>
      <c r="AT332" s="19" t="str">
        <f t="shared" si="398"/>
        <v/>
      </c>
      <c r="AU332" s="47" t="s">
        <v>0</v>
      </c>
      <c r="AV332" s="103"/>
      <c r="AW332" s="105"/>
      <c r="AX332" s="47" t="s">
        <v>0</v>
      </c>
      <c r="AY332" s="259" t="str">
        <f t="shared" si="421"/>
        <v/>
      </c>
      <c r="AZ332" s="47" t="s">
        <v>0</v>
      </c>
      <c r="BA332" s="52" t="str">
        <f t="shared" si="431"/>
        <v/>
      </c>
      <c r="BB332" s="73" t="str">
        <f>IF(AV332&amp;AW332="","",MAX(BB$12:BB331)+1)</f>
        <v/>
      </c>
      <c r="BC332" s="271" t="str">
        <f t="shared" si="359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>IF(O332="","",IF(BC332="",AO332,IF(BC332="NEMA",AV332,INDEX(regNatjecatelj_ime,MATCH(BC332,regNatjecatelj_id,0)))))</f>
        <v>Maja</v>
      </c>
      <c r="BG332" s="31" t="str">
        <f>IF(O332="","",IF(BC332="",AP332,IF(BC332="NEMA",AW332,INDEX(regNatjecatelj_prezime,MATCH(BC332,regNatjecatelj_id,0)))))</f>
        <v>Cvitković</v>
      </c>
      <c r="BH332" s="73" t="str">
        <f t="shared" si="399"/>
        <v/>
      </c>
      <c r="BI332" s="53">
        <f t="shared" si="400"/>
        <v>1296</v>
      </c>
      <c r="BJ332" s="47" t="s">
        <v>0</v>
      </c>
      <c r="BK332" s="52" t="str">
        <f t="shared" si="360"/>
        <v>Vihor</v>
      </c>
      <c r="BL332" s="31" t="str">
        <f t="shared" si="361"/>
        <v>OK Vihor</v>
      </c>
      <c r="BM332" s="73" t="str">
        <f t="shared" si="362"/>
        <v/>
      </c>
      <c r="BN332" s="31" t="str" cm="1">
        <f t="array" ref="BN332">IF(BM332="",""&amp;BL332,IF(BM332="NEMA",BL332,INDEX(regKlub_naziv,MATCH(INDEX(regKlub_alias_klubId,BM332),regKlub_id,0))))</f>
        <v>OK Vihor</v>
      </c>
      <c r="BO332" s="31" t="str" cm="1">
        <f t="array" ref="BO332">IFERROR(""&amp;INDEX(regNatjecatelj_klub,DX332),"")</f>
        <v>OK Vihor</v>
      </c>
      <c r="BP332" s="88" t="str">
        <f t="shared" si="401"/>
        <v/>
      </c>
      <c r="BQ332" s="66" t="str">
        <f t="shared" si="402"/>
        <v>OK Vihor</v>
      </c>
      <c r="BR332" s="47" t="s">
        <v>0</v>
      </c>
      <c r="BS332" s="52" t="str">
        <f>IF(X332&lt;&gt;"NEMA","",IF(IFERROR(MATCH(W332,W$12:W331,0),0)&lt;&gt;0,"",W332))</f>
        <v/>
      </c>
      <c r="BT332" s="73" t="str">
        <f t="shared" si="403"/>
        <v/>
      </c>
      <c r="BU332" s="31" t="str">
        <f>IF(OR(BT332="",BT332&lt;&gt;"NEMA"),"",MAX(BU$12:BU331)+1)</f>
        <v/>
      </c>
      <c r="BV332" s="66" t="str">
        <f t="shared" si="404"/>
        <v/>
      </c>
      <c r="BW332" s="47" t="s">
        <v>0</v>
      </c>
      <c r="BX332" s="19" t="str">
        <f t="shared" si="405"/>
        <v/>
      </c>
      <c r="BY332" s="47" t="s">
        <v>0</v>
      </c>
      <c r="BZ332" s="82" t="str">
        <f>IF(BM332&lt;&gt;"NEMA","",IF(IFERROR(MATCH(BL332,BL$12:BL331,0),0)&lt;&gt;0,"",BL332))</f>
        <v/>
      </c>
      <c r="CA332" s="47" t="s">
        <v>0</v>
      </c>
      <c r="CB332" s="125"/>
      <c r="CC332" s="47" t="s">
        <v>0</v>
      </c>
      <c r="CD332" s="58" t="str">
        <f t="shared" si="406"/>
        <v/>
      </c>
      <c r="CE332" s="31" t="str">
        <f t="shared" si="407"/>
        <v/>
      </c>
      <c r="CF332" s="31" t="str">
        <f>IF(CE332="","",MAX(CF$12:CF331)+1)</f>
        <v/>
      </c>
      <c r="CG332" s="31" t="str">
        <f t="shared" si="363"/>
        <v/>
      </c>
      <c r="CH332" s="31" t="str">
        <f t="shared" si="408"/>
        <v/>
      </c>
      <c r="CI332" s="31" t="str">
        <f>IF(CB332="","",MAX(CI$12:CI331)+1)</f>
        <v/>
      </c>
      <c r="CJ332" s="31" t="str">
        <f t="shared" si="409"/>
        <v/>
      </c>
      <c r="CK332" s="66" t="str">
        <f t="shared" si="410"/>
        <v/>
      </c>
      <c r="CL332" s="47" t="s">
        <v>0</v>
      </c>
      <c r="CM332" s="73" t="str">
        <f t="shared" si="364"/>
        <v/>
      </c>
      <c r="CN332" s="47"/>
      <c r="CO332" s="19" t="str">
        <f t="shared" si="411"/>
        <v/>
      </c>
      <c r="CP332" s="47" t="s">
        <v>0</v>
      </c>
      <c r="CQ332" s="143" t="str">
        <f t="shared" si="412"/>
        <v>OK Vihor</v>
      </c>
      <c r="CR332" s="47" t="s">
        <v>0</v>
      </c>
      <c r="CS332" s="58" t="str">
        <f t="shared" si="428"/>
        <v>48:51</v>
      </c>
      <c r="CT332" s="73" t="str">
        <f t="shared" si="429"/>
        <v>0</v>
      </c>
      <c r="CU332" s="229" t="str">
        <f t="shared" si="365"/>
        <v/>
      </c>
      <c r="CV332" s="230">
        <f t="shared" si="430"/>
        <v>2931</v>
      </c>
      <c r="CW332" s="163">
        <f t="shared" si="366"/>
        <v>1</v>
      </c>
      <c r="CX332" s="47" t="s">
        <v>0</v>
      </c>
      <c r="CY332" s="222" t="str">
        <f t="shared" si="413"/>
        <v xml:space="preserve">
</v>
      </c>
      <c r="CZ332" s="223">
        <f t="shared" si="414"/>
        <v>6</v>
      </c>
      <c r="DA332" s="47" t="s">
        <v>0</v>
      </c>
      <c r="DB332" s="47"/>
      <c r="DC332" s="47"/>
      <c r="DD332" s="47"/>
      <c r="DE332" s="47" t="s">
        <v>0</v>
      </c>
      <c r="DF332" s="53" t="str">
        <f t="shared" si="422"/>
        <v/>
      </c>
      <c r="DG332" t="s">
        <v>0</v>
      </c>
      <c r="DH332" s="128" t="str">
        <f t="shared" si="423"/>
        <v>Ž</v>
      </c>
      <c r="DI332" t="s">
        <v>0</v>
      </c>
      <c r="DJ332" s="52" t="str">
        <f t="shared" si="424"/>
        <v/>
      </c>
      <c r="DK332" s="66" t="str">
        <f t="shared" si="425"/>
        <v/>
      </c>
      <c r="DL332" t="s">
        <v>0</v>
      </c>
      <c r="DM332" s="19" t="str">
        <f t="shared" si="426"/>
        <v/>
      </c>
      <c r="DN332" s="47" t="s">
        <v>0</v>
      </c>
      <c r="DO332" s="19" t="str">
        <f t="shared" si="427"/>
        <v/>
      </c>
      <c r="DP332" s="47" t="s">
        <v>0</v>
      </c>
      <c r="DQ332" s="52" t="str">
        <f t="shared" si="367"/>
        <v>Maja – Cvitković – OK Vihor – Ž55</v>
      </c>
      <c r="DR332" s="53">
        <f t="shared" si="368"/>
        <v>652</v>
      </c>
      <c r="DS332" s="47" t="s">
        <v>0</v>
      </c>
      <c r="DT332" s="52" t="str">
        <f t="shared" si="369"/>
        <v>Maja – Cvitković – OK Vihor</v>
      </c>
      <c r="DU332" s="53">
        <f t="shared" si="370"/>
        <v>652</v>
      </c>
      <c r="DV332" s="47" t="s">
        <v>0</v>
      </c>
      <c r="DW332" s="52" t="str">
        <f t="shared" si="371"/>
        <v>Maja – Cvitković</v>
      </c>
      <c r="DX332" s="53">
        <f t="shared" si="372"/>
        <v>652</v>
      </c>
      <c r="DY332" s="47" t="s">
        <v>0</v>
      </c>
      <c r="DZ332" s="58">
        <f t="shared" si="415"/>
        <v>652</v>
      </c>
      <c r="EA332" s="53" cm="1">
        <f t="array" ref="EA332">IF(DZ332&lt;&gt;"",INDEX(regNatjecatelj_id,DZ332,0),IF(BD332&lt;&gt;"",BD332,""))</f>
        <v>1296</v>
      </c>
      <c r="EB332" s="47" t="s">
        <v>0</v>
      </c>
      <c r="EC332" s="58" t="str">
        <f t="shared" si="373"/>
        <v>imepre</v>
      </c>
      <c r="ED332" s="73" t="str">
        <f t="shared" si="374"/>
        <v>klu</v>
      </c>
      <c r="EE332" s="73" t="str">
        <f t="shared" si="375"/>
        <v>kat</v>
      </c>
      <c r="EF332" s="73" t="str">
        <f t="shared" si="376"/>
        <v/>
      </c>
      <c r="EG332" s="66" t="str">
        <f t="shared" si="377"/>
        <v>imepre-klu-kat</v>
      </c>
      <c r="EH332" s="47" t="s">
        <v>0</v>
      </c>
      <c r="EI332" s="58">
        <f>IF(AL332="","",MAX(EI$12:EI331)+1)</f>
        <v>478</v>
      </c>
      <c r="EJ332" s="73">
        <f t="shared" si="378"/>
        <v>43</v>
      </c>
      <c r="EK332" s="73">
        <f t="shared" si="416"/>
        <v>1296</v>
      </c>
      <c r="EL332" s="73">
        <f t="shared" si="379"/>
        <v>2931</v>
      </c>
      <c r="EM332" s="73">
        <f t="shared" si="380"/>
        <v>1</v>
      </c>
      <c r="EN332" s="73">
        <f t="shared" si="417"/>
        <v>1</v>
      </c>
      <c r="EO332" s="73">
        <f t="shared" si="418"/>
        <v>1</v>
      </c>
      <c r="EP332" s="73" t="str">
        <f t="shared" si="381"/>
        <v>0</v>
      </c>
      <c r="EQ332" s="73" t="str">
        <f t="shared" si="382"/>
        <v/>
      </c>
      <c r="ER332" s="73" t="str">
        <f t="shared" si="383"/>
        <v/>
      </c>
      <c r="ES332" s="53" t="str">
        <f t="shared" si="384"/>
        <v/>
      </c>
      <c r="ET332" s="47" t="s">
        <v>0</v>
      </c>
      <c r="EU332" s="19" t="str">
        <f t="shared" si="419"/>
        <v>INSERT INTO rezultat(id,stazakategorija_id,imeprezime_id,vrijeme_sec,status_id,registracija,uparivanje_id,originalstatus_id,imeprezimealias_id,klubalias_id,kategorijaalias_id) VALUES (478,43,1296,2931,1,1,1,0,Null,Null,Null);</v>
      </c>
      <c r="EV332" s="47" t="s">
        <v>0</v>
      </c>
      <c r="EW332" s="19" t="str">
        <f t="shared" si="420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2" s="47" t="s">
        <v>0</v>
      </c>
      <c r="EY332" s="180" t="str">
        <f t="shared" si="385"/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Z332" s="47" t="s">
        <v>0</v>
      </c>
    </row>
    <row r="333" spans="1:156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6" t="str">
        <f t="shared" si="386"/>
        <v>ok</v>
      </c>
      <c r="P333" s="47"/>
      <c r="Q333" s="52" t="str">
        <f t="shared" si="387"/>
        <v>Ž55</v>
      </c>
      <c r="R333" s="73">
        <f>IF(Q333="","",IF(COUNTIF(Q$12:Q332,Q333)=0,R332+1,R332))</f>
        <v>21</v>
      </c>
      <c r="S333" s="73">
        <f t="shared" si="388"/>
        <v>115</v>
      </c>
      <c r="T333" s="73">
        <f t="shared" ref="T333:T396" si="432">IF(Q333="","",IFERROR(INDEX(natStaza_id,MATCH(Q333,natStaza_kategorija,0)),""))</f>
        <v>24</v>
      </c>
      <c r="U333" s="66" t="str">
        <f t="shared" ref="U333:U396" si="433">IF(T333="","",INDEX(natStaza_naziv,MATCH(T333,natStaza_id,0)))</f>
        <v>Ž55</v>
      </c>
      <c r="V333" s="47" t="s">
        <v>0</v>
      </c>
      <c r="W333" s="222" t="str">
        <f t="shared" ref="W333:W396" si="434">IF(O333="","",INDEX(regKategorija_oznaka,MATCH(S333,regKategorija_id,0)))</f>
        <v>Ž55</v>
      </c>
      <c r="X333" s="223">
        <f t="shared" ref="X333:X396" si="435">IF(W333="","",INDEX(natKategorija_stazaKatId,MATCH(S333,natKategorija_katRegId,0)))</f>
        <v>43</v>
      </c>
      <c r="Y333" s="47" t="s">
        <v>0</v>
      </c>
      <c r="Z333" s="52" t="str">
        <f t="shared" si="389"/>
        <v>CRO</v>
      </c>
      <c r="AA333" s="73">
        <f t="shared" ref="AA333:AA396" si="436">IF(Z333="","",IFERROR(INDEX(regDrzava_id,MATCH(Z333,regDrzava_oznaka,0)),"NEMA"))</f>
        <v>1</v>
      </c>
      <c r="AB333" s="31" t="str">
        <f t="shared" si="390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391"/>
        <v/>
      </c>
      <c r="AH333" s="47" t="s">
        <v>0</v>
      </c>
      <c r="AI333" s="143" t="str">
        <f t="shared" si="392"/>
        <v>CRO</v>
      </c>
      <c r="AJ333" s="47"/>
      <c r="AK333" s="52" t="str">
        <f t="shared" si="393"/>
        <v>Teodora</v>
      </c>
      <c r="AL333" s="31" t="str">
        <f t="shared" si="394"/>
        <v>Kučinac</v>
      </c>
      <c r="AM333" s="73">
        <f t="shared" si="395"/>
        <v>1544</v>
      </c>
      <c r="AN333" s="73" t="str">
        <f t="shared" si="396"/>
        <v/>
      </c>
      <c r="AO333" s="31" t="str">
        <f t="shared" ref="AO333:AO396" si="437">IF(O333="","",IF(OR(AN333="",AN333="NEMA"),AK333,INDEX(regNatjecatelj_ime,MATCH(AN333,regNatjecatelj_id,0))))</f>
        <v>Teodora</v>
      </c>
      <c r="AP333" s="66" t="str">
        <f t="shared" ref="AP333:AP396" si="438">IF(O333="","",IF(OR(AN333="",AN333="NEMA"),AL333,INDEX(regNatjecatelj_prezime,MATCH(AN333,regNatjecatelj_id,0))))</f>
        <v>Kučinac</v>
      </c>
      <c r="AQ333" s="47" t="s">
        <v>0</v>
      </c>
      <c r="AR333" s="82" t="str">
        <f t="shared" si="397"/>
        <v/>
      </c>
      <c r="AS333" s="47" t="s">
        <v>0</v>
      </c>
      <c r="AT333" s="19" t="str">
        <f t="shared" si="398"/>
        <v/>
      </c>
      <c r="AU333" s="47" t="s">
        <v>0</v>
      </c>
      <c r="AV333" s="103"/>
      <c r="AW333" s="105"/>
      <c r="AX333" s="47" t="s">
        <v>0</v>
      </c>
      <c r="AY333" s="259" t="str">
        <f t="shared" si="421"/>
        <v/>
      </c>
      <c r="AZ333" s="47" t="s">
        <v>0</v>
      </c>
      <c r="BA333" s="52" t="str">
        <f t="shared" si="431"/>
        <v/>
      </c>
      <c r="BB333" s="73" t="str">
        <f>IF(AV333&amp;AW333="","",MAX(BB$12:BB332)+1)</f>
        <v/>
      </c>
      <c r="BC333" s="271" t="str">
        <f t="shared" ref="BC333:BC396" si="439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>IF(O333="","",IF(BC333="",AO333,IF(BC333="NEMA",AV333,INDEX(regNatjecatelj_ime,MATCH(BC333,regNatjecatelj_id,0)))))</f>
        <v>Teodora</v>
      </c>
      <c r="BG333" s="31" t="str">
        <f>IF(O333="","",IF(BC333="",AP333,IF(BC333="NEMA",AW333,INDEX(regNatjecatelj_prezime,MATCH(BC333,regNatjecatelj_id,0)))))</f>
        <v>Kučinac</v>
      </c>
      <c r="BH333" s="73" t="str">
        <f t="shared" si="399"/>
        <v/>
      </c>
      <c r="BI333" s="53">
        <f t="shared" si="400"/>
        <v>1544</v>
      </c>
      <c r="BJ333" s="47" t="s">
        <v>0</v>
      </c>
      <c r="BK333" s="52" t="str">
        <f t="shared" ref="BK333:BK396" si="440">IF(O333="","",J333)</f>
        <v>Vihor</v>
      </c>
      <c r="BL333" s="31" t="str">
        <f t="shared" ref="BL333:BL396" si="441">IF(O333="","",K333)</f>
        <v>OK Vihor</v>
      </c>
      <c r="BM333" s="73" t="str">
        <f t="shared" ref="BM333:BM396" si="442">IF(BL333="","",IF(IFERROR(MATCH(BL333,regKlub_naziv,0),"")&lt;&gt;"","",IFERROR(MATCH(BL333,regKlub_alias_alias,0),"NEMA")))</f>
        <v/>
      </c>
      <c r="BN333" s="31" t="str" cm="1">
        <f t="array" ref="BN333">IF(BM333="",""&amp;BL333,IF(BM333="NEMA",BL333,INDEX(regKlub_naziv,MATCH(INDEX(regKlub_alias_klubId,BM333),regKlub_id,0))))</f>
        <v>OK Vihor</v>
      </c>
      <c r="BO333" s="31" t="str" cm="1">
        <f t="array" ref="BO333">IFERROR(""&amp;INDEX(regNatjecatelj_klub,DX333),"")</f>
        <v>OK Vihor</v>
      </c>
      <c r="BP333" s="88" t="str">
        <f t="shared" si="401"/>
        <v/>
      </c>
      <c r="BQ333" s="66" t="str">
        <f t="shared" si="402"/>
        <v>OK Vihor</v>
      </c>
      <c r="BR333" s="47" t="s">
        <v>0</v>
      </c>
      <c r="BS333" s="52" t="str">
        <f>IF(X333&lt;&gt;"NEMA","",IF(IFERROR(MATCH(W333,W$12:W332,0),0)&lt;&gt;0,"",W333))</f>
        <v/>
      </c>
      <c r="BT333" s="73" t="str">
        <f t="shared" si="403"/>
        <v/>
      </c>
      <c r="BU333" s="31" t="str">
        <f>IF(OR(BT333="",BT333&lt;&gt;"NEMA"),"",MAX(BU$12:BU332)+1)</f>
        <v/>
      </c>
      <c r="BV333" s="66" t="str">
        <f t="shared" si="404"/>
        <v/>
      </c>
      <c r="BW333" s="47" t="s">
        <v>0</v>
      </c>
      <c r="BX333" s="19" t="str">
        <f t="shared" si="405"/>
        <v/>
      </c>
      <c r="BY333" s="47" t="s">
        <v>0</v>
      </c>
      <c r="BZ333" s="82" t="str">
        <f>IF(BM333&lt;&gt;"NEMA","",IF(IFERROR(MATCH(BL333,BL$12:BL332,0),0)&lt;&gt;0,"",BL333))</f>
        <v/>
      </c>
      <c r="CA333" s="47" t="s">
        <v>0</v>
      </c>
      <c r="CB333" s="125"/>
      <c r="CC333" s="47" t="s">
        <v>0</v>
      </c>
      <c r="CD333" s="58" t="str">
        <f t="shared" si="406"/>
        <v/>
      </c>
      <c r="CE333" s="31" t="str">
        <f t="shared" si="407"/>
        <v/>
      </c>
      <c r="CF333" s="31" t="str">
        <f>IF(CE333="","",MAX(CF$12:CF332)+1)</f>
        <v/>
      </c>
      <c r="CG333" s="31" t="str">
        <f t="shared" ref="CG333:CG396" si="443">IF(CE333="","",IF(AA333="","",IF(AA333="NEMA",AC333,AA333)))</f>
        <v/>
      </c>
      <c r="CH333" s="31" t="str">
        <f t="shared" si="408"/>
        <v/>
      </c>
      <c r="CI333" s="31" t="str">
        <f>IF(CB333="","",MAX(CI$12:CI332)+1)</f>
        <v/>
      </c>
      <c r="CJ333" s="31" t="str">
        <f t="shared" si="409"/>
        <v/>
      </c>
      <c r="CK333" s="66" t="str">
        <f t="shared" si="410"/>
        <v/>
      </c>
      <c r="CL333" s="47" t="s">
        <v>0</v>
      </c>
      <c r="CM333" s="73" t="str">
        <f t="shared" ref="CM333:CM396" si="444">IF(BM333="","",IF(BM333&lt;&gt;"NEMA","",IFERROR(INDEX(nat_klubAliasId,MATCH(BL333,nat_noviKluboviAliasi,0)),"")))</f>
        <v/>
      </c>
      <c r="CN333" s="47"/>
      <c r="CO333" s="19" t="str">
        <f t="shared" si="411"/>
        <v/>
      </c>
      <c r="CP333" s="47" t="s">
        <v>0</v>
      </c>
      <c r="CQ333" s="143" t="str">
        <f t="shared" si="412"/>
        <v>OK Vihor</v>
      </c>
      <c r="CR333" s="47" t="s">
        <v>0</v>
      </c>
      <c r="CS333" s="58" t="str">
        <f t="shared" si="428"/>
        <v>52:48</v>
      </c>
      <c r="CT333" s="73" t="str">
        <f t="shared" si="429"/>
        <v>0</v>
      </c>
      <c r="CU333" s="229" t="str">
        <f t="shared" ref="CU333:CU396" si="445">IF(CS333="",IF(OR(AL333="",CT333&lt;&gt;"0"),"","GREŠKA"),IF(AND(65535&gt;=VALUE(LEFT(CS333,SEARCH(":",CS333)-1))*60+VALUE(RIGHT(CS333,2)),OR(CT333="0",CT333="1",CT333="2",CT333="3",CT333="4")),"","GREŠKA"))</f>
        <v/>
      </c>
      <c r="CV333" s="230">
        <f t="shared" si="430"/>
        <v>3168</v>
      </c>
      <c r="CW333" s="163">
        <f t="shared" ref="CW333:CW396" si="446">IF(DW333="","",IF(AND(CT333="0",N(CV333)&gt;data_max_minuta*60),2,INDEX(regStatusRezultat_id,MATCH(VALUE(CT333),regStatusRezultat_oEvent,0))))</f>
        <v>1</v>
      </c>
      <c r="CX333" s="47" t="s">
        <v>0</v>
      </c>
      <c r="CY333" s="222" t="str">
        <f t="shared" si="413"/>
        <v xml:space="preserve">
</v>
      </c>
      <c r="CZ333" s="223">
        <f t="shared" si="414"/>
        <v>6</v>
      </c>
      <c r="DA333" s="47" t="s">
        <v>0</v>
      </c>
      <c r="DB333" s="47"/>
      <c r="DC333" s="47"/>
      <c r="DD333" s="47"/>
      <c r="DE333" s="47" t="s">
        <v>0</v>
      </c>
      <c r="DF333" s="53" t="str">
        <f t="shared" si="422"/>
        <v/>
      </c>
      <c r="DG333" t="s">
        <v>0</v>
      </c>
      <c r="DH333" s="128" t="str">
        <f t="shared" si="423"/>
        <v>Ž</v>
      </c>
      <c r="DI333" t="s">
        <v>0</v>
      </c>
      <c r="DJ333" s="52" t="str">
        <f t="shared" si="424"/>
        <v/>
      </c>
      <c r="DK333" s="66" t="str">
        <f t="shared" si="425"/>
        <v/>
      </c>
      <c r="DL333" t="s">
        <v>0</v>
      </c>
      <c r="DM333" s="19" t="str">
        <f t="shared" si="426"/>
        <v/>
      </c>
      <c r="DN333" s="47" t="s">
        <v>0</v>
      </c>
      <c r="DO333" s="19" t="str">
        <f t="shared" si="427"/>
        <v/>
      </c>
      <c r="DP333" s="47" t="s">
        <v>0</v>
      </c>
      <c r="DQ333" s="52" t="str">
        <f t="shared" ref="DQ333:DQ396" si="447">IF(AL333="","",DT333 &amp; IF(Q333="",""," – " &amp; Q333))</f>
        <v>Teodora – Kučinac – OK Vihor – Ž55</v>
      </c>
      <c r="DR333" s="53">
        <f t="shared" ref="DR333:DR396" si="448">IF(DQ333="","",IFERROR(MATCH(DQ333,regNatjecatelj_imePrezimeKlubKategorija,0),"NEMA"))</f>
        <v>762</v>
      </c>
      <c r="DS333" s="47" t="s">
        <v>0</v>
      </c>
      <c r="DT333" s="52" t="str">
        <f t="shared" ref="DT333:DT396" si="449">IF(AL333="","",DW333 &amp; IF(CQ333="",""," – " &amp; CQ333))</f>
        <v>Teodora – Kučinac – OK Vihor</v>
      </c>
      <c r="DU333" s="53">
        <f t="shared" ref="DU333:DU396" si="450">IF(DT333="","",IFERROR(MATCH(DT333,regNatjecatelj_imePrezimeKlub,0),"NEMA"))</f>
        <v>762</v>
      </c>
      <c r="DV333" s="47" t="s">
        <v>0</v>
      </c>
      <c r="DW333" s="52" t="str">
        <f t="shared" ref="DW333:DW396" si="451">IF(BG333="","",BF333&amp;" – "&amp;BG333)</f>
        <v>Teodora – Kučinac</v>
      </c>
      <c r="DX333" s="53">
        <f t="shared" ref="DX333:DX396" si="452">IF(DW333="","",IFERROR(MATCH(DW333,regNatjecatelj_imePrezime,0),"NEMA"))</f>
        <v>762</v>
      </c>
      <c r="DY333" s="47" t="s">
        <v>0</v>
      </c>
      <c r="DZ333" s="58">
        <f t="shared" si="415"/>
        <v>762</v>
      </c>
      <c r="EA333" s="53" cm="1">
        <f t="array" ref="EA333">IF(DZ333&lt;&gt;"",INDEX(regNatjecatelj_id,DZ333,0),IF(BD333&lt;&gt;"",BD333,""))</f>
        <v>1544</v>
      </c>
      <c r="EB333" s="47" t="s">
        <v>0</v>
      </c>
      <c r="EC333" s="58" t="str">
        <f t="shared" ref="EC333:EC396" si="453">IF(AL333="","",IF(BD333&lt;&gt;"","novo",IF(AN333="","imepre","imepre(ali)")))</f>
        <v>imepre</v>
      </c>
      <c r="ED333" s="73" t="str">
        <f t="shared" ref="ED333:ED396" si="454">IF(AL333="","",IF(BL333="",IF(IFERROR(INDEX(regNatjecatelj_klub,MATCH(EA333,regNatjecatelj_id,0)),"NEMA")="","klu",""),IF(OR(AND(BM333&lt;&gt;"",BM333&lt;&gt;"NEMA"),CJ333&lt;&gt;""),"klu(ali)",IF(AND(BO333&lt;&gt;"",BO333&lt;&gt;BN333),"(raz-klu)","klu"))))</f>
        <v>klu</v>
      </c>
      <c r="EE333" s="73" t="str">
        <f t="shared" ref="EE333:EE396" si="455">IF(AL333="","","kat"&amp;IF(AND(W333&lt;&gt;Q333,Q333&lt;&gt;"Open"),"(ali)",""))</f>
        <v>kat</v>
      </c>
      <c r="EF333" s="73" t="str">
        <f t="shared" ref="EF333:EF396" si="456">IF(OR(CU333&lt;&gt;"",CW333=2),"ot","")</f>
        <v/>
      </c>
      <c r="EG333" s="66" t="str">
        <f t="shared" ref="EG333:EG396" si="457">IF(AL333="","",EC333&amp;IF(EC333="novo","","-"&amp;ED333&amp;"-"&amp;EE333)&amp;IF(EF333="","","-"&amp;EF333))</f>
        <v>imepre-klu-kat</v>
      </c>
      <c r="EH333" s="47" t="s">
        <v>0</v>
      </c>
      <c r="EI333" s="58">
        <f>IF(AL333="","",MAX(EI$12:EI332)+1)</f>
        <v>479</v>
      </c>
      <c r="EJ333" s="73">
        <f t="shared" ref="EJ333:EJ396" si="458">IF(AO333="","",X333)</f>
        <v>43</v>
      </c>
      <c r="EK333" s="73">
        <f t="shared" si="416"/>
        <v>1544</v>
      </c>
      <c r="EL333" s="73">
        <f t="shared" ref="EL333:EL396" si="459">IF(CV333="","",CV333)</f>
        <v>3168</v>
      </c>
      <c r="EM333" s="73">
        <f t="shared" ref="EM333:EM396" si="460">IF(CW333="","",IF(AND(EL333="",CW333=1),6,CW333))</f>
        <v>1</v>
      </c>
      <c r="EN333" s="73">
        <f t="shared" si="417"/>
        <v>1</v>
      </c>
      <c r="EO333" s="73">
        <f t="shared" si="418"/>
        <v>1</v>
      </c>
      <c r="EP333" s="73" t="str">
        <f t="shared" ref="EP333:EP396" si="461">IF(CW333="","",CT333)</f>
        <v>0</v>
      </c>
      <c r="EQ333" s="73" t="str">
        <f t="shared" ref="EQ333:EQ396" si="462">IF(OR(AN333="",AN333="NEMA"),BB333,AN333)</f>
        <v/>
      </c>
      <c r="ER333" s="73" t="str">
        <f t="shared" ref="ER333:ER396" si="463">IF(AND(BM333&lt;&gt;"",BM333&lt;&gt;"NEMA"),BM333,IF(CM333&lt;&gt;"",CM333,IF(AND(BT333&lt;&gt;"",BT333&lt;&gt;"NEMA"),BT333,IF(BU333&lt;&gt;"",BU333,""))))</f>
        <v/>
      </c>
      <c r="ES333" s="53" t="str">
        <f t="shared" ref="ES333:ES396" si="464">IF(INDEX(natKategorija_alias_Id,MATCH(S333,natKategorija_katRegId,0))="","",INDEX(natKategorija_alias_Id,MATCH(S333,natKategorija_katRegId,0)))</f>
        <v/>
      </c>
      <c r="ET333" s="47" t="s">
        <v>0</v>
      </c>
      <c r="EU333" s="19" t="str">
        <f t="shared" si="419"/>
        <v>INSERT INTO rezultat(id,stazakategorija_id,imeprezime_id,vrijeme_sec,status_id,registracija,uparivanje_id,originalstatus_id,imeprezimealias_id,klubalias_id,kategorijaalias_id) VALUES (479,43,1544,3168,1,1,1,0,Null,Null,Null);</v>
      </c>
      <c r="EV333" s="47" t="s">
        <v>0</v>
      </c>
      <c r="EW333" s="19" t="str">
        <f t="shared" si="420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3" s="47" t="s">
        <v>0</v>
      </c>
      <c r="EY333" s="180" t="str">
        <f t="shared" ref="EY333:EY396" si="465">AG333&amp;IF(BX333="","","
")&amp;BX333&amp;IF(CO333="","","
")&amp;CO333&amp;IF(DM333="","","
")&amp;DM333&amp;IF(DO333="","","
")&amp;DO333&amp;IF(EU333="","","
")&amp;EU333&amp;IF(EW333="","","
")&amp;EW333</f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Z333" s="47" t="s">
        <v>0</v>
      </c>
    </row>
    <row r="334" spans="1:156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6" t="str">
        <f t="shared" ref="O334:O397" si="466">IF(E334="","","ok")</f>
        <v>ok</v>
      </c>
      <c r="P334" s="47"/>
      <c r="Q334" s="52" t="str">
        <f t="shared" ref="Q334:Q397" si="467">IF(B334="","",B334)</f>
        <v>Ž55</v>
      </c>
      <c r="R334" s="73">
        <f>IF(Q334="","",IF(COUNTIF(Q$12:Q333,Q334)=0,R333+1,R333))</f>
        <v>21</v>
      </c>
      <c r="S334" s="73">
        <f t="shared" ref="S334:S397" si="468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432"/>
        <v>24</v>
      </c>
      <c r="U334" s="66" t="str">
        <f t="shared" si="433"/>
        <v>Ž55</v>
      </c>
      <c r="V334" s="47" t="s">
        <v>0</v>
      </c>
      <c r="W334" s="222" t="str">
        <f t="shared" si="434"/>
        <v>Ž55</v>
      </c>
      <c r="X334" s="223">
        <f t="shared" si="435"/>
        <v>43</v>
      </c>
      <c r="Y334" s="47" t="s">
        <v>0</v>
      </c>
      <c r="Z334" s="52" t="str">
        <f t="shared" ref="Z334:Z397" si="469">IF(O334="","",M334)</f>
        <v>CRO</v>
      </c>
      <c r="AA334" s="73">
        <f t="shared" si="436"/>
        <v>1</v>
      </c>
      <c r="AB334" s="31" t="str">
        <f t="shared" ref="AB334:AB397" si="470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471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472">IF(AA334="","",IF(AA334="NEMA",AB334,Z334))</f>
        <v>CRO</v>
      </c>
      <c r="AJ334" s="47"/>
      <c r="AK334" s="52" t="str">
        <f t="shared" ref="AK334:AK397" si="473">IF(O334="","",D334)</f>
        <v>Branka</v>
      </c>
      <c r="AL334" s="31" t="str">
        <f t="shared" ref="AL334:AL397" si="474">IF(O334="","",E334)</f>
        <v>Fabek</v>
      </c>
      <c r="AM334" s="73">
        <f t="shared" ref="AM334:AM397" si="475">IF(AL334="","",IFERROR(INDEX(regNatjecatelj_id,MATCH(AK334&amp;" – "&amp;AL334,regNatjecatelj_imePrezime,0)),"NEMA"))</f>
        <v>1231</v>
      </c>
      <c r="AN334" s="73" t="str">
        <f t="shared" ref="AN334:AN397" si="476">IF(AM334&lt;&gt;"NEMA","",IFERROR(INDEX(regNatjecatelj_alias_natjecateljId,MATCH(AK334&amp;" "&amp;AL334,regNatjecatelj_alias_alias,0)),"NEMA"))</f>
        <v/>
      </c>
      <c r="AO334" s="31" t="str">
        <f t="shared" si="437"/>
        <v>Branka</v>
      </c>
      <c r="AP334" s="66" t="str">
        <f t="shared" si="438"/>
        <v>Fabek</v>
      </c>
      <c r="AQ334" s="47" t="s">
        <v>0</v>
      </c>
      <c r="AR334" s="82" t="str">
        <f t="shared" ref="AR334:AR397" si="477">IF(OR(O334="",AN334&lt;&gt;"NEMA"),"",AK334&amp;" "&amp;AL334)</f>
        <v/>
      </c>
      <c r="AS334" s="47" t="s">
        <v>0</v>
      </c>
      <c r="AT334" s="19" t="str">
        <f t="shared" ref="AT334:AT397" si="478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9" t="str">
        <f t="shared" si="421"/>
        <v/>
      </c>
      <c r="AZ334" s="47" t="s">
        <v>0</v>
      </c>
      <c r="BA334" s="52" t="str">
        <f t="shared" si="431"/>
        <v/>
      </c>
      <c r="BB334" s="73" t="str">
        <f>IF(AV334&amp;AW334="","",MAX(BB$12:BB333)+1)</f>
        <v/>
      </c>
      <c r="BC334" s="271" t="str">
        <f t="shared" si="439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>IF(O334="","",IF(BC334="",AO334,IF(BC334="NEMA",AV334,INDEX(regNatjecatelj_ime,MATCH(BC334,regNatjecatelj_id,0)))))</f>
        <v>Branka</v>
      </c>
      <c r="BG334" s="31" t="str">
        <f>IF(O334="","",IF(BC334="",AP334,IF(BC334="NEMA",AW334,INDEX(regNatjecatelj_prezime,MATCH(BC334,regNatjecatelj_id,0)))))</f>
        <v>Fabek</v>
      </c>
      <c r="BH334" s="73" t="str">
        <f t="shared" ref="BH334:BH397" si="479">IF(AND(AN334&lt;&gt;"",AN334&lt;&gt;"NEMA"),AN334,IF(BB334&lt;&gt;"",BB334,""))</f>
        <v/>
      </c>
      <c r="BI334" s="53">
        <f t="shared" ref="BI334:BI397" si="480">IF(AND(AM334&lt;&gt;"",AM334&lt;&gt;"NEMA"),AM334,IF(BC334&lt;&gt;"",BC334,IF(BD334&lt;&gt;"",BD334,"")))</f>
        <v>1231</v>
      </c>
      <c r="BJ334" s="47" t="s">
        <v>0</v>
      </c>
      <c r="BK334" s="52" t="str">
        <f t="shared" si="440"/>
        <v>JAP</v>
      </c>
      <c r="BL334" s="31" t="str">
        <f t="shared" si="441"/>
        <v>OK Japetic</v>
      </c>
      <c r="BM334" s="73">
        <f t="shared" si="442"/>
        <v>1</v>
      </c>
      <c r="BN334" s="31" t="str" cm="1">
        <f t="array" ref="BN334">IF(BM334="",""&amp;BL334,IF(BM334="NEMA",BL334,INDEX(regKlub_naziv,MATCH(INDEX(regKlub_alias_klubId,BM334),regKlub_id,0))))</f>
        <v>OK Japetić</v>
      </c>
      <c r="BO334" s="31" t="str" cm="1">
        <f t="array" ref="BO334">IFERROR(""&amp;INDEX(regNatjecatelj_klub,DX334),"")</f>
        <v>OK Japetić</v>
      </c>
      <c r="BP334" s="88" t="str">
        <f t="shared" ref="BP334:BP397" si="481">IF(BN334=BO334,"",IF(BO334="","",1))</f>
        <v/>
      </c>
      <c r="BQ334" s="66" t="str">
        <f t="shared" ref="BQ334:BQ397" si="482">IF(AND(BO334&lt;&gt;"",BO334&lt;&gt;BN334),BO334,""&amp;BN334)</f>
        <v>OK Japetić</v>
      </c>
      <c r="BR334" s="47" t="s">
        <v>0</v>
      </c>
      <c r="BS334" s="52" t="str">
        <f>IF(X334&lt;&gt;"NEMA","",IF(IFERROR(MATCH(W334,W$12:W333,0),0)&lt;&gt;0,"",W334))</f>
        <v/>
      </c>
      <c r="BT334" s="73" t="str">
        <f t="shared" ref="BT334:BT397" si="483">IF(BS334="","",IFERROR(INDEX(regKlub_alias_id,MATCH(BS334,regKlub_alias_alias,0)),"NEMA"))</f>
        <v/>
      </c>
      <c r="BU334" s="31" t="str">
        <f>IF(OR(BT334="",BT334&lt;&gt;"NEMA"),"",MAX(BU$12:BU333)+1)</f>
        <v/>
      </c>
      <c r="BV334" s="66" t="str">
        <f t="shared" ref="BV334:BV397" si="484">IF(OR(BT334="",BT334&lt;&gt;"NEMA"),"",INDEX(regKlub_id,MATCH(BS334,regKlub_naziv,0)))</f>
        <v/>
      </c>
      <c r="BW334" s="47" t="s">
        <v>0</v>
      </c>
      <c r="BX334" s="19" t="str">
        <f t="shared" ref="BX334:BX397" si="485">IF(OR(BT334="",BT334&lt;&gt;"NEMA"),"","INSERT INTO klub_alias(id,alias,klub_id) VALUES ("&amp;BU334&amp;",'"&amp;BS334&amp;"',"&amp;BV334&amp;");")</f>
        <v/>
      </c>
      <c r="BY334" s="47" t="s">
        <v>0</v>
      </c>
      <c r="BZ334" s="82" t="str">
        <f>IF(BM334&lt;&gt;"NEMA","",IF(IFERROR(MATCH(BL334,BL$12:BL333,0),0)&lt;&gt;0,"",BL334))</f>
        <v/>
      </c>
      <c r="CA334" s="47" t="s">
        <v>0</v>
      </c>
      <c r="CB334" s="125"/>
      <c r="CC334" s="47" t="s">
        <v>0</v>
      </c>
      <c r="CD334" s="58" t="str">
        <f t="shared" ref="CD334:CD397" si="486">IF(CB334="","",IFERROR(INDEX(regKlub_id,MATCH(CB334,regKlub_naziv,0)),"NEMA"))</f>
        <v/>
      </c>
      <c r="CE334" s="31" t="str">
        <f t="shared" ref="CE334:CE397" si="487">IF(BZ334="","",IF(CB334="",BZ334,""))</f>
        <v/>
      </c>
      <c r="CF334" s="31" t="str">
        <f>IF(CE334="","",MAX(CF$12:CF333)+1)</f>
        <v/>
      </c>
      <c r="CG334" s="31" t="str">
        <f t="shared" si="443"/>
        <v/>
      </c>
      <c r="CH334" s="31" t="str">
        <f t="shared" ref="CH334:CH397" si="488">IF(CE334="","","INSERT INTO klub(id,naziv,drzava_id,aktivan) VALUES ("&amp;CF334&amp;",'"&amp;CE334&amp;"',"&amp;CG334&amp;",1);")</f>
        <v/>
      </c>
      <c r="CI334" s="31" t="str">
        <f>IF(CB334="","",MAX(CI$12:CI333)+1)</f>
        <v/>
      </c>
      <c r="CJ334" s="31" t="str">
        <f t="shared" ref="CJ334:CJ397" si="489">IF(CB334="","",IF(CF334="",INDEX(regKlub_id,MATCH(CB334,regKlub_naziv,0)),CF334))</f>
        <v/>
      </c>
      <c r="CK334" s="66" t="str">
        <f t="shared" ref="CK334:CK397" si="490">IF(CB334="","","INSERT INTO klub_alias(id,alias,klub_id) VALUES ("&amp;CI334&amp;",'"&amp;BZ334&amp;"',"&amp;CJ334&amp;");")</f>
        <v/>
      </c>
      <c r="CL334" s="47" t="s">
        <v>0</v>
      </c>
      <c r="CM334" s="73" t="str">
        <f t="shared" si="444"/>
        <v/>
      </c>
      <c r="CN334" s="47"/>
      <c r="CO334" s="19" t="str">
        <f t="shared" ref="CO334:CO397" si="491">""&amp;CH334&amp;IF(AND(CH334&lt;&gt;"",CK334&lt;&gt;""),"
","")&amp;CK334</f>
        <v/>
      </c>
      <c r="CP334" s="47" t="s">
        <v>0</v>
      </c>
      <c r="CQ334" s="143" t="str">
        <f t="shared" ref="CQ334:CQ397" si="492">IF(BQ334="","",IF(CB334="",IF(IFERROR(MATCH(BQ334,nat_noviKluboviAliasi,0),0)&gt;0,INDEX(nat_kluboviAliasi,MATCH(BQ334,nat_noviKluboviAliasi,0)),BQ334),CB334))</f>
        <v>OK Japetić</v>
      </c>
      <c r="CR334" s="47" t="s">
        <v>0</v>
      </c>
      <c r="CS334" s="58" t="str">
        <f t="shared" si="428"/>
        <v>53:38</v>
      </c>
      <c r="CT334" s="73" t="str">
        <f t="shared" si="429"/>
        <v>0</v>
      </c>
      <c r="CU334" s="229" t="str">
        <f t="shared" si="445"/>
        <v/>
      </c>
      <c r="CV334" s="230">
        <f t="shared" si="430"/>
        <v>3218</v>
      </c>
      <c r="CW334" s="163">
        <f t="shared" si="446"/>
        <v>1</v>
      </c>
      <c r="CX334" s="47" t="s">
        <v>0</v>
      </c>
      <c r="CY334" s="222" t="str">
        <f t="shared" ref="CY334:CY397" si="493">IF(CU334&lt;&gt;"GREŠKA","",AK334&amp;" "&amp;AL334&amp;" – Molim u OEventu provjeriti i ispraviti rezultat – vrijeme ("&amp;IF(CS334="","nije upisano",CS334)&amp;") i classifier ("&amp;CT334&amp;").")&amp;IF(OR(CU334&lt;&gt;"GREŠKA",CW334&lt;&gt;5),"
","")&amp;IF(CW334&lt;&gt;5,"",AK334&amp;" "&amp;AL334&amp;" – Molim u provjeriti je li natjecatelj zaista diskvalificiran. Ako je koje je obrazloženje, ako nije molim u OEventu ispraviti rezultat")</f>
        <v xml:space="preserve">
</v>
      </c>
      <c r="CZ334" s="223">
        <f t="shared" ref="CZ334:CZ397" si="494">IF(DZ334="","",IF(AND(CW334="0",N(CY334)&gt;data_max_minuta*60),2,INDEX(regStatusRezultat_id,MATCH(VALUE(CW334),regStatusRezultat_oEvent,0))))</f>
        <v>6</v>
      </c>
      <c r="DA334" s="47" t="s">
        <v>0</v>
      </c>
      <c r="DB334" s="47"/>
      <c r="DC334" s="47"/>
      <c r="DD334" s="47"/>
      <c r="DE334" s="47" t="s">
        <v>0</v>
      </c>
      <c r="DF334" s="53" t="str">
        <f t="shared" si="422"/>
        <v/>
      </c>
      <c r="DG334" t="s">
        <v>0</v>
      </c>
      <c r="DH334" s="128" t="str">
        <f t="shared" si="423"/>
        <v>Ž</v>
      </c>
      <c r="DI334" t="s">
        <v>0</v>
      </c>
      <c r="DJ334" s="52" t="str">
        <f t="shared" si="424"/>
        <v/>
      </c>
      <c r="DK334" s="66" t="str">
        <f t="shared" si="425"/>
        <v/>
      </c>
      <c r="DL334" t="s">
        <v>0</v>
      </c>
      <c r="DM334" s="19" t="str">
        <f t="shared" si="426"/>
        <v/>
      </c>
      <c r="DN334" s="47" t="s">
        <v>0</v>
      </c>
      <c r="DO334" s="19" t="str">
        <f t="shared" si="427"/>
        <v/>
      </c>
      <c r="DP334" s="47" t="s">
        <v>0</v>
      </c>
      <c r="DQ334" s="52" t="str">
        <f t="shared" si="447"/>
        <v>Branka – Fabek – OK Japetić – Ž55</v>
      </c>
      <c r="DR334" s="53">
        <f t="shared" si="448"/>
        <v>85</v>
      </c>
      <c r="DS334" s="47" t="s">
        <v>0</v>
      </c>
      <c r="DT334" s="52" t="str">
        <f t="shared" si="449"/>
        <v>Branka – Fabek – OK Japetić</v>
      </c>
      <c r="DU334" s="53">
        <f t="shared" si="450"/>
        <v>85</v>
      </c>
      <c r="DV334" s="47" t="s">
        <v>0</v>
      </c>
      <c r="DW334" s="52" t="str">
        <f t="shared" si="451"/>
        <v>Branka – Fabek</v>
      </c>
      <c r="DX334" s="53">
        <f t="shared" si="452"/>
        <v>85</v>
      </c>
      <c r="DY334" s="47" t="s">
        <v>0</v>
      </c>
      <c r="DZ334" s="58">
        <f t="shared" ref="DZ334:DZ397" si="495">IF(DR334="","",IF(DR334&lt;&gt;"NEMA",DR334,IF(DU334&lt;&gt;"NEMA",DU334,IF(DX334&lt;&gt;"NEMA",DX334,""))))</f>
        <v>85</v>
      </c>
      <c r="EA334" s="53" cm="1">
        <f t="array" ref="EA334">IF(DZ334&lt;&gt;"",INDEX(regNatjecatelj_id,DZ334,0),IF(BD334&lt;&gt;"",BD334,""))</f>
        <v>1231</v>
      </c>
      <c r="EB334" s="47" t="s">
        <v>0</v>
      </c>
      <c r="EC334" s="58" t="str">
        <f t="shared" si="453"/>
        <v>imepre</v>
      </c>
      <c r="ED334" s="73" t="str">
        <f t="shared" si="454"/>
        <v>klu(ali)</v>
      </c>
      <c r="EE334" s="73" t="str">
        <f t="shared" si="455"/>
        <v>kat</v>
      </c>
      <c r="EF334" s="73" t="str">
        <f t="shared" si="456"/>
        <v/>
      </c>
      <c r="EG334" s="66" t="str">
        <f t="shared" si="457"/>
        <v>imepre-klu(ali)-kat</v>
      </c>
      <c r="EH334" s="47" t="s">
        <v>0</v>
      </c>
      <c r="EI334" s="58">
        <f>IF(AL334="","",MAX(EI$12:EI333)+1)</f>
        <v>480</v>
      </c>
      <c r="EJ334" s="73">
        <f t="shared" si="458"/>
        <v>43</v>
      </c>
      <c r="EK334" s="73">
        <f t="shared" ref="EK334:EK397" si="496">IF(EA334="","",EA334)</f>
        <v>1231</v>
      </c>
      <c r="EL334" s="73">
        <f t="shared" si="459"/>
        <v>3218</v>
      </c>
      <c r="EM334" s="73">
        <f t="shared" si="460"/>
        <v>1</v>
      </c>
      <c r="EN334" s="73">
        <f t="shared" ref="EN334:EN397" si="497">IF(DW334="","",IF(data_trka_je_rangirana=0,0,IF(OR(DR334="",DR334="NEMA"),0,1)))</f>
        <v>1</v>
      </c>
      <c r="EO334" s="73">
        <f t="shared" ref="EO334:EO397" si="498">IF(EI334="","",INDEX(regUparivanje_id,MATCH(EG334,regUparivanje_oznaka,0)))</f>
        <v>3</v>
      </c>
      <c r="EP334" s="73" t="str">
        <f t="shared" si="461"/>
        <v>0</v>
      </c>
      <c r="EQ334" s="73" t="str">
        <f t="shared" si="462"/>
        <v/>
      </c>
      <c r="ER334" s="73">
        <f t="shared" si="463"/>
        <v>1</v>
      </c>
      <c r="ES334" s="53" t="str">
        <f t="shared" si="464"/>
        <v/>
      </c>
      <c r="ET334" s="47" t="s">
        <v>0</v>
      </c>
      <c r="EU334" s="19" t="str">
        <f t="shared" ref="EU334:EU397" si="499">IF(EJ334="","","INSERT INTO rezultat(id,stazakategorija_id,imeprezime_id,vrijeme_sec,status_id,registracija,uparivanje_id,originalstatus_id,imeprezimealias_id,klubalias_id,kategorijaalias_id) VALUES ("&amp;EI334&amp;","&amp;EJ334&amp;","&amp;EK334&amp;","&amp;IF(EL334="","Null",EL334)&amp;","&amp;EM334&amp;","&amp;EN334&amp;","&amp;EO334&amp;","&amp;EP334&amp;","&amp;IF(EQ334="","Null",EQ334)&amp;","&amp;IF(ER334="","Null",ER334)&amp;","&amp;IF(ES334="","Null",ES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V334" s="47" t="s">
        <v>0</v>
      </c>
      <c r="EW334" s="19" t="str">
        <f t="shared" ref="EW334:EW397" si="500">IF(EJ334="","",IF(EN334=1,"UPDATE
	registar
SET
	potvrda = 1
WHERE
	imeprezime_id="&amp;EK334&amp;"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4" s="47" t="s">
        <v>0</v>
      </c>
      <c r="EY334" s="180" t="str">
        <f t="shared" si="465"/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Z334" s="47" t="s">
        <v>0</v>
      </c>
    </row>
    <row r="335" spans="1:156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6" t="str">
        <f t="shared" si="466"/>
        <v>ok</v>
      </c>
      <c r="P335" s="47"/>
      <c r="Q335" s="52" t="str">
        <f t="shared" si="467"/>
        <v>Ž55</v>
      </c>
      <c r="R335" s="73">
        <f>IF(Q335="","",IF(COUNTIF(Q$12:Q334,Q335)=0,R334+1,R334))</f>
        <v>21</v>
      </c>
      <c r="S335" s="73">
        <f t="shared" si="468"/>
        <v>115</v>
      </c>
      <c r="T335" s="73">
        <f t="shared" si="432"/>
        <v>24</v>
      </c>
      <c r="U335" s="66" t="str">
        <f t="shared" si="433"/>
        <v>Ž55</v>
      </c>
      <c r="V335" s="47" t="s">
        <v>0</v>
      </c>
      <c r="W335" s="222" t="str">
        <f t="shared" si="434"/>
        <v>Ž55</v>
      </c>
      <c r="X335" s="223">
        <f t="shared" si="435"/>
        <v>43</v>
      </c>
      <c r="Y335" s="47" t="s">
        <v>0</v>
      </c>
      <c r="Z335" s="52" t="str">
        <f t="shared" si="469"/>
        <v>CRO</v>
      </c>
      <c r="AA335" s="73">
        <f t="shared" si="436"/>
        <v>1</v>
      </c>
      <c r="AB335" s="31" t="str">
        <f t="shared" si="470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471"/>
        <v/>
      </c>
      <c r="AH335" s="47" t="s">
        <v>0</v>
      </c>
      <c r="AI335" s="143" t="str">
        <f t="shared" si="472"/>
        <v>CRO</v>
      </c>
      <c r="AJ335" s="47"/>
      <c r="AK335" s="52" t="str">
        <f t="shared" si="473"/>
        <v>Sanja</v>
      </c>
      <c r="AL335" s="31" t="str">
        <f t="shared" si="474"/>
        <v>Radočaj</v>
      </c>
      <c r="AM335" s="73">
        <f t="shared" si="475"/>
        <v>1939</v>
      </c>
      <c r="AN335" s="73" t="str">
        <f t="shared" si="476"/>
        <v/>
      </c>
      <c r="AO335" s="31" t="str">
        <f t="shared" si="437"/>
        <v>Sanja</v>
      </c>
      <c r="AP335" s="66" t="str">
        <f t="shared" si="438"/>
        <v>Radočaj</v>
      </c>
      <c r="AQ335" s="47" t="s">
        <v>0</v>
      </c>
      <c r="AR335" s="82" t="str">
        <f t="shared" si="477"/>
        <v/>
      </c>
      <c r="AS335" s="47" t="s">
        <v>0</v>
      </c>
      <c r="AT335" s="19" t="str">
        <f t="shared" si="478"/>
        <v/>
      </c>
      <c r="AU335" s="47" t="s">
        <v>0</v>
      </c>
      <c r="AV335" s="103"/>
      <c r="AW335" s="105"/>
      <c r="AX335" s="47" t="s">
        <v>0</v>
      </c>
      <c r="AY335" s="259" t="str">
        <f t="shared" si="421"/>
        <v/>
      </c>
      <c r="AZ335" s="47" t="s">
        <v>0</v>
      </c>
      <c r="BA335" s="52" t="str">
        <f t="shared" si="431"/>
        <v/>
      </c>
      <c r="BB335" s="73" t="str">
        <f>IF(AV335&amp;AW335="","",MAX(BB$12:BB334)+1)</f>
        <v/>
      </c>
      <c r="BC335" s="271" t="str">
        <f t="shared" si="439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>IF(O335="","",IF(BC335="",AO335,IF(BC335="NEMA",AV335,INDEX(regNatjecatelj_ime,MATCH(BC335,regNatjecatelj_id,0)))))</f>
        <v>Sanja</v>
      </c>
      <c r="BG335" s="31" t="str">
        <f>IF(O335="","",IF(BC335="",AP335,IF(BC335="NEMA",AW335,INDEX(regNatjecatelj_prezime,MATCH(BC335,regNatjecatelj_id,0)))))</f>
        <v>Radočaj</v>
      </c>
      <c r="BH335" s="73" t="str">
        <f t="shared" si="479"/>
        <v/>
      </c>
      <c r="BI335" s="53">
        <f t="shared" si="480"/>
        <v>1939</v>
      </c>
      <c r="BJ335" s="47" t="s">
        <v>0</v>
      </c>
      <c r="BK335" s="52" t="str">
        <f t="shared" si="440"/>
        <v>BJE</v>
      </c>
      <c r="BL335" s="31" t="str">
        <f t="shared" si="441"/>
        <v>OK Bjelovar</v>
      </c>
      <c r="BM335" s="73" t="str">
        <f t="shared" si="442"/>
        <v/>
      </c>
      <c r="BN335" s="31" t="str" cm="1">
        <f t="array" ref="BN335">IF(BM335="",""&amp;BL335,IF(BM335="NEMA",BL335,INDEX(regKlub_naziv,MATCH(INDEX(regKlub_alias_klubId,BM335),regKlub_id,0))))</f>
        <v>OK Bjelovar</v>
      </c>
      <c r="BO335" s="31" t="str" cm="1">
        <f t="array" ref="BO335">IFERROR(""&amp;INDEX(regNatjecatelj_klub,DX335),"")</f>
        <v>OK Bjelovar</v>
      </c>
      <c r="BP335" s="88" t="str">
        <f t="shared" si="481"/>
        <v/>
      </c>
      <c r="BQ335" s="66" t="str">
        <f t="shared" si="482"/>
        <v>OK Bjelovar</v>
      </c>
      <c r="BR335" s="47" t="s">
        <v>0</v>
      </c>
      <c r="BS335" s="52" t="str">
        <f>IF(X335&lt;&gt;"NEMA","",IF(IFERROR(MATCH(W335,W$12:W334,0),0)&lt;&gt;0,"",W335))</f>
        <v/>
      </c>
      <c r="BT335" s="73" t="str">
        <f t="shared" si="483"/>
        <v/>
      </c>
      <c r="BU335" s="31" t="str">
        <f>IF(OR(BT335="",BT335&lt;&gt;"NEMA"),"",MAX(BU$12:BU334)+1)</f>
        <v/>
      </c>
      <c r="BV335" s="66" t="str">
        <f t="shared" si="484"/>
        <v/>
      </c>
      <c r="BW335" s="47" t="s">
        <v>0</v>
      </c>
      <c r="BX335" s="19" t="str">
        <f t="shared" si="485"/>
        <v/>
      </c>
      <c r="BY335" s="47" t="s">
        <v>0</v>
      </c>
      <c r="BZ335" s="82" t="str">
        <f>IF(BM335&lt;&gt;"NEMA","",IF(IFERROR(MATCH(BL335,BL$12:BL334,0),0)&lt;&gt;0,"",BL335))</f>
        <v/>
      </c>
      <c r="CA335" s="47" t="s">
        <v>0</v>
      </c>
      <c r="CB335" s="125"/>
      <c r="CC335" s="47" t="s">
        <v>0</v>
      </c>
      <c r="CD335" s="58" t="str">
        <f t="shared" si="486"/>
        <v/>
      </c>
      <c r="CE335" s="31" t="str">
        <f t="shared" si="487"/>
        <v/>
      </c>
      <c r="CF335" s="31" t="str">
        <f>IF(CE335="","",MAX(CF$12:CF334)+1)</f>
        <v/>
      </c>
      <c r="CG335" s="31" t="str">
        <f t="shared" si="443"/>
        <v/>
      </c>
      <c r="CH335" s="31" t="str">
        <f t="shared" si="488"/>
        <v/>
      </c>
      <c r="CI335" s="31" t="str">
        <f>IF(CB335="","",MAX(CI$12:CI334)+1)</f>
        <v/>
      </c>
      <c r="CJ335" s="31" t="str">
        <f t="shared" si="489"/>
        <v/>
      </c>
      <c r="CK335" s="66" t="str">
        <f t="shared" si="490"/>
        <v/>
      </c>
      <c r="CL335" s="47" t="s">
        <v>0</v>
      </c>
      <c r="CM335" s="73" t="str">
        <f t="shared" si="444"/>
        <v/>
      </c>
      <c r="CN335" s="47"/>
      <c r="CO335" s="19" t="str">
        <f t="shared" si="491"/>
        <v/>
      </c>
      <c r="CP335" s="47" t="s">
        <v>0</v>
      </c>
      <c r="CQ335" s="143" t="str">
        <f t="shared" si="492"/>
        <v>OK Bjelovar</v>
      </c>
      <c r="CR335" s="47" t="s">
        <v>0</v>
      </c>
      <c r="CS335" s="58" t="str">
        <f t="shared" si="428"/>
        <v>58:27</v>
      </c>
      <c r="CT335" s="73" t="str">
        <f t="shared" si="429"/>
        <v>0</v>
      </c>
      <c r="CU335" s="229" t="str">
        <f t="shared" si="445"/>
        <v/>
      </c>
      <c r="CV335" s="230">
        <f t="shared" si="430"/>
        <v>3507</v>
      </c>
      <c r="CW335" s="163">
        <f t="shared" si="446"/>
        <v>1</v>
      </c>
      <c r="CX335" s="47" t="s">
        <v>0</v>
      </c>
      <c r="CY335" s="222" t="str">
        <f t="shared" si="493"/>
        <v xml:space="preserve">
</v>
      </c>
      <c r="CZ335" s="223">
        <f t="shared" si="494"/>
        <v>6</v>
      </c>
      <c r="DA335" s="47" t="s">
        <v>0</v>
      </c>
      <c r="DB335" s="47"/>
      <c r="DC335" s="47"/>
      <c r="DD335" s="47"/>
      <c r="DE335" s="47" t="s">
        <v>0</v>
      </c>
      <c r="DF335" s="53" t="str">
        <f t="shared" si="422"/>
        <v/>
      </c>
      <c r="DG335" t="s">
        <v>0</v>
      </c>
      <c r="DH335" s="128" t="str">
        <f t="shared" si="423"/>
        <v>Ž</v>
      </c>
      <c r="DI335" t="s">
        <v>0</v>
      </c>
      <c r="DJ335" s="52" t="str">
        <f t="shared" si="424"/>
        <v/>
      </c>
      <c r="DK335" s="66" t="str">
        <f t="shared" si="425"/>
        <v/>
      </c>
      <c r="DL335" t="s">
        <v>0</v>
      </c>
      <c r="DM335" s="19" t="str">
        <f t="shared" si="426"/>
        <v/>
      </c>
      <c r="DN335" s="47" t="s">
        <v>0</v>
      </c>
      <c r="DO335" s="19" t="str">
        <f t="shared" si="427"/>
        <v/>
      </c>
      <c r="DP335" s="47" t="s">
        <v>0</v>
      </c>
      <c r="DQ335" s="52" t="str">
        <f t="shared" si="447"/>
        <v>Sanja – Radočaj – OK Bjelovar – Ž55</v>
      </c>
      <c r="DR335" s="53">
        <f t="shared" si="448"/>
        <v>22</v>
      </c>
      <c r="DS335" s="47" t="s">
        <v>0</v>
      </c>
      <c r="DT335" s="52" t="str">
        <f t="shared" si="449"/>
        <v>Sanja – Radočaj – OK Bjelovar</v>
      </c>
      <c r="DU335" s="53">
        <f t="shared" si="450"/>
        <v>22</v>
      </c>
      <c r="DV335" s="47" t="s">
        <v>0</v>
      </c>
      <c r="DW335" s="52" t="str">
        <f t="shared" si="451"/>
        <v>Sanja – Radočaj</v>
      </c>
      <c r="DX335" s="53">
        <f t="shared" si="452"/>
        <v>22</v>
      </c>
      <c r="DY335" s="47" t="s">
        <v>0</v>
      </c>
      <c r="DZ335" s="58">
        <f t="shared" si="495"/>
        <v>22</v>
      </c>
      <c r="EA335" s="53" cm="1">
        <f t="array" ref="EA335">IF(DZ335&lt;&gt;"",INDEX(regNatjecatelj_id,DZ335,0),IF(BD335&lt;&gt;"",BD335,""))</f>
        <v>1939</v>
      </c>
      <c r="EB335" s="47" t="s">
        <v>0</v>
      </c>
      <c r="EC335" s="58" t="str">
        <f t="shared" si="453"/>
        <v>imepre</v>
      </c>
      <c r="ED335" s="73" t="str">
        <f t="shared" si="454"/>
        <v>klu</v>
      </c>
      <c r="EE335" s="73" t="str">
        <f t="shared" si="455"/>
        <v>kat</v>
      </c>
      <c r="EF335" s="73" t="str">
        <f t="shared" si="456"/>
        <v/>
      </c>
      <c r="EG335" s="66" t="str">
        <f t="shared" si="457"/>
        <v>imepre-klu-kat</v>
      </c>
      <c r="EH335" s="47" t="s">
        <v>0</v>
      </c>
      <c r="EI335" s="58">
        <f>IF(AL335="","",MAX(EI$12:EI334)+1)</f>
        <v>481</v>
      </c>
      <c r="EJ335" s="73">
        <f t="shared" si="458"/>
        <v>43</v>
      </c>
      <c r="EK335" s="73">
        <f t="shared" si="496"/>
        <v>1939</v>
      </c>
      <c r="EL335" s="73">
        <f t="shared" si="459"/>
        <v>3507</v>
      </c>
      <c r="EM335" s="73">
        <f t="shared" si="460"/>
        <v>1</v>
      </c>
      <c r="EN335" s="73">
        <f t="shared" si="497"/>
        <v>1</v>
      </c>
      <c r="EO335" s="73">
        <f t="shared" si="498"/>
        <v>1</v>
      </c>
      <c r="EP335" s="73" t="str">
        <f t="shared" si="461"/>
        <v>0</v>
      </c>
      <c r="EQ335" s="73" t="str">
        <f t="shared" si="462"/>
        <v/>
      </c>
      <c r="ER335" s="73" t="str">
        <f t="shared" si="463"/>
        <v/>
      </c>
      <c r="ES335" s="53" t="str">
        <f t="shared" si="464"/>
        <v/>
      </c>
      <c r="ET335" s="47" t="s">
        <v>0</v>
      </c>
      <c r="EU335" s="19" t="str">
        <f t="shared" si="499"/>
        <v>INSERT INTO rezultat(id,stazakategorija_id,imeprezime_id,vrijeme_sec,status_id,registracija,uparivanje_id,originalstatus_id,imeprezimealias_id,klubalias_id,kategorijaalias_id) VALUES (481,43,1939,3507,1,1,1,0,Null,Null,Null);</v>
      </c>
      <c r="EV335" s="47" t="s">
        <v>0</v>
      </c>
      <c r="EW335" s="19" t="str">
        <f t="shared" si="500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5" s="47" t="s">
        <v>0</v>
      </c>
      <c r="EY335" s="180" t="str">
        <f t="shared" si="465"/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Z335" s="47" t="s">
        <v>0</v>
      </c>
    </row>
    <row r="336" spans="1:156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6" t="str">
        <f t="shared" si="466"/>
        <v>ok</v>
      </c>
      <c r="P336" s="47"/>
      <c r="Q336" s="52" t="str">
        <f t="shared" si="467"/>
        <v>Ž55</v>
      </c>
      <c r="R336" s="73">
        <f>IF(Q336="","",IF(COUNTIF(Q$12:Q335,Q336)=0,R335+1,R335))</f>
        <v>21</v>
      </c>
      <c r="S336" s="73">
        <f t="shared" si="468"/>
        <v>115</v>
      </c>
      <c r="T336" s="73">
        <f t="shared" si="432"/>
        <v>24</v>
      </c>
      <c r="U336" s="66" t="str">
        <f t="shared" si="433"/>
        <v>Ž55</v>
      </c>
      <c r="V336" s="47" t="s">
        <v>0</v>
      </c>
      <c r="W336" s="222" t="str">
        <f t="shared" si="434"/>
        <v>Ž55</v>
      </c>
      <c r="X336" s="223">
        <f t="shared" si="435"/>
        <v>43</v>
      </c>
      <c r="Y336" s="47" t="s">
        <v>0</v>
      </c>
      <c r="Z336" s="52" t="str">
        <f t="shared" si="469"/>
        <v>CRO</v>
      </c>
      <c r="AA336" s="73">
        <f t="shared" si="436"/>
        <v>1</v>
      </c>
      <c r="AB336" s="31" t="str">
        <f t="shared" si="470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471"/>
        <v/>
      </c>
      <c r="AH336" s="47" t="s">
        <v>0</v>
      </c>
      <c r="AI336" s="143" t="str">
        <f t="shared" si="472"/>
        <v>CRO</v>
      </c>
      <c r="AJ336" s="47"/>
      <c r="AK336" s="52" t="str">
        <f t="shared" si="473"/>
        <v>Emilija</v>
      </c>
      <c r="AL336" s="31" t="str">
        <f t="shared" si="474"/>
        <v>Ebenspanger</v>
      </c>
      <c r="AM336" s="73">
        <f t="shared" si="475"/>
        <v>1227</v>
      </c>
      <c r="AN336" s="73" t="str">
        <f t="shared" si="476"/>
        <v/>
      </c>
      <c r="AO336" s="31" t="str">
        <f t="shared" si="437"/>
        <v>Emilija</v>
      </c>
      <c r="AP336" s="66" t="str">
        <f t="shared" si="438"/>
        <v>Ebenspanger</v>
      </c>
      <c r="AQ336" s="47" t="s">
        <v>0</v>
      </c>
      <c r="AR336" s="82" t="str">
        <f t="shared" si="477"/>
        <v/>
      </c>
      <c r="AS336" s="47" t="s">
        <v>0</v>
      </c>
      <c r="AT336" s="19" t="str">
        <f t="shared" si="478"/>
        <v/>
      </c>
      <c r="AU336" s="47" t="s">
        <v>0</v>
      </c>
      <c r="AV336" s="103"/>
      <c r="AW336" s="105"/>
      <c r="AX336" s="47" t="s">
        <v>0</v>
      </c>
      <c r="AY336" s="259" t="str">
        <f t="shared" si="421"/>
        <v/>
      </c>
      <c r="AZ336" s="47" t="s">
        <v>0</v>
      </c>
      <c r="BA336" s="52" t="str">
        <f t="shared" si="431"/>
        <v/>
      </c>
      <c r="BB336" s="73" t="str">
        <f>IF(AV336&amp;AW336="","",MAX(BB$12:BB335)+1)</f>
        <v/>
      </c>
      <c r="BC336" s="271" t="str">
        <f t="shared" si="439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>IF(O336="","",IF(BC336="",AO336,IF(BC336="NEMA",AV336,INDEX(regNatjecatelj_ime,MATCH(BC336,regNatjecatelj_id,0)))))</f>
        <v>Emilija</v>
      </c>
      <c r="BG336" s="31" t="str">
        <f>IF(O336="","",IF(BC336="",AP336,IF(BC336="NEMA",AW336,INDEX(regNatjecatelj_prezime,MATCH(BC336,regNatjecatelj_id,0)))))</f>
        <v>Ebenspanger</v>
      </c>
      <c r="BH336" s="73" t="str">
        <f t="shared" si="479"/>
        <v/>
      </c>
      <c r="BI336" s="53">
        <f t="shared" si="480"/>
        <v>1227</v>
      </c>
      <c r="BJ336" s="47" t="s">
        <v>0</v>
      </c>
      <c r="BK336" s="52" t="str">
        <f t="shared" si="440"/>
        <v>KAP</v>
      </c>
      <c r="BL336" s="31" t="str">
        <f t="shared" si="441"/>
        <v>OK Kapela</v>
      </c>
      <c r="BM336" s="73" t="str">
        <f t="shared" si="442"/>
        <v/>
      </c>
      <c r="BN336" s="31" t="str" cm="1">
        <f t="array" ref="BN336">IF(BM336="",""&amp;BL336,IF(BM336="NEMA",BL336,INDEX(regKlub_naziv,MATCH(INDEX(regKlub_alias_klubId,BM336),regKlub_id,0))))</f>
        <v>OK Kapela</v>
      </c>
      <c r="BO336" s="31" t="str" cm="1">
        <f t="array" ref="BO336">IFERROR(""&amp;INDEX(regNatjecatelj_klub,DX336),"")</f>
        <v>OK Kapela</v>
      </c>
      <c r="BP336" s="88" t="str">
        <f t="shared" si="481"/>
        <v/>
      </c>
      <c r="BQ336" s="66" t="str">
        <f t="shared" si="482"/>
        <v>OK Kapela</v>
      </c>
      <c r="BR336" s="47" t="s">
        <v>0</v>
      </c>
      <c r="BS336" s="52" t="str">
        <f>IF(X336&lt;&gt;"NEMA","",IF(IFERROR(MATCH(W336,W$12:W335,0),0)&lt;&gt;0,"",W336))</f>
        <v/>
      </c>
      <c r="BT336" s="73" t="str">
        <f t="shared" si="483"/>
        <v/>
      </c>
      <c r="BU336" s="31" t="str">
        <f>IF(OR(BT336="",BT336&lt;&gt;"NEMA"),"",MAX(BU$12:BU335)+1)</f>
        <v/>
      </c>
      <c r="BV336" s="66" t="str">
        <f t="shared" si="484"/>
        <v/>
      </c>
      <c r="BW336" s="47" t="s">
        <v>0</v>
      </c>
      <c r="BX336" s="19" t="str">
        <f t="shared" si="485"/>
        <v/>
      </c>
      <c r="BY336" s="47" t="s">
        <v>0</v>
      </c>
      <c r="BZ336" s="82" t="str">
        <f>IF(BM336&lt;&gt;"NEMA","",IF(IFERROR(MATCH(BL336,BL$12:BL335,0),0)&lt;&gt;0,"",BL336))</f>
        <v/>
      </c>
      <c r="CA336" s="47" t="s">
        <v>0</v>
      </c>
      <c r="CB336" s="125"/>
      <c r="CC336" s="47" t="s">
        <v>0</v>
      </c>
      <c r="CD336" s="58" t="str">
        <f t="shared" si="486"/>
        <v/>
      </c>
      <c r="CE336" s="31" t="str">
        <f t="shared" si="487"/>
        <v/>
      </c>
      <c r="CF336" s="31" t="str">
        <f>IF(CE336="","",MAX(CF$12:CF335)+1)</f>
        <v/>
      </c>
      <c r="CG336" s="31" t="str">
        <f t="shared" si="443"/>
        <v/>
      </c>
      <c r="CH336" s="31" t="str">
        <f t="shared" si="488"/>
        <v/>
      </c>
      <c r="CI336" s="31" t="str">
        <f>IF(CB336="","",MAX(CI$12:CI335)+1)</f>
        <v/>
      </c>
      <c r="CJ336" s="31" t="str">
        <f t="shared" si="489"/>
        <v/>
      </c>
      <c r="CK336" s="66" t="str">
        <f t="shared" si="490"/>
        <v/>
      </c>
      <c r="CL336" s="47" t="s">
        <v>0</v>
      </c>
      <c r="CM336" s="73" t="str">
        <f t="shared" si="444"/>
        <v/>
      </c>
      <c r="CN336" s="47"/>
      <c r="CO336" s="19" t="str">
        <f t="shared" si="491"/>
        <v/>
      </c>
      <c r="CP336" s="47" t="s">
        <v>0</v>
      </c>
      <c r="CQ336" s="143" t="str">
        <f t="shared" si="492"/>
        <v>OK Kapela</v>
      </c>
      <c r="CR336" s="47" t="s">
        <v>0</v>
      </c>
      <c r="CS336" s="58" t="str">
        <f t="shared" si="428"/>
        <v>61:28</v>
      </c>
      <c r="CT336" s="73" t="str">
        <f t="shared" si="429"/>
        <v>0</v>
      </c>
      <c r="CU336" s="229" t="str">
        <f t="shared" si="445"/>
        <v/>
      </c>
      <c r="CV336" s="230">
        <f t="shared" si="430"/>
        <v>3688</v>
      </c>
      <c r="CW336" s="163">
        <f t="shared" si="446"/>
        <v>1</v>
      </c>
      <c r="CX336" s="47" t="s">
        <v>0</v>
      </c>
      <c r="CY336" s="222" t="str">
        <f t="shared" si="493"/>
        <v xml:space="preserve">
</v>
      </c>
      <c r="CZ336" s="223">
        <f t="shared" si="494"/>
        <v>6</v>
      </c>
      <c r="DA336" s="47" t="s">
        <v>0</v>
      </c>
      <c r="DB336" s="47"/>
      <c r="DC336" s="47"/>
      <c r="DD336" s="47"/>
      <c r="DE336" s="47" t="s">
        <v>0</v>
      </c>
      <c r="DF336" s="53" t="str">
        <f t="shared" si="422"/>
        <v/>
      </c>
      <c r="DG336" t="s">
        <v>0</v>
      </c>
      <c r="DH336" s="128" t="str">
        <f t="shared" si="423"/>
        <v>Ž</v>
      </c>
      <c r="DI336" t="s">
        <v>0</v>
      </c>
      <c r="DJ336" s="52" t="str">
        <f t="shared" si="424"/>
        <v/>
      </c>
      <c r="DK336" s="66" t="str">
        <f t="shared" si="425"/>
        <v/>
      </c>
      <c r="DL336" t="s">
        <v>0</v>
      </c>
      <c r="DM336" s="19" t="str">
        <f t="shared" si="426"/>
        <v/>
      </c>
      <c r="DN336" s="47" t="s">
        <v>0</v>
      </c>
      <c r="DO336" s="19" t="str">
        <f t="shared" si="427"/>
        <v/>
      </c>
      <c r="DP336" s="47" t="s">
        <v>0</v>
      </c>
      <c r="DQ336" s="52" t="str">
        <f t="shared" si="447"/>
        <v>Emilija – Ebenspanger – OK Kapela – Ž55</v>
      </c>
      <c r="DR336" s="53">
        <f t="shared" si="448"/>
        <v>234</v>
      </c>
      <c r="DS336" s="47" t="s">
        <v>0</v>
      </c>
      <c r="DT336" s="52" t="str">
        <f t="shared" si="449"/>
        <v>Emilija – Ebenspanger – OK Kapela</v>
      </c>
      <c r="DU336" s="53">
        <f t="shared" si="450"/>
        <v>234</v>
      </c>
      <c r="DV336" s="47" t="s">
        <v>0</v>
      </c>
      <c r="DW336" s="52" t="str">
        <f t="shared" si="451"/>
        <v>Emilija – Ebenspanger</v>
      </c>
      <c r="DX336" s="53">
        <f t="shared" si="452"/>
        <v>234</v>
      </c>
      <c r="DY336" s="47" t="s">
        <v>0</v>
      </c>
      <c r="DZ336" s="58">
        <f t="shared" si="495"/>
        <v>234</v>
      </c>
      <c r="EA336" s="53" cm="1">
        <f t="array" ref="EA336">IF(DZ336&lt;&gt;"",INDEX(regNatjecatelj_id,DZ336,0),IF(BD336&lt;&gt;"",BD336,""))</f>
        <v>1227</v>
      </c>
      <c r="EB336" s="47" t="s">
        <v>0</v>
      </c>
      <c r="EC336" s="58" t="str">
        <f t="shared" si="453"/>
        <v>imepre</v>
      </c>
      <c r="ED336" s="73" t="str">
        <f t="shared" si="454"/>
        <v>klu</v>
      </c>
      <c r="EE336" s="73" t="str">
        <f t="shared" si="455"/>
        <v>kat</v>
      </c>
      <c r="EF336" s="73" t="str">
        <f t="shared" si="456"/>
        <v/>
      </c>
      <c r="EG336" s="66" t="str">
        <f t="shared" si="457"/>
        <v>imepre-klu-kat</v>
      </c>
      <c r="EH336" s="47" t="s">
        <v>0</v>
      </c>
      <c r="EI336" s="58">
        <f>IF(AL336="","",MAX(EI$12:EI335)+1)</f>
        <v>482</v>
      </c>
      <c r="EJ336" s="73">
        <f t="shared" si="458"/>
        <v>43</v>
      </c>
      <c r="EK336" s="73">
        <f t="shared" si="496"/>
        <v>1227</v>
      </c>
      <c r="EL336" s="73">
        <f t="shared" si="459"/>
        <v>3688</v>
      </c>
      <c r="EM336" s="73">
        <f t="shared" si="460"/>
        <v>1</v>
      </c>
      <c r="EN336" s="73">
        <f t="shared" si="497"/>
        <v>1</v>
      </c>
      <c r="EO336" s="73">
        <f t="shared" si="498"/>
        <v>1</v>
      </c>
      <c r="EP336" s="73" t="str">
        <f t="shared" si="461"/>
        <v>0</v>
      </c>
      <c r="EQ336" s="73" t="str">
        <f t="shared" si="462"/>
        <v/>
      </c>
      <c r="ER336" s="73" t="str">
        <f t="shared" si="463"/>
        <v/>
      </c>
      <c r="ES336" s="53" t="str">
        <f t="shared" si="464"/>
        <v/>
      </c>
      <c r="ET336" s="47" t="s">
        <v>0</v>
      </c>
      <c r="EU336" s="19" t="str">
        <f t="shared" si="499"/>
        <v>INSERT INTO rezultat(id,stazakategorija_id,imeprezime_id,vrijeme_sec,status_id,registracija,uparivanje_id,originalstatus_id,imeprezimealias_id,klubalias_id,kategorijaalias_id) VALUES (482,43,1227,3688,1,1,1,0,Null,Null,Null);</v>
      </c>
      <c r="EV336" s="47" t="s">
        <v>0</v>
      </c>
      <c r="EW336" s="19" t="str">
        <f t="shared" si="500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6" s="47" t="s">
        <v>0</v>
      </c>
      <c r="EY336" s="180" t="str">
        <f t="shared" si="465"/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Z336" s="47" t="s">
        <v>0</v>
      </c>
    </row>
    <row r="337" spans="1:156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6" t="str">
        <f t="shared" si="466"/>
        <v>ok</v>
      </c>
      <c r="P337" s="47"/>
      <c r="Q337" s="52" t="str">
        <f t="shared" si="467"/>
        <v>Ž55</v>
      </c>
      <c r="R337" s="73">
        <f>IF(Q337="","",IF(COUNTIF(Q$12:Q336,Q337)=0,R336+1,R336))</f>
        <v>21</v>
      </c>
      <c r="S337" s="73">
        <f t="shared" si="468"/>
        <v>115</v>
      </c>
      <c r="T337" s="73">
        <f t="shared" si="432"/>
        <v>24</v>
      </c>
      <c r="U337" s="66" t="str">
        <f t="shared" si="433"/>
        <v>Ž55</v>
      </c>
      <c r="V337" s="47" t="s">
        <v>0</v>
      </c>
      <c r="W337" s="222" t="str">
        <f t="shared" si="434"/>
        <v>Ž55</v>
      </c>
      <c r="X337" s="223">
        <f t="shared" si="435"/>
        <v>43</v>
      </c>
      <c r="Y337" s="47" t="s">
        <v>0</v>
      </c>
      <c r="Z337" s="52" t="str">
        <f t="shared" si="469"/>
        <v>CRO</v>
      </c>
      <c r="AA337" s="73">
        <f t="shared" si="436"/>
        <v>1</v>
      </c>
      <c r="AB337" s="31" t="str">
        <f t="shared" si="470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471"/>
        <v/>
      </c>
      <c r="AH337" s="47" t="s">
        <v>0</v>
      </c>
      <c r="AI337" s="143" t="str">
        <f t="shared" si="472"/>
        <v>CRO</v>
      </c>
      <c r="AJ337" s="47"/>
      <c r="AK337" s="52" t="str">
        <f t="shared" si="473"/>
        <v>Karmen</v>
      </c>
      <c r="AL337" s="31" t="str">
        <f t="shared" si="474"/>
        <v>Holenda</v>
      </c>
      <c r="AM337" s="73">
        <f t="shared" si="475"/>
        <v>1403</v>
      </c>
      <c r="AN337" s="73" t="str">
        <f t="shared" si="476"/>
        <v/>
      </c>
      <c r="AO337" s="31" t="str">
        <f t="shared" si="437"/>
        <v>Karmen</v>
      </c>
      <c r="AP337" s="66" t="str">
        <f t="shared" si="438"/>
        <v>Holenda</v>
      </c>
      <c r="AQ337" s="47" t="s">
        <v>0</v>
      </c>
      <c r="AR337" s="82" t="str">
        <f t="shared" si="477"/>
        <v/>
      </c>
      <c r="AS337" s="47" t="s">
        <v>0</v>
      </c>
      <c r="AT337" s="19" t="str">
        <f t="shared" si="478"/>
        <v/>
      </c>
      <c r="AU337" s="47" t="s">
        <v>0</v>
      </c>
      <c r="AV337" s="103"/>
      <c r="AW337" s="105"/>
      <c r="AX337" s="47" t="s">
        <v>0</v>
      </c>
      <c r="AY337" s="259" t="str">
        <f t="shared" si="421"/>
        <v/>
      </c>
      <c r="AZ337" s="47" t="s">
        <v>0</v>
      </c>
      <c r="BA337" s="52" t="str">
        <f t="shared" si="431"/>
        <v/>
      </c>
      <c r="BB337" s="73" t="str">
        <f>IF(AV337&amp;AW337="","",MAX(BB$12:BB336)+1)</f>
        <v/>
      </c>
      <c r="BC337" s="271" t="str">
        <f t="shared" si="439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>IF(O337="","",IF(BC337="",AO337,IF(BC337="NEMA",AV337,INDEX(regNatjecatelj_ime,MATCH(BC337,regNatjecatelj_id,0)))))</f>
        <v>Karmen</v>
      </c>
      <c r="BG337" s="31" t="str">
        <f>IF(O337="","",IF(BC337="",AP337,IF(BC337="NEMA",AW337,INDEX(regNatjecatelj_prezime,MATCH(BC337,regNatjecatelj_id,0)))))</f>
        <v>Holenda</v>
      </c>
      <c r="BH337" s="73" t="str">
        <f t="shared" si="479"/>
        <v/>
      </c>
      <c r="BI337" s="53">
        <f t="shared" si="480"/>
        <v>1403</v>
      </c>
      <c r="BJ337" s="47" t="s">
        <v>0</v>
      </c>
      <c r="BK337" s="52" t="str">
        <f t="shared" si="440"/>
        <v>OK Varaždin</v>
      </c>
      <c r="BL337" s="31" t="str">
        <f t="shared" si="441"/>
        <v>OK Varaždin</v>
      </c>
      <c r="BM337" s="73" t="str">
        <f t="shared" si="442"/>
        <v/>
      </c>
      <c r="BN337" s="31" t="str" cm="1">
        <f t="array" ref="BN337">IF(BM337="",""&amp;BL337,IF(BM337="NEMA",BL337,INDEX(regKlub_naziv,MATCH(INDEX(regKlub_alias_klubId,BM337),regKlub_id,0))))</f>
        <v>OK Varaždin</v>
      </c>
      <c r="BO337" s="31" t="str" cm="1">
        <f t="array" ref="BO337">IFERROR(""&amp;INDEX(regNatjecatelj_klub,DX337),"")</f>
        <v>OK Varaždin</v>
      </c>
      <c r="BP337" s="88" t="str">
        <f t="shared" si="481"/>
        <v/>
      </c>
      <c r="BQ337" s="66" t="str">
        <f t="shared" si="482"/>
        <v>OK Varaždin</v>
      </c>
      <c r="BR337" s="47" t="s">
        <v>0</v>
      </c>
      <c r="BS337" s="52" t="str">
        <f>IF(X337&lt;&gt;"NEMA","",IF(IFERROR(MATCH(W337,W$12:W336,0),0)&lt;&gt;0,"",W337))</f>
        <v/>
      </c>
      <c r="BT337" s="73" t="str">
        <f t="shared" si="483"/>
        <v/>
      </c>
      <c r="BU337" s="31" t="str">
        <f>IF(OR(BT337="",BT337&lt;&gt;"NEMA"),"",MAX(BU$12:BU336)+1)</f>
        <v/>
      </c>
      <c r="BV337" s="66" t="str">
        <f t="shared" si="484"/>
        <v/>
      </c>
      <c r="BW337" s="47" t="s">
        <v>0</v>
      </c>
      <c r="BX337" s="19" t="str">
        <f t="shared" si="485"/>
        <v/>
      </c>
      <c r="BY337" s="47" t="s">
        <v>0</v>
      </c>
      <c r="BZ337" s="82" t="str">
        <f>IF(BM337&lt;&gt;"NEMA","",IF(IFERROR(MATCH(BL337,BL$12:BL336,0),0)&lt;&gt;0,"",BL337))</f>
        <v/>
      </c>
      <c r="CA337" s="47" t="s">
        <v>0</v>
      </c>
      <c r="CB337" s="125"/>
      <c r="CC337" s="47" t="s">
        <v>0</v>
      </c>
      <c r="CD337" s="58" t="str">
        <f t="shared" si="486"/>
        <v/>
      </c>
      <c r="CE337" s="31" t="str">
        <f t="shared" si="487"/>
        <v/>
      </c>
      <c r="CF337" s="31" t="str">
        <f>IF(CE337="","",MAX(CF$12:CF336)+1)</f>
        <v/>
      </c>
      <c r="CG337" s="31" t="str">
        <f t="shared" si="443"/>
        <v/>
      </c>
      <c r="CH337" s="31" t="str">
        <f t="shared" si="488"/>
        <v/>
      </c>
      <c r="CI337" s="31" t="str">
        <f>IF(CB337="","",MAX(CI$12:CI336)+1)</f>
        <v/>
      </c>
      <c r="CJ337" s="31" t="str">
        <f t="shared" si="489"/>
        <v/>
      </c>
      <c r="CK337" s="66" t="str">
        <f t="shared" si="490"/>
        <v/>
      </c>
      <c r="CL337" s="47" t="s">
        <v>0</v>
      </c>
      <c r="CM337" s="73" t="str">
        <f t="shared" si="444"/>
        <v/>
      </c>
      <c r="CN337" s="47"/>
      <c r="CO337" s="19" t="str">
        <f t="shared" si="491"/>
        <v/>
      </c>
      <c r="CP337" s="47" t="s">
        <v>0</v>
      </c>
      <c r="CQ337" s="143" t="str">
        <f t="shared" si="492"/>
        <v>OK Varaždin</v>
      </c>
      <c r="CR337" s="47" t="s">
        <v>0</v>
      </c>
      <c r="CS337" s="58" t="str">
        <f t="shared" si="428"/>
        <v>157:02</v>
      </c>
      <c r="CT337" s="73" t="str">
        <f t="shared" si="429"/>
        <v>0</v>
      </c>
      <c r="CU337" s="229" t="str">
        <f t="shared" si="445"/>
        <v/>
      </c>
      <c r="CV337" s="230">
        <f t="shared" si="430"/>
        <v>9422</v>
      </c>
      <c r="CW337" s="163">
        <f t="shared" si="446"/>
        <v>1</v>
      </c>
      <c r="CX337" s="47" t="s">
        <v>0</v>
      </c>
      <c r="CY337" s="222" t="str">
        <f t="shared" si="493"/>
        <v xml:space="preserve">
</v>
      </c>
      <c r="CZ337" s="223">
        <f t="shared" si="494"/>
        <v>6</v>
      </c>
      <c r="DA337" s="47" t="s">
        <v>0</v>
      </c>
      <c r="DB337" s="47"/>
      <c r="DC337" s="47"/>
      <c r="DD337" s="47"/>
      <c r="DE337" s="47" t="s">
        <v>0</v>
      </c>
      <c r="DF337" s="53" t="str">
        <f t="shared" si="422"/>
        <v/>
      </c>
      <c r="DG337" t="s">
        <v>0</v>
      </c>
      <c r="DH337" s="128" t="str">
        <f t="shared" si="423"/>
        <v>Ž</v>
      </c>
      <c r="DI337" t="s">
        <v>0</v>
      </c>
      <c r="DJ337" s="52" t="str">
        <f t="shared" si="424"/>
        <v/>
      </c>
      <c r="DK337" s="66" t="str">
        <f t="shared" si="425"/>
        <v/>
      </c>
      <c r="DL337" t="s">
        <v>0</v>
      </c>
      <c r="DM337" s="19" t="str">
        <f t="shared" si="426"/>
        <v/>
      </c>
      <c r="DN337" s="47" t="s">
        <v>0</v>
      </c>
      <c r="DO337" s="19" t="str">
        <f t="shared" si="427"/>
        <v/>
      </c>
      <c r="DP337" s="47" t="s">
        <v>0</v>
      </c>
      <c r="DQ337" s="52" t="str">
        <f t="shared" si="447"/>
        <v>Karmen – Holenda – OK Varaždin – Ž55</v>
      </c>
      <c r="DR337" s="53">
        <f t="shared" si="448"/>
        <v>537</v>
      </c>
      <c r="DS337" s="47" t="s">
        <v>0</v>
      </c>
      <c r="DT337" s="52" t="str">
        <f t="shared" si="449"/>
        <v>Karmen – Holenda – OK Varaždin</v>
      </c>
      <c r="DU337" s="53">
        <f t="shared" si="450"/>
        <v>537</v>
      </c>
      <c r="DV337" s="47" t="s">
        <v>0</v>
      </c>
      <c r="DW337" s="52" t="str">
        <f t="shared" si="451"/>
        <v>Karmen – Holenda</v>
      </c>
      <c r="DX337" s="53">
        <f t="shared" si="452"/>
        <v>537</v>
      </c>
      <c r="DY337" s="47" t="s">
        <v>0</v>
      </c>
      <c r="DZ337" s="58">
        <f t="shared" si="495"/>
        <v>537</v>
      </c>
      <c r="EA337" s="53" cm="1">
        <f t="array" ref="EA337">IF(DZ337&lt;&gt;"",INDEX(regNatjecatelj_id,DZ337,0),IF(BD337&lt;&gt;"",BD337,""))</f>
        <v>1403</v>
      </c>
      <c r="EB337" s="47" t="s">
        <v>0</v>
      </c>
      <c r="EC337" s="58" t="str">
        <f t="shared" si="453"/>
        <v>imepre</v>
      </c>
      <c r="ED337" s="73" t="str">
        <f t="shared" si="454"/>
        <v>klu</v>
      </c>
      <c r="EE337" s="73" t="str">
        <f t="shared" si="455"/>
        <v>kat</v>
      </c>
      <c r="EF337" s="73" t="str">
        <f t="shared" si="456"/>
        <v/>
      </c>
      <c r="EG337" s="66" t="str">
        <f t="shared" si="457"/>
        <v>imepre-klu-kat</v>
      </c>
      <c r="EH337" s="47" t="s">
        <v>0</v>
      </c>
      <c r="EI337" s="58">
        <f>IF(AL337="","",MAX(EI$12:EI336)+1)</f>
        <v>483</v>
      </c>
      <c r="EJ337" s="73">
        <f t="shared" si="458"/>
        <v>43</v>
      </c>
      <c r="EK337" s="73">
        <f t="shared" si="496"/>
        <v>1403</v>
      </c>
      <c r="EL337" s="73">
        <f t="shared" si="459"/>
        <v>9422</v>
      </c>
      <c r="EM337" s="73">
        <f t="shared" si="460"/>
        <v>1</v>
      </c>
      <c r="EN337" s="73">
        <f t="shared" si="497"/>
        <v>1</v>
      </c>
      <c r="EO337" s="73">
        <f t="shared" si="498"/>
        <v>1</v>
      </c>
      <c r="EP337" s="73" t="str">
        <f t="shared" si="461"/>
        <v>0</v>
      </c>
      <c r="EQ337" s="73" t="str">
        <f t="shared" si="462"/>
        <v/>
      </c>
      <c r="ER337" s="73" t="str">
        <f t="shared" si="463"/>
        <v/>
      </c>
      <c r="ES337" s="53" t="str">
        <f t="shared" si="464"/>
        <v/>
      </c>
      <c r="ET337" s="47" t="s">
        <v>0</v>
      </c>
      <c r="EU337" s="19" t="str">
        <f t="shared" si="499"/>
        <v>INSERT INTO rezultat(id,stazakategorija_id,imeprezime_id,vrijeme_sec,status_id,registracija,uparivanje_id,originalstatus_id,imeprezimealias_id,klubalias_id,kategorijaalias_id) VALUES (483,43,1403,9422,1,1,1,0,Null,Null,Null);</v>
      </c>
      <c r="EV337" s="47" t="s">
        <v>0</v>
      </c>
      <c r="EW337" s="19" t="str">
        <f t="shared" si="500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7" s="47" t="s">
        <v>0</v>
      </c>
      <c r="EY337" s="180" t="str">
        <f t="shared" si="465"/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Z337" s="47" t="s">
        <v>0</v>
      </c>
    </row>
    <row r="338" spans="1:156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6" t="str">
        <f t="shared" si="466"/>
        <v/>
      </c>
      <c r="P338" s="47"/>
      <c r="Q338" s="52" t="str">
        <f t="shared" si="467"/>
        <v>Ž55</v>
      </c>
      <c r="R338" s="73">
        <f>IF(Q338="","",IF(COUNTIF(Q$12:Q337,Q338)=0,R337+1,R337))</f>
        <v>21</v>
      </c>
      <c r="S338" s="73">
        <f t="shared" si="468"/>
        <v>115</v>
      </c>
      <c r="T338" s="73">
        <f t="shared" si="432"/>
        <v>24</v>
      </c>
      <c r="U338" s="66" t="str">
        <f t="shared" si="433"/>
        <v>Ž55</v>
      </c>
      <c r="V338" s="47" t="s">
        <v>0</v>
      </c>
      <c r="W338" s="222" t="str">
        <f t="shared" si="434"/>
        <v/>
      </c>
      <c r="X338" s="223" t="str">
        <f t="shared" si="435"/>
        <v/>
      </c>
      <c r="Y338" s="47" t="s">
        <v>0</v>
      </c>
      <c r="Z338" s="52" t="str">
        <f t="shared" si="469"/>
        <v/>
      </c>
      <c r="AA338" s="73" t="str">
        <f t="shared" si="436"/>
        <v/>
      </c>
      <c r="AB338" s="31" t="str">
        <f t="shared" si="470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471"/>
        <v/>
      </c>
      <c r="AH338" s="47" t="s">
        <v>0</v>
      </c>
      <c r="AI338" s="143" t="str">
        <f t="shared" si="472"/>
        <v/>
      </c>
      <c r="AJ338" s="47"/>
      <c r="AK338" s="52" t="str">
        <f t="shared" si="473"/>
        <v/>
      </c>
      <c r="AL338" s="31" t="str">
        <f t="shared" si="474"/>
        <v/>
      </c>
      <c r="AM338" s="73" t="str">
        <f t="shared" si="475"/>
        <v/>
      </c>
      <c r="AN338" s="73" t="str">
        <f t="shared" si="476"/>
        <v/>
      </c>
      <c r="AO338" s="31" t="str">
        <f t="shared" si="437"/>
        <v/>
      </c>
      <c r="AP338" s="66" t="str">
        <f t="shared" si="438"/>
        <v/>
      </c>
      <c r="AQ338" s="47" t="s">
        <v>0</v>
      </c>
      <c r="AR338" s="82" t="str">
        <f t="shared" si="477"/>
        <v/>
      </c>
      <c r="AS338" s="47" t="s">
        <v>0</v>
      </c>
      <c r="AT338" s="19" t="str">
        <f t="shared" si="478"/>
        <v/>
      </c>
      <c r="AU338" s="47" t="s">
        <v>0</v>
      </c>
      <c r="AV338" s="103"/>
      <c r="AW338" s="105"/>
      <c r="AX338" s="47" t="s">
        <v>0</v>
      </c>
      <c r="AY338" s="259" t="str">
        <f t="shared" si="421"/>
        <v/>
      </c>
      <c r="AZ338" s="47" t="s">
        <v>0</v>
      </c>
      <c r="BA338" s="52" t="str">
        <f t="shared" si="431"/>
        <v/>
      </c>
      <c r="BB338" s="73" t="str">
        <f>IF(AV338&amp;AW338="","",MAX(BB$12:BB337)+1)</f>
        <v/>
      </c>
      <c r="BC338" s="271" t="str">
        <f t="shared" si="439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>IF(O338="","",IF(BC338="",AO338,IF(BC338="NEMA",AV338,INDEX(regNatjecatelj_ime,MATCH(BC338,regNatjecatelj_id,0)))))</f>
        <v/>
      </c>
      <c r="BG338" s="31" t="str">
        <f>IF(O338="","",IF(BC338="",AP338,IF(BC338="NEMA",AW338,INDEX(regNatjecatelj_prezime,MATCH(BC338,regNatjecatelj_id,0)))))</f>
        <v/>
      </c>
      <c r="BH338" s="73" t="str">
        <f t="shared" si="479"/>
        <v/>
      </c>
      <c r="BI338" s="53" t="str">
        <f t="shared" si="480"/>
        <v/>
      </c>
      <c r="BJ338" s="47" t="s">
        <v>0</v>
      </c>
      <c r="BK338" s="52" t="str">
        <f t="shared" si="440"/>
        <v/>
      </c>
      <c r="BL338" s="31" t="str">
        <f t="shared" si="441"/>
        <v/>
      </c>
      <c r="BM338" s="73" t="str">
        <f t="shared" si="442"/>
        <v/>
      </c>
      <c r="BN338" s="31" t="str" cm="1">
        <f t="array" ref="BN338">IF(BM338="",""&amp;BL338,IF(BM338="NEMA",BL338,INDEX(regKlub_naziv,MATCH(INDEX(regKlub_alias_klubId,BM338),regKlub_id,0))))</f>
        <v/>
      </c>
      <c r="BO338" s="31" t="str" cm="1">
        <f t="array" ref="BO338">IFERROR(""&amp;INDEX(regNatjecatelj_klub,DX338),"")</f>
        <v/>
      </c>
      <c r="BP338" s="88" t="str">
        <f t="shared" si="481"/>
        <v/>
      </c>
      <c r="BQ338" s="66" t="str">
        <f t="shared" si="482"/>
        <v/>
      </c>
      <c r="BR338" s="47" t="s">
        <v>0</v>
      </c>
      <c r="BS338" s="52" t="str">
        <f>IF(X338&lt;&gt;"NEMA","",IF(IFERROR(MATCH(W338,W$12:W337,0),0)&lt;&gt;0,"",W338))</f>
        <v/>
      </c>
      <c r="BT338" s="73" t="str">
        <f t="shared" si="483"/>
        <v/>
      </c>
      <c r="BU338" s="31" t="str">
        <f>IF(OR(BT338="",BT338&lt;&gt;"NEMA"),"",MAX(BU$12:BU337)+1)</f>
        <v/>
      </c>
      <c r="BV338" s="66" t="str">
        <f t="shared" si="484"/>
        <v/>
      </c>
      <c r="BW338" s="47" t="s">
        <v>0</v>
      </c>
      <c r="BX338" s="19" t="str">
        <f t="shared" si="485"/>
        <v/>
      </c>
      <c r="BY338" s="47" t="s">
        <v>0</v>
      </c>
      <c r="BZ338" s="82" t="str">
        <f>IF(BM338&lt;&gt;"NEMA","",IF(IFERROR(MATCH(BL338,BL$12:BL337,0),0)&lt;&gt;0,"",BL338))</f>
        <v/>
      </c>
      <c r="CA338" s="47" t="s">
        <v>0</v>
      </c>
      <c r="CB338" s="125"/>
      <c r="CC338" s="47" t="s">
        <v>0</v>
      </c>
      <c r="CD338" s="58" t="str">
        <f t="shared" si="486"/>
        <v/>
      </c>
      <c r="CE338" s="31" t="str">
        <f t="shared" si="487"/>
        <v/>
      </c>
      <c r="CF338" s="31" t="str">
        <f>IF(CE338="","",MAX(CF$12:CF337)+1)</f>
        <v/>
      </c>
      <c r="CG338" s="31" t="str">
        <f t="shared" si="443"/>
        <v/>
      </c>
      <c r="CH338" s="31" t="str">
        <f t="shared" si="488"/>
        <v/>
      </c>
      <c r="CI338" s="31" t="str">
        <f>IF(CB338="","",MAX(CI$12:CI337)+1)</f>
        <v/>
      </c>
      <c r="CJ338" s="31" t="str">
        <f t="shared" si="489"/>
        <v/>
      </c>
      <c r="CK338" s="66" t="str">
        <f t="shared" si="490"/>
        <v/>
      </c>
      <c r="CL338" s="47" t="s">
        <v>0</v>
      </c>
      <c r="CM338" s="73" t="str">
        <f t="shared" si="444"/>
        <v/>
      </c>
      <c r="CN338" s="47"/>
      <c r="CO338" s="19" t="str">
        <f t="shared" si="491"/>
        <v/>
      </c>
      <c r="CP338" s="47" t="s">
        <v>0</v>
      </c>
      <c r="CQ338" s="143" t="str">
        <f t="shared" si="492"/>
        <v/>
      </c>
      <c r="CR338" s="47" t="s">
        <v>0</v>
      </c>
      <c r="CS338" s="58" t="str">
        <f t="shared" si="428"/>
        <v/>
      </c>
      <c r="CT338" s="73" t="str">
        <f t="shared" si="429"/>
        <v>0</v>
      </c>
      <c r="CU338" s="229" t="str">
        <f t="shared" si="445"/>
        <v/>
      </c>
      <c r="CV338" s="230" t="str">
        <f t="shared" si="430"/>
        <v/>
      </c>
      <c r="CW338" s="163" t="str">
        <f t="shared" si="446"/>
        <v/>
      </c>
      <c r="CX338" s="47" t="s">
        <v>0</v>
      </c>
      <c r="CY338" s="222" t="str">
        <f t="shared" si="493"/>
        <v xml:space="preserve">
</v>
      </c>
      <c r="CZ338" s="223" t="str">
        <f t="shared" si="494"/>
        <v/>
      </c>
      <c r="DA338" s="47" t="s">
        <v>0</v>
      </c>
      <c r="DB338" s="47"/>
      <c r="DC338" s="47"/>
      <c r="DD338" s="47"/>
      <c r="DE338" s="47" t="s">
        <v>0</v>
      </c>
      <c r="DF338" s="53" t="str">
        <f t="shared" si="422"/>
        <v/>
      </c>
      <c r="DG338" t="s">
        <v>0</v>
      </c>
      <c r="DH338" s="128" t="str">
        <f t="shared" si="423"/>
        <v>Ž</v>
      </c>
      <c r="DI338" t="s">
        <v>0</v>
      </c>
      <c r="DJ338" s="52" t="str">
        <f t="shared" si="424"/>
        <v/>
      </c>
      <c r="DK338" s="66" t="str">
        <f t="shared" si="425"/>
        <v/>
      </c>
      <c r="DL338" t="s">
        <v>0</v>
      </c>
      <c r="DM338" s="19" t="str">
        <f t="shared" si="426"/>
        <v/>
      </c>
      <c r="DN338" s="47" t="s">
        <v>0</v>
      </c>
      <c r="DO338" s="19" t="str">
        <f t="shared" si="427"/>
        <v/>
      </c>
      <c r="DP338" s="47" t="s">
        <v>0</v>
      </c>
      <c r="DQ338" s="52" t="str">
        <f t="shared" si="447"/>
        <v/>
      </c>
      <c r="DR338" s="53" t="str">
        <f t="shared" si="448"/>
        <v/>
      </c>
      <c r="DS338" s="47" t="s">
        <v>0</v>
      </c>
      <c r="DT338" s="52" t="str">
        <f t="shared" si="449"/>
        <v/>
      </c>
      <c r="DU338" s="53" t="str">
        <f t="shared" si="450"/>
        <v/>
      </c>
      <c r="DV338" s="47" t="s">
        <v>0</v>
      </c>
      <c r="DW338" s="52" t="str">
        <f t="shared" si="451"/>
        <v/>
      </c>
      <c r="DX338" s="53" t="str">
        <f t="shared" si="452"/>
        <v/>
      </c>
      <c r="DY338" s="47" t="s">
        <v>0</v>
      </c>
      <c r="DZ338" s="58" t="str">
        <f t="shared" si="495"/>
        <v/>
      </c>
      <c r="EA338" s="53" t="str" cm="1">
        <f t="array" ref="EA338">IF(DZ338&lt;&gt;"",INDEX(regNatjecatelj_id,DZ338,0),IF(BD338&lt;&gt;"",BD338,""))</f>
        <v/>
      </c>
      <c r="EB338" s="47" t="s">
        <v>0</v>
      </c>
      <c r="EC338" s="58" t="str">
        <f t="shared" si="453"/>
        <v/>
      </c>
      <c r="ED338" s="73" t="str">
        <f t="shared" si="454"/>
        <v/>
      </c>
      <c r="EE338" s="73" t="str">
        <f t="shared" si="455"/>
        <v/>
      </c>
      <c r="EF338" s="73" t="str">
        <f t="shared" si="456"/>
        <v/>
      </c>
      <c r="EG338" s="66" t="str">
        <f t="shared" si="457"/>
        <v/>
      </c>
      <c r="EH338" s="47" t="s">
        <v>0</v>
      </c>
      <c r="EI338" s="58" t="str">
        <f>IF(AL338="","",MAX(EI$12:EI337)+1)</f>
        <v/>
      </c>
      <c r="EJ338" s="73" t="str">
        <f t="shared" si="458"/>
        <v/>
      </c>
      <c r="EK338" s="73" t="str">
        <f t="shared" si="496"/>
        <v/>
      </c>
      <c r="EL338" s="73" t="str">
        <f t="shared" si="459"/>
        <v/>
      </c>
      <c r="EM338" s="73" t="str">
        <f t="shared" si="460"/>
        <v/>
      </c>
      <c r="EN338" s="73" t="str">
        <f t="shared" si="497"/>
        <v/>
      </c>
      <c r="EO338" s="73" t="str">
        <f t="shared" si="498"/>
        <v/>
      </c>
      <c r="EP338" s="73" t="str">
        <f t="shared" si="461"/>
        <v/>
      </c>
      <c r="EQ338" s="73" t="str">
        <f t="shared" si="462"/>
        <v/>
      </c>
      <c r="ER338" s="73" t="str">
        <f t="shared" si="463"/>
        <v/>
      </c>
      <c r="ES338" s="53" t="str">
        <f t="shared" si="464"/>
        <v/>
      </c>
      <c r="ET338" s="47" t="s">
        <v>0</v>
      </c>
      <c r="EU338" s="19" t="str">
        <f t="shared" si="499"/>
        <v/>
      </c>
      <c r="EV338" s="47" t="s">
        <v>0</v>
      </c>
      <c r="EW338" s="19" t="str">
        <f t="shared" si="500"/>
        <v/>
      </c>
      <c r="EX338" s="47" t="s">
        <v>0</v>
      </c>
      <c r="EY338" s="180" t="str">
        <f t="shared" si="465"/>
        <v/>
      </c>
      <c r="EZ338" s="47" t="s">
        <v>0</v>
      </c>
    </row>
    <row r="339" spans="1:156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6" t="str">
        <f t="shared" si="466"/>
        <v/>
      </c>
      <c r="P339" s="47"/>
      <c r="Q339" s="52" t="str">
        <f t="shared" si="467"/>
        <v>Ž55</v>
      </c>
      <c r="R339" s="73">
        <f>IF(Q339="","",IF(COUNTIF(Q$12:Q338,Q339)=0,R338+1,R338))</f>
        <v>21</v>
      </c>
      <c r="S339" s="73">
        <f t="shared" si="468"/>
        <v>115</v>
      </c>
      <c r="T339" s="73">
        <f t="shared" si="432"/>
        <v>24</v>
      </c>
      <c r="U339" s="66" t="str">
        <f t="shared" si="433"/>
        <v>Ž55</v>
      </c>
      <c r="V339" s="47" t="s">
        <v>0</v>
      </c>
      <c r="W339" s="222" t="str">
        <f t="shared" si="434"/>
        <v/>
      </c>
      <c r="X339" s="223" t="str">
        <f t="shared" si="435"/>
        <v/>
      </c>
      <c r="Y339" s="47" t="s">
        <v>0</v>
      </c>
      <c r="Z339" s="52" t="str">
        <f t="shared" si="469"/>
        <v/>
      </c>
      <c r="AA339" s="73" t="str">
        <f t="shared" si="436"/>
        <v/>
      </c>
      <c r="AB339" s="31" t="str">
        <f t="shared" si="470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471"/>
        <v/>
      </c>
      <c r="AH339" s="47" t="s">
        <v>0</v>
      </c>
      <c r="AI339" s="143" t="str">
        <f t="shared" si="472"/>
        <v/>
      </c>
      <c r="AJ339" s="47"/>
      <c r="AK339" s="52" t="str">
        <f t="shared" si="473"/>
        <v/>
      </c>
      <c r="AL339" s="31" t="str">
        <f t="shared" si="474"/>
        <v/>
      </c>
      <c r="AM339" s="73" t="str">
        <f t="shared" si="475"/>
        <v/>
      </c>
      <c r="AN339" s="73" t="str">
        <f t="shared" si="476"/>
        <v/>
      </c>
      <c r="AO339" s="31" t="str">
        <f t="shared" si="437"/>
        <v/>
      </c>
      <c r="AP339" s="66" t="str">
        <f t="shared" si="438"/>
        <v/>
      </c>
      <c r="AQ339" s="47" t="s">
        <v>0</v>
      </c>
      <c r="AR339" s="82" t="str">
        <f t="shared" si="477"/>
        <v/>
      </c>
      <c r="AS339" s="47" t="s">
        <v>0</v>
      </c>
      <c r="AT339" s="19" t="str">
        <f t="shared" si="478"/>
        <v/>
      </c>
      <c r="AU339" s="47" t="s">
        <v>0</v>
      </c>
      <c r="AV339" s="103"/>
      <c r="AW339" s="105"/>
      <c r="AX339" s="47" t="s">
        <v>0</v>
      </c>
      <c r="AY339" s="259" t="str">
        <f t="shared" si="421"/>
        <v/>
      </c>
      <c r="AZ339" s="47" t="s">
        <v>0</v>
      </c>
      <c r="BA339" s="52" t="str">
        <f t="shared" si="431"/>
        <v/>
      </c>
      <c r="BB339" s="73" t="str">
        <f>IF(AV339&amp;AW339="","",MAX(BB$12:BB338)+1)</f>
        <v/>
      </c>
      <c r="BC339" s="271" t="str">
        <f t="shared" si="439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>IF(O339="","",IF(BC339="",AO339,IF(BC339="NEMA",AV339,INDEX(regNatjecatelj_ime,MATCH(BC339,regNatjecatelj_id,0)))))</f>
        <v/>
      </c>
      <c r="BG339" s="31" t="str">
        <f>IF(O339="","",IF(BC339="",AP339,IF(BC339="NEMA",AW339,INDEX(regNatjecatelj_prezime,MATCH(BC339,regNatjecatelj_id,0)))))</f>
        <v/>
      </c>
      <c r="BH339" s="73" t="str">
        <f t="shared" si="479"/>
        <v/>
      </c>
      <c r="BI339" s="53" t="str">
        <f t="shared" si="480"/>
        <v/>
      </c>
      <c r="BJ339" s="47" t="s">
        <v>0</v>
      </c>
      <c r="BK339" s="52" t="str">
        <f t="shared" si="440"/>
        <v/>
      </c>
      <c r="BL339" s="31" t="str">
        <f t="shared" si="441"/>
        <v/>
      </c>
      <c r="BM339" s="73" t="str">
        <f t="shared" si="442"/>
        <v/>
      </c>
      <c r="BN339" s="31" t="str" cm="1">
        <f t="array" ref="BN339">IF(BM339="",""&amp;BL339,IF(BM339="NEMA",BL339,INDEX(regKlub_naziv,MATCH(INDEX(regKlub_alias_klubId,BM339),regKlub_id,0))))</f>
        <v/>
      </c>
      <c r="BO339" s="31" t="str" cm="1">
        <f t="array" ref="BO339">IFERROR(""&amp;INDEX(regNatjecatelj_klub,DX339),"")</f>
        <v/>
      </c>
      <c r="BP339" s="88" t="str">
        <f t="shared" si="481"/>
        <v/>
      </c>
      <c r="BQ339" s="66" t="str">
        <f t="shared" si="482"/>
        <v/>
      </c>
      <c r="BR339" s="47" t="s">
        <v>0</v>
      </c>
      <c r="BS339" s="52" t="str">
        <f>IF(X339&lt;&gt;"NEMA","",IF(IFERROR(MATCH(W339,W$12:W338,0),0)&lt;&gt;0,"",W339))</f>
        <v/>
      </c>
      <c r="BT339" s="73" t="str">
        <f t="shared" si="483"/>
        <v/>
      </c>
      <c r="BU339" s="31" t="str">
        <f>IF(OR(BT339="",BT339&lt;&gt;"NEMA"),"",MAX(BU$12:BU338)+1)</f>
        <v/>
      </c>
      <c r="BV339" s="66" t="str">
        <f t="shared" si="484"/>
        <v/>
      </c>
      <c r="BW339" s="47" t="s">
        <v>0</v>
      </c>
      <c r="BX339" s="19" t="str">
        <f t="shared" si="485"/>
        <v/>
      </c>
      <c r="BY339" s="47" t="s">
        <v>0</v>
      </c>
      <c r="BZ339" s="82" t="str">
        <f>IF(BM339&lt;&gt;"NEMA","",IF(IFERROR(MATCH(BL339,BL$12:BL338,0),0)&lt;&gt;0,"",BL339))</f>
        <v/>
      </c>
      <c r="CA339" s="47" t="s">
        <v>0</v>
      </c>
      <c r="CB339" s="125"/>
      <c r="CC339" s="47" t="s">
        <v>0</v>
      </c>
      <c r="CD339" s="58" t="str">
        <f t="shared" si="486"/>
        <v/>
      </c>
      <c r="CE339" s="31" t="str">
        <f t="shared" si="487"/>
        <v/>
      </c>
      <c r="CF339" s="31" t="str">
        <f>IF(CE339="","",MAX(CF$12:CF338)+1)</f>
        <v/>
      </c>
      <c r="CG339" s="31" t="str">
        <f t="shared" si="443"/>
        <v/>
      </c>
      <c r="CH339" s="31" t="str">
        <f t="shared" si="488"/>
        <v/>
      </c>
      <c r="CI339" s="31" t="str">
        <f>IF(CB339="","",MAX(CI$12:CI338)+1)</f>
        <v/>
      </c>
      <c r="CJ339" s="31" t="str">
        <f t="shared" si="489"/>
        <v/>
      </c>
      <c r="CK339" s="66" t="str">
        <f t="shared" si="490"/>
        <v/>
      </c>
      <c r="CL339" s="47" t="s">
        <v>0</v>
      </c>
      <c r="CM339" s="73" t="str">
        <f t="shared" si="444"/>
        <v/>
      </c>
      <c r="CN339" s="47"/>
      <c r="CO339" s="19" t="str">
        <f t="shared" si="491"/>
        <v/>
      </c>
      <c r="CP339" s="47" t="s">
        <v>0</v>
      </c>
      <c r="CQ339" s="143" t="str">
        <f t="shared" si="492"/>
        <v/>
      </c>
      <c r="CR339" s="47" t="s">
        <v>0</v>
      </c>
      <c r="CS339" s="58" t="str">
        <f t="shared" si="428"/>
        <v/>
      </c>
      <c r="CT339" s="73" t="str">
        <f t="shared" si="429"/>
        <v>0</v>
      </c>
      <c r="CU339" s="229" t="str">
        <f t="shared" si="445"/>
        <v/>
      </c>
      <c r="CV339" s="230" t="str">
        <f t="shared" si="430"/>
        <v/>
      </c>
      <c r="CW339" s="163" t="str">
        <f t="shared" si="446"/>
        <v/>
      </c>
      <c r="CX339" s="47" t="s">
        <v>0</v>
      </c>
      <c r="CY339" s="222" t="str">
        <f t="shared" si="493"/>
        <v xml:space="preserve">
</v>
      </c>
      <c r="CZ339" s="223" t="str">
        <f t="shared" si="494"/>
        <v/>
      </c>
      <c r="DA339" s="47" t="s">
        <v>0</v>
      </c>
      <c r="DB339" s="47"/>
      <c r="DC339" s="47"/>
      <c r="DD339" s="47"/>
      <c r="DE339" s="47" t="s">
        <v>0</v>
      </c>
      <c r="DF339" s="53" t="str">
        <f t="shared" si="422"/>
        <v/>
      </c>
      <c r="DG339" t="s">
        <v>0</v>
      </c>
      <c r="DH339" s="128" t="str">
        <f t="shared" si="423"/>
        <v>Ž</v>
      </c>
      <c r="DI339" t="s">
        <v>0</v>
      </c>
      <c r="DJ339" s="52" t="str">
        <f t="shared" si="424"/>
        <v/>
      </c>
      <c r="DK339" s="66" t="str">
        <f t="shared" si="425"/>
        <v/>
      </c>
      <c r="DL339" t="s">
        <v>0</v>
      </c>
      <c r="DM339" s="19" t="str">
        <f t="shared" si="426"/>
        <v/>
      </c>
      <c r="DN339" s="47" t="s">
        <v>0</v>
      </c>
      <c r="DO339" s="19" t="str">
        <f t="shared" si="427"/>
        <v/>
      </c>
      <c r="DP339" s="47" t="s">
        <v>0</v>
      </c>
      <c r="DQ339" s="52" t="str">
        <f t="shared" si="447"/>
        <v/>
      </c>
      <c r="DR339" s="53" t="str">
        <f t="shared" si="448"/>
        <v/>
      </c>
      <c r="DS339" s="47" t="s">
        <v>0</v>
      </c>
      <c r="DT339" s="52" t="str">
        <f t="shared" si="449"/>
        <v/>
      </c>
      <c r="DU339" s="53" t="str">
        <f t="shared" si="450"/>
        <v/>
      </c>
      <c r="DV339" s="47" t="s">
        <v>0</v>
      </c>
      <c r="DW339" s="52" t="str">
        <f t="shared" si="451"/>
        <v/>
      </c>
      <c r="DX339" s="53" t="str">
        <f t="shared" si="452"/>
        <v/>
      </c>
      <c r="DY339" s="47" t="s">
        <v>0</v>
      </c>
      <c r="DZ339" s="58" t="str">
        <f t="shared" si="495"/>
        <v/>
      </c>
      <c r="EA339" s="53" t="str" cm="1">
        <f t="array" ref="EA339">IF(DZ339&lt;&gt;"",INDEX(regNatjecatelj_id,DZ339,0),IF(BD339&lt;&gt;"",BD339,""))</f>
        <v/>
      </c>
      <c r="EB339" s="47" t="s">
        <v>0</v>
      </c>
      <c r="EC339" s="58" t="str">
        <f t="shared" si="453"/>
        <v/>
      </c>
      <c r="ED339" s="73" t="str">
        <f t="shared" si="454"/>
        <v/>
      </c>
      <c r="EE339" s="73" t="str">
        <f t="shared" si="455"/>
        <v/>
      </c>
      <c r="EF339" s="73" t="str">
        <f t="shared" si="456"/>
        <v/>
      </c>
      <c r="EG339" s="66" t="str">
        <f t="shared" si="457"/>
        <v/>
      </c>
      <c r="EH339" s="47" t="s">
        <v>0</v>
      </c>
      <c r="EI339" s="58" t="str">
        <f>IF(AL339="","",MAX(EI$12:EI338)+1)</f>
        <v/>
      </c>
      <c r="EJ339" s="73" t="str">
        <f t="shared" si="458"/>
        <v/>
      </c>
      <c r="EK339" s="73" t="str">
        <f t="shared" si="496"/>
        <v/>
      </c>
      <c r="EL339" s="73" t="str">
        <f t="shared" si="459"/>
        <v/>
      </c>
      <c r="EM339" s="73" t="str">
        <f t="shared" si="460"/>
        <v/>
      </c>
      <c r="EN339" s="73" t="str">
        <f t="shared" si="497"/>
        <v/>
      </c>
      <c r="EO339" s="73" t="str">
        <f t="shared" si="498"/>
        <v/>
      </c>
      <c r="EP339" s="73" t="str">
        <f t="shared" si="461"/>
        <v/>
      </c>
      <c r="EQ339" s="73" t="str">
        <f t="shared" si="462"/>
        <v/>
      </c>
      <c r="ER339" s="73" t="str">
        <f t="shared" si="463"/>
        <v/>
      </c>
      <c r="ES339" s="53" t="str">
        <f t="shared" si="464"/>
        <v/>
      </c>
      <c r="ET339" s="47" t="s">
        <v>0</v>
      </c>
      <c r="EU339" s="19" t="str">
        <f t="shared" si="499"/>
        <v/>
      </c>
      <c r="EV339" s="47" t="s">
        <v>0</v>
      </c>
      <c r="EW339" s="19" t="str">
        <f t="shared" si="500"/>
        <v/>
      </c>
      <c r="EX339" s="47" t="s">
        <v>0</v>
      </c>
      <c r="EY339" s="180" t="str">
        <f t="shared" si="465"/>
        <v/>
      </c>
      <c r="EZ339" s="47" t="s">
        <v>0</v>
      </c>
    </row>
    <row r="340" spans="1:156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6" t="str">
        <f t="shared" si="466"/>
        <v>ok</v>
      </c>
      <c r="P340" s="47"/>
      <c r="Q340" s="52" t="str">
        <f t="shared" si="467"/>
        <v>Ž65</v>
      </c>
      <c r="R340" s="73">
        <f>IF(Q340="","",IF(COUNTIF(Q$12:Q339,Q340)=0,R339+1,R339))</f>
        <v>22</v>
      </c>
      <c r="S340" s="73">
        <f t="shared" si="468"/>
        <v>114</v>
      </c>
      <c r="T340" s="73">
        <f t="shared" si="432"/>
        <v>23</v>
      </c>
      <c r="U340" s="66" t="str">
        <f t="shared" si="433"/>
        <v>Ž65</v>
      </c>
      <c r="V340" s="47" t="s">
        <v>0</v>
      </c>
      <c r="W340" s="222" t="str">
        <f t="shared" si="434"/>
        <v>Ž65</v>
      </c>
      <c r="X340" s="223">
        <f t="shared" si="435"/>
        <v>44</v>
      </c>
      <c r="Y340" s="47" t="s">
        <v>0</v>
      </c>
      <c r="Z340" s="52" t="str">
        <f t="shared" si="469"/>
        <v>CRO</v>
      </c>
      <c r="AA340" s="73">
        <f t="shared" si="436"/>
        <v>1</v>
      </c>
      <c r="AB340" s="31" t="str">
        <f t="shared" si="470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471"/>
        <v/>
      </c>
      <c r="AH340" s="47" t="s">
        <v>0</v>
      </c>
      <c r="AI340" s="143" t="str">
        <f t="shared" si="472"/>
        <v>CRO</v>
      </c>
      <c r="AJ340" s="47"/>
      <c r="AK340" s="52" t="str">
        <f t="shared" si="473"/>
        <v>Željka</v>
      </c>
      <c r="AL340" s="31" t="str">
        <f t="shared" si="474"/>
        <v>Vendler Čepelak</v>
      </c>
      <c r="AM340" s="73">
        <f t="shared" si="475"/>
        <v>1878</v>
      </c>
      <c r="AN340" s="73" t="str">
        <f t="shared" si="476"/>
        <v/>
      </c>
      <c r="AO340" s="31" t="str">
        <f t="shared" si="437"/>
        <v>Željka</v>
      </c>
      <c r="AP340" s="66" t="str">
        <f t="shared" si="438"/>
        <v>Vendler Čepelak</v>
      </c>
      <c r="AQ340" s="47" t="s">
        <v>0</v>
      </c>
      <c r="AR340" s="82" t="str">
        <f t="shared" si="477"/>
        <v/>
      </c>
      <c r="AS340" s="47" t="s">
        <v>0</v>
      </c>
      <c r="AT340" s="19" t="str">
        <f t="shared" si="478"/>
        <v/>
      </c>
      <c r="AU340" s="47" t="s">
        <v>0</v>
      </c>
      <c r="AV340" s="103"/>
      <c r="AW340" s="105"/>
      <c r="AX340" s="47" t="s">
        <v>0</v>
      </c>
      <c r="AY340" s="259" t="str">
        <f t="shared" si="421"/>
        <v/>
      </c>
      <c r="AZ340" s="47" t="s">
        <v>0</v>
      </c>
      <c r="BA340" s="52" t="str">
        <f t="shared" si="431"/>
        <v/>
      </c>
      <c r="BB340" s="73" t="str">
        <f>IF(AV340&amp;AW340="","",MAX(BB$12:BB339)+1)</f>
        <v/>
      </c>
      <c r="BC340" s="271" t="str">
        <f t="shared" si="439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>IF(O340="","",IF(BC340="",AO340,IF(BC340="NEMA",AV340,INDEX(regNatjecatelj_ime,MATCH(BC340,regNatjecatelj_id,0)))))</f>
        <v>Željka</v>
      </c>
      <c r="BG340" s="31" t="str">
        <f>IF(O340="","",IF(BC340="",AP340,IF(BC340="NEMA",AW340,INDEX(regNatjecatelj_prezime,MATCH(BC340,regNatjecatelj_id,0)))))</f>
        <v>Vendler Čepelak</v>
      </c>
      <c r="BH340" s="73" t="str">
        <f t="shared" si="479"/>
        <v/>
      </c>
      <c r="BI340" s="53">
        <f t="shared" si="480"/>
        <v>1878</v>
      </c>
      <c r="BJ340" s="47" t="s">
        <v>0</v>
      </c>
      <c r="BK340" s="52" t="str">
        <f t="shared" si="440"/>
        <v>Maksimir</v>
      </c>
      <c r="BL340" s="31" t="str">
        <f t="shared" si="441"/>
        <v>OK Maksimir</v>
      </c>
      <c r="BM340" s="73" t="str">
        <f t="shared" si="442"/>
        <v/>
      </c>
      <c r="BN340" s="31" t="str" cm="1">
        <f t="array" ref="BN340">IF(BM340="",""&amp;BL340,IF(BM340="NEMA",BL340,INDEX(regKlub_naziv,MATCH(INDEX(regKlub_alias_klubId,BM340),regKlub_id,0))))</f>
        <v>OK Maksimir</v>
      </c>
      <c r="BO340" s="31" t="str" cm="1">
        <f t="array" ref="BO340">IFERROR(""&amp;INDEX(regNatjecatelj_klub,DX340),"")</f>
        <v>OK Maksimir</v>
      </c>
      <c r="BP340" s="88" t="str">
        <f t="shared" si="481"/>
        <v/>
      </c>
      <c r="BQ340" s="66" t="str">
        <f t="shared" si="482"/>
        <v>OK Maksimir</v>
      </c>
      <c r="BR340" s="47" t="s">
        <v>0</v>
      </c>
      <c r="BS340" s="52" t="str">
        <f>IF(X340&lt;&gt;"NEMA","",IF(IFERROR(MATCH(W340,W$12:W339,0),0)&lt;&gt;0,"",W340))</f>
        <v/>
      </c>
      <c r="BT340" s="73" t="str">
        <f t="shared" si="483"/>
        <v/>
      </c>
      <c r="BU340" s="31" t="str">
        <f>IF(OR(BT340="",BT340&lt;&gt;"NEMA"),"",MAX(BU$12:BU339)+1)</f>
        <v/>
      </c>
      <c r="BV340" s="66" t="str">
        <f t="shared" si="484"/>
        <v/>
      </c>
      <c r="BW340" s="47" t="s">
        <v>0</v>
      </c>
      <c r="BX340" s="19" t="str">
        <f t="shared" si="485"/>
        <v/>
      </c>
      <c r="BY340" s="47" t="s">
        <v>0</v>
      </c>
      <c r="BZ340" s="82" t="str">
        <f>IF(BM340&lt;&gt;"NEMA","",IF(IFERROR(MATCH(BL340,BL$12:BL339,0),0)&lt;&gt;0,"",BL340))</f>
        <v/>
      </c>
      <c r="CA340" s="47" t="s">
        <v>0</v>
      </c>
      <c r="CB340" s="125"/>
      <c r="CC340" s="47" t="s">
        <v>0</v>
      </c>
      <c r="CD340" s="58" t="str">
        <f t="shared" si="486"/>
        <v/>
      </c>
      <c r="CE340" s="31" t="str">
        <f t="shared" si="487"/>
        <v/>
      </c>
      <c r="CF340" s="31" t="str">
        <f>IF(CE340="","",MAX(CF$12:CF339)+1)</f>
        <v/>
      </c>
      <c r="CG340" s="31" t="str">
        <f t="shared" si="443"/>
        <v/>
      </c>
      <c r="CH340" s="31" t="str">
        <f t="shared" si="488"/>
        <v/>
      </c>
      <c r="CI340" s="31" t="str">
        <f>IF(CB340="","",MAX(CI$12:CI339)+1)</f>
        <v/>
      </c>
      <c r="CJ340" s="31" t="str">
        <f t="shared" si="489"/>
        <v/>
      </c>
      <c r="CK340" s="66" t="str">
        <f t="shared" si="490"/>
        <v/>
      </c>
      <c r="CL340" s="47" t="s">
        <v>0</v>
      </c>
      <c r="CM340" s="73" t="str">
        <f t="shared" si="444"/>
        <v/>
      </c>
      <c r="CN340" s="47"/>
      <c r="CO340" s="19" t="str">
        <f t="shared" si="491"/>
        <v/>
      </c>
      <c r="CP340" s="47" t="s">
        <v>0</v>
      </c>
      <c r="CQ340" s="143" t="str">
        <f t="shared" si="492"/>
        <v>OK Maksimir</v>
      </c>
      <c r="CR340" s="47" t="s">
        <v>0</v>
      </c>
      <c r="CS340" s="58" t="str">
        <f t="shared" si="428"/>
        <v>53:15</v>
      </c>
      <c r="CT340" s="73" t="str">
        <f t="shared" si="429"/>
        <v>0</v>
      </c>
      <c r="CU340" s="229" t="str">
        <f t="shared" si="445"/>
        <v/>
      </c>
      <c r="CV340" s="230">
        <f t="shared" si="430"/>
        <v>3195</v>
      </c>
      <c r="CW340" s="163">
        <f t="shared" si="446"/>
        <v>1</v>
      </c>
      <c r="CX340" s="47" t="s">
        <v>0</v>
      </c>
      <c r="CY340" s="222" t="str">
        <f t="shared" si="493"/>
        <v xml:space="preserve">
</v>
      </c>
      <c r="CZ340" s="223">
        <f t="shared" si="494"/>
        <v>6</v>
      </c>
      <c r="DA340" s="47" t="s">
        <v>0</v>
      </c>
      <c r="DB340" s="47"/>
      <c r="DC340" s="47"/>
      <c r="DD340" s="47"/>
      <c r="DE340" s="47" t="s">
        <v>0</v>
      </c>
      <c r="DF340" s="53" t="str">
        <f t="shared" si="422"/>
        <v/>
      </c>
      <c r="DG340" t="s">
        <v>0</v>
      </c>
      <c r="DH340" s="128" t="str">
        <f t="shared" si="423"/>
        <v>Ž</v>
      </c>
      <c r="DI340" t="s">
        <v>0</v>
      </c>
      <c r="DJ340" s="52" t="str">
        <f t="shared" si="424"/>
        <v/>
      </c>
      <c r="DK340" s="66" t="str">
        <f t="shared" si="425"/>
        <v/>
      </c>
      <c r="DL340" t="s">
        <v>0</v>
      </c>
      <c r="DM340" s="19" t="str">
        <f t="shared" si="426"/>
        <v/>
      </c>
      <c r="DN340" s="47" t="s">
        <v>0</v>
      </c>
      <c r="DO340" s="19" t="str">
        <f t="shared" si="427"/>
        <v/>
      </c>
      <c r="DP340" s="47" t="s">
        <v>0</v>
      </c>
      <c r="DQ340" s="52" t="str">
        <f t="shared" si="447"/>
        <v>Željka – Vendler Čepelak – OK Maksimir – Ž65</v>
      </c>
      <c r="DR340" s="53">
        <f t="shared" si="448"/>
        <v>390</v>
      </c>
      <c r="DS340" s="47" t="s">
        <v>0</v>
      </c>
      <c r="DT340" s="52" t="str">
        <f t="shared" si="449"/>
        <v>Željka – Vendler Čepelak – OK Maksimir</v>
      </c>
      <c r="DU340" s="53">
        <f t="shared" si="450"/>
        <v>390</v>
      </c>
      <c r="DV340" s="47" t="s">
        <v>0</v>
      </c>
      <c r="DW340" s="52" t="str">
        <f t="shared" si="451"/>
        <v>Željka – Vendler Čepelak</v>
      </c>
      <c r="DX340" s="53">
        <f t="shared" si="452"/>
        <v>390</v>
      </c>
      <c r="DY340" s="47" t="s">
        <v>0</v>
      </c>
      <c r="DZ340" s="58">
        <f t="shared" si="495"/>
        <v>390</v>
      </c>
      <c r="EA340" s="53" cm="1">
        <f t="array" ref="EA340">IF(DZ340&lt;&gt;"",INDEX(regNatjecatelj_id,DZ340,0),IF(BD340&lt;&gt;"",BD340,""))</f>
        <v>1878</v>
      </c>
      <c r="EB340" s="47" t="s">
        <v>0</v>
      </c>
      <c r="EC340" s="58" t="str">
        <f t="shared" si="453"/>
        <v>imepre</v>
      </c>
      <c r="ED340" s="73" t="str">
        <f t="shared" si="454"/>
        <v>klu</v>
      </c>
      <c r="EE340" s="73" t="str">
        <f t="shared" si="455"/>
        <v>kat</v>
      </c>
      <c r="EF340" s="73" t="str">
        <f t="shared" si="456"/>
        <v/>
      </c>
      <c r="EG340" s="66" t="str">
        <f t="shared" si="457"/>
        <v>imepre-klu-kat</v>
      </c>
      <c r="EH340" s="47" t="s">
        <v>0</v>
      </c>
      <c r="EI340" s="58">
        <f>IF(AL340="","",MAX(EI$12:EI339)+1)</f>
        <v>484</v>
      </c>
      <c r="EJ340" s="73">
        <f t="shared" si="458"/>
        <v>44</v>
      </c>
      <c r="EK340" s="73">
        <f t="shared" si="496"/>
        <v>1878</v>
      </c>
      <c r="EL340" s="73">
        <f t="shared" si="459"/>
        <v>3195</v>
      </c>
      <c r="EM340" s="73">
        <f t="shared" si="460"/>
        <v>1</v>
      </c>
      <c r="EN340" s="73">
        <f t="shared" si="497"/>
        <v>1</v>
      </c>
      <c r="EO340" s="73">
        <f t="shared" si="498"/>
        <v>1</v>
      </c>
      <c r="EP340" s="73" t="str">
        <f t="shared" si="461"/>
        <v>0</v>
      </c>
      <c r="EQ340" s="73" t="str">
        <f t="shared" si="462"/>
        <v/>
      </c>
      <c r="ER340" s="73" t="str">
        <f t="shared" si="463"/>
        <v/>
      </c>
      <c r="ES340" s="53" t="str">
        <f t="shared" si="464"/>
        <v/>
      </c>
      <c r="ET340" s="47" t="s">
        <v>0</v>
      </c>
      <c r="EU340" s="19" t="str">
        <f t="shared" si="499"/>
        <v>INSERT INTO rezultat(id,stazakategorija_id,imeprezime_id,vrijeme_sec,status_id,registracija,uparivanje_id,originalstatus_id,imeprezimealias_id,klubalias_id,kategorijaalias_id) VALUES (484,44,1878,3195,1,1,1,0,Null,Null,Null);</v>
      </c>
      <c r="EV340" s="47" t="s">
        <v>0</v>
      </c>
      <c r="EW340" s="19" t="str">
        <f t="shared" si="500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0" s="47" t="s">
        <v>0</v>
      </c>
      <c r="EY340" s="180" t="str">
        <f t="shared" si="465"/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Z340" s="47" t="s">
        <v>0</v>
      </c>
    </row>
    <row r="341" spans="1:156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6" t="str">
        <f t="shared" si="466"/>
        <v>ok</v>
      </c>
      <c r="P341" s="47"/>
      <c r="Q341" s="52" t="str">
        <f t="shared" si="467"/>
        <v>Ž65</v>
      </c>
      <c r="R341" s="73">
        <f>IF(Q341="","",IF(COUNTIF(Q$12:Q340,Q341)=0,R340+1,R340))</f>
        <v>22</v>
      </c>
      <c r="S341" s="73">
        <f t="shared" si="468"/>
        <v>114</v>
      </c>
      <c r="T341" s="73">
        <f t="shared" si="432"/>
        <v>23</v>
      </c>
      <c r="U341" s="66" t="str">
        <f t="shared" si="433"/>
        <v>Ž65</v>
      </c>
      <c r="V341" s="47" t="s">
        <v>0</v>
      </c>
      <c r="W341" s="222" t="str">
        <f t="shared" si="434"/>
        <v>Ž65</v>
      </c>
      <c r="X341" s="223">
        <f t="shared" si="435"/>
        <v>44</v>
      </c>
      <c r="Y341" s="47" t="s">
        <v>0</v>
      </c>
      <c r="Z341" s="52" t="str">
        <f t="shared" si="469"/>
        <v>CRO</v>
      </c>
      <c r="AA341" s="73">
        <f t="shared" si="436"/>
        <v>1</v>
      </c>
      <c r="AB341" s="31" t="str">
        <f t="shared" si="470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471"/>
        <v/>
      </c>
      <c r="AH341" s="47" t="s">
        <v>0</v>
      </c>
      <c r="AI341" s="143" t="str">
        <f t="shared" si="472"/>
        <v>CRO</v>
      </c>
      <c r="AJ341" s="47"/>
      <c r="AK341" s="52" t="str">
        <f t="shared" si="473"/>
        <v>Biserka</v>
      </c>
      <c r="AL341" s="31" t="str">
        <f t="shared" si="474"/>
        <v>Horvat-Nikšić</v>
      </c>
      <c r="AM341" s="73">
        <f t="shared" si="475"/>
        <v>1324</v>
      </c>
      <c r="AN341" s="73" t="str">
        <f t="shared" si="476"/>
        <v/>
      </c>
      <c r="AO341" s="31" t="str">
        <f t="shared" si="437"/>
        <v>Biserka</v>
      </c>
      <c r="AP341" s="66" t="str">
        <f t="shared" si="438"/>
        <v>Horvat-Nikšić</v>
      </c>
      <c r="AQ341" s="47" t="s">
        <v>0</v>
      </c>
      <c r="AR341" s="82" t="str">
        <f t="shared" si="477"/>
        <v/>
      </c>
      <c r="AS341" s="47" t="s">
        <v>0</v>
      </c>
      <c r="AT341" s="19" t="str">
        <f t="shared" si="478"/>
        <v/>
      </c>
      <c r="AU341" s="47" t="s">
        <v>0</v>
      </c>
      <c r="AV341" s="103"/>
      <c r="AW341" s="105"/>
      <c r="AX341" s="47" t="s">
        <v>0</v>
      </c>
      <c r="AY341" s="259" t="str">
        <f t="shared" ref="AY341:AY404" si="501">IF(AND(AV341="",AW341&lt;&gt;""),"FALI IME",IF(AND(AV341&lt;&gt;"",AW341=""),"FALI PREZIME",IF(OR(AM341="",AND(AM341="NEMA",AN341="NEMA"),AV341&amp;AW341=""),"","GREŠKA")))</f>
        <v/>
      </c>
      <c r="AZ341" s="47" t="s">
        <v>0</v>
      </c>
      <c r="BA341" s="52" t="str">
        <f t="shared" si="431"/>
        <v/>
      </c>
      <c r="BB341" s="73" t="str">
        <f>IF(AV341&amp;AW341="","",MAX(BB$12:BB340)+1)</f>
        <v/>
      </c>
      <c r="BC341" s="271" t="str">
        <f t="shared" si="439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>IF(O341="","",IF(BC341="",AO341,IF(BC341="NEMA",AV341,INDEX(regNatjecatelj_ime,MATCH(BC341,regNatjecatelj_id,0)))))</f>
        <v>Biserka</v>
      </c>
      <c r="BG341" s="31" t="str">
        <f>IF(O341="","",IF(BC341="",AP341,IF(BC341="NEMA",AW341,INDEX(regNatjecatelj_prezime,MATCH(BC341,regNatjecatelj_id,0)))))</f>
        <v>Horvat-Nikšić</v>
      </c>
      <c r="BH341" s="73" t="str">
        <f t="shared" si="479"/>
        <v/>
      </c>
      <c r="BI341" s="53">
        <f t="shared" si="480"/>
        <v>1324</v>
      </c>
      <c r="BJ341" s="47" t="s">
        <v>0</v>
      </c>
      <c r="BK341" s="52" t="str">
        <f t="shared" si="440"/>
        <v>Vihor</v>
      </c>
      <c r="BL341" s="31" t="str">
        <f t="shared" si="441"/>
        <v>OK Vihor</v>
      </c>
      <c r="BM341" s="73" t="str">
        <f t="shared" si="442"/>
        <v/>
      </c>
      <c r="BN341" s="31" t="str" cm="1">
        <f t="array" ref="BN341">IF(BM341="",""&amp;BL341,IF(BM341="NEMA",BL341,INDEX(regKlub_naziv,MATCH(INDEX(regKlub_alias_klubId,BM341),regKlub_id,0))))</f>
        <v>OK Vihor</v>
      </c>
      <c r="BO341" s="31" t="str" cm="1">
        <f t="array" ref="BO341">IFERROR(""&amp;INDEX(regNatjecatelj_klub,DX341),"")</f>
        <v>OK Vihor</v>
      </c>
      <c r="BP341" s="88" t="str">
        <f t="shared" si="481"/>
        <v/>
      </c>
      <c r="BQ341" s="66" t="str">
        <f t="shared" si="482"/>
        <v>OK Vihor</v>
      </c>
      <c r="BR341" s="47" t="s">
        <v>0</v>
      </c>
      <c r="BS341" s="52" t="str">
        <f>IF(X341&lt;&gt;"NEMA","",IF(IFERROR(MATCH(W341,W$12:W340,0),0)&lt;&gt;0,"",W341))</f>
        <v/>
      </c>
      <c r="BT341" s="73" t="str">
        <f t="shared" si="483"/>
        <v/>
      </c>
      <c r="BU341" s="31" t="str">
        <f>IF(OR(BT341="",BT341&lt;&gt;"NEMA"),"",MAX(BU$12:BU340)+1)</f>
        <v/>
      </c>
      <c r="BV341" s="66" t="str">
        <f t="shared" si="484"/>
        <v/>
      </c>
      <c r="BW341" s="47" t="s">
        <v>0</v>
      </c>
      <c r="BX341" s="19" t="str">
        <f t="shared" si="485"/>
        <v/>
      </c>
      <c r="BY341" s="47" t="s">
        <v>0</v>
      </c>
      <c r="BZ341" s="82" t="str">
        <f>IF(BM341&lt;&gt;"NEMA","",IF(IFERROR(MATCH(BL341,BL$12:BL340,0),0)&lt;&gt;0,"",BL341))</f>
        <v/>
      </c>
      <c r="CA341" s="47" t="s">
        <v>0</v>
      </c>
      <c r="CB341" s="125"/>
      <c r="CC341" s="47" t="s">
        <v>0</v>
      </c>
      <c r="CD341" s="58" t="str">
        <f t="shared" si="486"/>
        <v/>
      </c>
      <c r="CE341" s="31" t="str">
        <f t="shared" si="487"/>
        <v/>
      </c>
      <c r="CF341" s="31" t="str">
        <f>IF(CE341="","",MAX(CF$12:CF340)+1)</f>
        <v/>
      </c>
      <c r="CG341" s="31" t="str">
        <f t="shared" si="443"/>
        <v/>
      </c>
      <c r="CH341" s="31" t="str">
        <f t="shared" si="488"/>
        <v/>
      </c>
      <c r="CI341" s="31" t="str">
        <f>IF(CB341="","",MAX(CI$12:CI340)+1)</f>
        <v/>
      </c>
      <c r="CJ341" s="31" t="str">
        <f t="shared" si="489"/>
        <v/>
      </c>
      <c r="CK341" s="66" t="str">
        <f t="shared" si="490"/>
        <v/>
      </c>
      <c r="CL341" s="47" t="s">
        <v>0</v>
      </c>
      <c r="CM341" s="73" t="str">
        <f t="shared" si="444"/>
        <v/>
      </c>
      <c r="CN341" s="47"/>
      <c r="CO341" s="19" t="str">
        <f t="shared" si="491"/>
        <v/>
      </c>
      <c r="CP341" s="47" t="s">
        <v>0</v>
      </c>
      <c r="CQ341" s="143" t="str">
        <f t="shared" si="492"/>
        <v>OK Vihor</v>
      </c>
      <c r="CR341" s="47" t="s">
        <v>0</v>
      </c>
      <c r="CS341" s="58" t="str">
        <f t="shared" si="428"/>
        <v>61:55</v>
      </c>
      <c r="CT341" s="73" t="str">
        <f t="shared" si="429"/>
        <v>0</v>
      </c>
      <c r="CU341" s="229" t="str">
        <f t="shared" si="445"/>
        <v/>
      </c>
      <c r="CV341" s="230">
        <f t="shared" si="430"/>
        <v>3715</v>
      </c>
      <c r="CW341" s="163">
        <f t="shared" si="446"/>
        <v>1</v>
      </c>
      <c r="CX341" s="47" t="s">
        <v>0</v>
      </c>
      <c r="CY341" s="222" t="str">
        <f t="shared" si="493"/>
        <v xml:space="preserve">
</v>
      </c>
      <c r="CZ341" s="223">
        <f t="shared" si="494"/>
        <v>6</v>
      </c>
      <c r="DA341" s="47" t="s">
        <v>0</v>
      </c>
      <c r="DB341" s="47"/>
      <c r="DC341" s="47"/>
      <c r="DD341" s="47"/>
      <c r="DE341" s="47" t="s">
        <v>0</v>
      </c>
      <c r="DF341" s="53" t="str">
        <f t="shared" ref="DF341:DF404" si="502">IF(BD341="","",IF(DH341="O",1,""))</f>
        <v/>
      </c>
      <c r="DG341" t="s">
        <v>0</v>
      </c>
      <c r="DH341" s="128" t="str">
        <f t="shared" ref="DH341:DH404" si="503">IF(Q341="","",LEFT(INDEX(regKategorija_oznaka,MATCH(S341,regKategorija_id,0)),1))</f>
        <v>Ž</v>
      </c>
      <c r="DI341" t="s">
        <v>0</v>
      </c>
      <c r="DJ341" s="52" t="str">
        <f t="shared" ref="DJ341:DJ404" si="504">IF(BD341="","",IF(M341&lt;&gt;"CRO","","INSERT INTO osoba (id,reg_broj,oib,spol_id,dat_rodjenja) VALUES ("&amp;BD341&amp;",(SELECT max(os.reg_broj)+1 FROM osoba AS os),Null,'"&amp;DH341&amp;"',Null); INSERT INTO osoba_log (id,reg_broj,oib,spol_id,dat_rodjenja,dnevnik_id) SELECT id,reg_broj,oib,spol_id,dat_rodjenja,"&amp;data_dnevnik_id&amp;" FROM osoba WHERE id = "&amp;BD341&amp;";"))</f>
        <v/>
      </c>
      <c r="DK341" s="66" t="str">
        <f t="shared" ref="DK341:DK404" si="505">IF(BD341="","","INSERT INTO imeprezime (id,osoba_id,rbr,ime,prezime,klub_id,identitet_id,sintaksa_id,info,aktivno,dnevnik_id) VALUES ("&amp;BD341&amp;","&amp;IF(DJ341="","Null",BD341)&amp;",1,'"&amp;IF(AV341&lt;&gt;"",AV341,AK341)&amp;"','"&amp;IF(AW341&lt;&gt;"",AW341,AL341)&amp;"',(SELECT id FROM klub WHERE naziv = '"&amp;CQ341&amp;"'),Null,1,'',1,"&amp;data_dnevnik_id&amp;");")</f>
        <v/>
      </c>
      <c r="DL341" t="s">
        <v>0</v>
      </c>
      <c r="DM341" s="19" t="str">
        <f t="shared" ref="DM341:DM404" si="506">IF(DJ341="",DK341,DJ341&amp;" "&amp;DK341)</f>
        <v/>
      </c>
      <c r="DN341" s="47" t="s">
        <v>0</v>
      </c>
      <c r="DO341" s="19" t="str">
        <f t="shared" ref="DO341:DO404" si="507">IF(BA341="","","INSERT INTO imeprezime_alias(id,alias,imeprezime_id) VALUES ("&amp;BB341&amp;",'"&amp;BA341&amp;"',"&amp;IF(BC341="NEMA",BD341,BC341)&amp;");")</f>
        <v/>
      </c>
      <c r="DP341" s="47" t="s">
        <v>0</v>
      </c>
      <c r="DQ341" s="52" t="str">
        <f t="shared" si="447"/>
        <v>Biserka – Horvat-Nikšić – OK Vihor – Ž65</v>
      </c>
      <c r="DR341" s="53">
        <f t="shared" si="448"/>
        <v>701</v>
      </c>
      <c r="DS341" s="47" t="s">
        <v>0</v>
      </c>
      <c r="DT341" s="52" t="str">
        <f t="shared" si="449"/>
        <v>Biserka – Horvat-Nikšić – OK Vihor</v>
      </c>
      <c r="DU341" s="53">
        <f t="shared" si="450"/>
        <v>701</v>
      </c>
      <c r="DV341" s="47" t="s">
        <v>0</v>
      </c>
      <c r="DW341" s="52" t="str">
        <f t="shared" si="451"/>
        <v>Biserka – Horvat-Nikšić</v>
      </c>
      <c r="DX341" s="53">
        <f t="shared" si="452"/>
        <v>701</v>
      </c>
      <c r="DY341" s="47" t="s">
        <v>0</v>
      </c>
      <c r="DZ341" s="58">
        <f t="shared" si="495"/>
        <v>701</v>
      </c>
      <c r="EA341" s="53" cm="1">
        <f t="array" ref="EA341">IF(DZ341&lt;&gt;"",INDEX(regNatjecatelj_id,DZ341,0),IF(BD341&lt;&gt;"",BD341,""))</f>
        <v>1324</v>
      </c>
      <c r="EB341" s="47" t="s">
        <v>0</v>
      </c>
      <c r="EC341" s="58" t="str">
        <f t="shared" si="453"/>
        <v>imepre</v>
      </c>
      <c r="ED341" s="73" t="str">
        <f t="shared" si="454"/>
        <v>klu</v>
      </c>
      <c r="EE341" s="73" t="str">
        <f t="shared" si="455"/>
        <v>kat</v>
      </c>
      <c r="EF341" s="73" t="str">
        <f t="shared" si="456"/>
        <v/>
      </c>
      <c r="EG341" s="66" t="str">
        <f t="shared" si="457"/>
        <v>imepre-klu-kat</v>
      </c>
      <c r="EH341" s="47" t="s">
        <v>0</v>
      </c>
      <c r="EI341" s="58">
        <f>IF(AL341="","",MAX(EI$12:EI340)+1)</f>
        <v>485</v>
      </c>
      <c r="EJ341" s="73">
        <f t="shared" si="458"/>
        <v>44</v>
      </c>
      <c r="EK341" s="73">
        <f t="shared" si="496"/>
        <v>1324</v>
      </c>
      <c r="EL341" s="73">
        <f t="shared" si="459"/>
        <v>3715</v>
      </c>
      <c r="EM341" s="73">
        <f t="shared" si="460"/>
        <v>1</v>
      </c>
      <c r="EN341" s="73">
        <f t="shared" si="497"/>
        <v>1</v>
      </c>
      <c r="EO341" s="73">
        <f t="shared" si="498"/>
        <v>1</v>
      </c>
      <c r="EP341" s="73" t="str">
        <f t="shared" si="461"/>
        <v>0</v>
      </c>
      <c r="EQ341" s="73" t="str">
        <f t="shared" si="462"/>
        <v/>
      </c>
      <c r="ER341" s="73" t="str">
        <f t="shared" si="463"/>
        <v/>
      </c>
      <c r="ES341" s="53" t="str">
        <f t="shared" si="464"/>
        <v/>
      </c>
      <c r="ET341" s="47" t="s">
        <v>0</v>
      </c>
      <c r="EU341" s="19" t="str">
        <f t="shared" si="499"/>
        <v>INSERT INTO rezultat(id,stazakategorija_id,imeprezime_id,vrijeme_sec,status_id,registracija,uparivanje_id,originalstatus_id,imeprezimealias_id,klubalias_id,kategorijaalias_id) VALUES (485,44,1324,3715,1,1,1,0,Null,Null,Null);</v>
      </c>
      <c r="EV341" s="47" t="s">
        <v>0</v>
      </c>
      <c r="EW341" s="19" t="str">
        <f t="shared" si="500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1" s="47" t="s">
        <v>0</v>
      </c>
      <c r="EY341" s="180" t="str">
        <f t="shared" si="465"/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Z341" s="47" t="s">
        <v>0</v>
      </c>
    </row>
    <row r="342" spans="1:156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6" t="str">
        <f t="shared" si="466"/>
        <v>ok</v>
      </c>
      <c r="P342" s="47"/>
      <c r="Q342" s="52" t="str">
        <f t="shared" si="467"/>
        <v>Ž65</v>
      </c>
      <c r="R342" s="73">
        <f>IF(Q342="","",IF(COUNTIF(Q$12:Q341,Q342)=0,R341+1,R341))</f>
        <v>22</v>
      </c>
      <c r="S342" s="73">
        <f t="shared" si="468"/>
        <v>114</v>
      </c>
      <c r="T342" s="73">
        <f t="shared" si="432"/>
        <v>23</v>
      </c>
      <c r="U342" s="66" t="str">
        <f t="shared" si="433"/>
        <v>Ž65</v>
      </c>
      <c r="V342" s="47" t="s">
        <v>0</v>
      </c>
      <c r="W342" s="222" t="str">
        <f t="shared" si="434"/>
        <v>Ž65</v>
      </c>
      <c r="X342" s="223">
        <f t="shared" si="435"/>
        <v>44</v>
      </c>
      <c r="Y342" s="47" t="s">
        <v>0</v>
      </c>
      <c r="Z342" s="52" t="str">
        <f t="shared" si="469"/>
        <v>CRO</v>
      </c>
      <c r="AA342" s="73">
        <f t="shared" si="436"/>
        <v>1</v>
      </c>
      <c r="AB342" s="31" t="str">
        <f t="shared" si="470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471"/>
        <v/>
      </c>
      <c r="AH342" s="47" t="s">
        <v>0</v>
      </c>
      <c r="AI342" s="143" t="str">
        <f t="shared" si="472"/>
        <v>CRO</v>
      </c>
      <c r="AJ342" s="47"/>
      <c r="AK342" s="52" t="str">
        <f t="shared" si="473"/>
        <v>Vera</v>
      </c>
      <c r="AL342" s="31" t="str">
        <f t="shared" si="474"/>
        <v>Franc</v>
      </c>
      <c r="AM342" s="73">
        <f t="shared" si="475"/>
        <v>1279</v>
      </c>
      <c r="AN342" s="73" t="str">
        <f t="shared" si="476"/>
        <v/>
      </c>
      <c r="AO342" s="31" t="str">
        <f t="shared" si="437"/>
        <v>Vera</v>
      </c>
      <c r="AP342" s="66" t="str">
        <f t="shared" si="438"/>
        <v>Franc</v>
      </c>
      <c r="AQ342" s="47" t="s">
        <v>0</v>
      </c>
      <c r="AR342" s="82" t="str">
        <f t="shared" si="477"/>
        <v/>
      </c>
      <c r="AS342" s="47" t="s">
        <v>0</v>
      </c>
      <c r="AT342" s="19" t="str">
        <f t="shared" si="478"/>
        <v/>
      </c>
      <c r="AU342" s="47" t="s">
        <v>0</v>
      </c>
      <c r="AV342" s="103"/>
      <c r="AW342" s="105"/>
      <c r="AX342" s="47" t="s">
        <v>0</v>
      </c>
      <c r="AY342" s="259" t="str">
        <f t="shared" si="501"/>
        <v/>
      </c>
      <c r="AZ342" s="47" t="s">
        <v>0</v>
      </c>
      <c r="BA342" s="52" t="str">
        <f t="shared" si="431"/>
        <v/>
      </c>
      <c r="BB342" s="73" t="str">
        <f>IF(AV342&amp;AW342="","",MAX(BB$12:BB341)+1)</f>
        <v/>
      </c>
      <c r="BC342" s="271" t="str">
        <f t="shared" si="439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>IF(O342="","",IF(BC342="",AO342,IF(BC342="NEMA",AV342,INDEX(regNatjecatelj_ime,MATCH(BC342,regNatjecatelj_id,0)))))</f>
        <v>Vera</v>
      </c>
      <c r="BG342" s="31" t="str">
        <f>IF(O342="","",IF(BC342="",AP342,IF(BC342="NEMA",AW342,INDEX(regNatjecatelj_prezime,MATCH(BC342,regNatjecatelj_id,0)))))</f>
        <v>Franc</v>
      </c>
      <c r="BH342" s="73" t="str">
        <f t="shared" si="479"/>
        <v/>
      </c>
      <c r="BI342" s="53">
        <f t="shared" si="480"/>
        <v>1279</v>
      </c>
      <c r="BJ342" s="47" t="s">
        <v>0</v>
      </c>
      <c r="BK342" s="52" t="str">
        <f t="shared" si="440"/>
        <v>KAP</v>
      </c>
      <c r="BL342" s="31" t="str">
        <f t="shared" si="441"/>
        <v>OK Kapela</v>
      </c>
      <c r="BM342" s="73" t="str">
        <f t="shared" si="442"/>
        <v/>
      </c>
      <c r="BN342" s="31" t="str" cm="1">
        <f t="array" ref="BN342">IF(BM342="",""&amp;BL342,IF(BM342="NEMA",BL342,INDEX(regKlub_naziv,MATCH(INDEX(regKlub_alias_klubId,BM342),regKlub_id,0))))</f>
        <v>OK Kapela</v>
      </c>
      <c r="BO342" s="31" t="str" cm="1">
        <f t="array" ref="BO342">IFERROR(""&amp;INDEX(regNatjecatelj_klub,DX342),"")</f>
        <v>OK Kapela</v>
      </c>
      <c r="BP342" s="88" t="str">
        <f t="shared" si="481"/>
        <v/>
      </c>
      <c r="BQ342" s="66" t="str">
        <f t="shared" si="482"/>
        <v>OK Kapela</v>
      </c>
      <c r="BR342" s="47" t="s">
        <v>0</v>
      </c>
      <c r="BS342" s="52" t="str">
        <f>IF(X342&lt;&gt;"NEMA","",IF(IFERROR(MATCH(W342,W$12:W341,0),0)&lt;&gt;0,"",W342))</f>
        <v/>
      </c>
      <c r="BT342" s="73" t="str">
        <f t="shared" si="483"/>
        <v/>
      </c>
      <c r="BU342" s="31" t="str">
        <f>IF(OR(BT342="",BT342&lt;&gt;"NEMA"),"",MAX(BU$12:BU341)+1)</f>
        <v/>
      </c>
      <c r="BV342" s="66" t="str">
        <f t="shared" si="484"/>
        <v/>
      </c>
      <c r="BW342" s="47" t="s">
        <v>0</v>
      </c>
      <c r="BX342" s="19" t="str">
        <f t="shared" si="485"/>
        <v/>
      </c>
      <c r="BY342" s="47" t="s">
        <v>0</v>
      </c>
      <c r="BZ342" s="82" t="str">
        <f>IF(BM342&lt;&gt;"NEMA","",IF(IFERROR(MATCH(BL342,BL$12:BL341,0),0)&lt;&gt;0,"",BL342))</f>
        <v/>
      </c>
      <c r="CA342" s="47" t="s">
        <v>0</v>
      </c>
      <c r="CB342" s="125"/>
      <c r="CC342" s="47" t="s">
        <v>0</v>
      </c>
      <c r="CD342" s="58" t="str">
        <f t="shared" si="486"/>
        <v/>
      </c>
      <c r="CE342" s="31" t="str">
        <f t="shared" si="487"/>
        <v/>
      </c>
      <c r="CF342" s="31" t="str">
        <f>IF(CE342="","",MAX(CF$12:CF341)+1)</f>
        <v/>
      </c>
      <c r="CG342" s="31" t="str">
        <f t="shared" si="443"/>
        <v/>
      </c>
      <c r="CH342" s="31" t="str">
        <f t="shared" si="488"/>
        <v/>
      </c>
      <c r="CI342" s="31" t="str">
        <f>IF(CB342="","",MAX(CI$12:CI341)+1)</f>
        <v/>
      </c>
      <c r="CJ342" s="31" t="str">
        <f t="shared" si="489"/>
        <v/>
      </c>
      <c r="CK342" s="66" t="str">
        <f t="shared" si="490"/>
        <v/>
      </c>
      <c r="CL342" s="47" t="s">
        <v>0</v>
      </c>
      <c r="CM342" s="73" t="str">
        <f t="shared" si="444"/>
        <v/>
      </c>
      <c r="CN342" s="47"/>
      <c r="CO342" s="19" t="str">
        <f t="shared" si="491"/>
        <v/>
      </c>
      <c r="CP342" s="47" t="s">
        <v>0</v>
      </c>
      <c r="CQ342" s="143" t="str">
        <f t="shared" si="492"/>
        <v>OK Kapela</v>
      </c>
      <c r="CR342" s="47" t="s">
        <v>0</v>
      </c>
      <c r="CS342" s="58" t="str">
        <f t="shared" si="428"/>
        <v>69:14</v>
      </c>
      <c r="CT342" s="73" t="str">
        <f t="shared" si="429"/>
        <v>0</v>
      </c>
      <c r="CU342" s="229" t="str">
        <f t="shared" si="445"/>
        <v/>
      </c>
      <c r="CV342" s="230">
        <f t="shared" si="430"/>
        <v>4154</v>
      </c>
      <c r="CW342" s="163">
        <f t="shared" si="446"/>
        <v>1</v>
      </c>
      <c r="CX342" s="47" t="s">
        <v>0</v>
      </c>
      <c r="CY342" s="222" t="str">
        <f t="shared" si="493"/>
        <v xml:space="preserve">
</v>
      </c>
      <c r="CZ342" s="223">
        <f t="shared" si="494"/>
        <v>6</v>
      </c>
      <c r="DA342" s="47" t="s">
        <v>0</v>
      </c>
      <c r="DB342" s="47"/>
      <c r="DC342" s="47"/>
      <c r="DD342" s="47"/>
      <c r="DE342" s="47" t="s">
        <v>0</v>
      </c>
      <c r="DF342" s="53" t="str">
        <f t="shared" si="502"/>
        <v/>
      </c>
      <c r="DG342" t="s">
        <v>0</v>
      </c>
      <c r="DH342" s="128" t="str">
        <f t="shared" si="503"/>
        <v>Ž</v>
      </c>
      <c r="DI342" t="s">
        <v>0</v>
      </c>
      <c r="DJ342" s="52" t="str">
        <f t="shared" si="504"/>
        <v/>
      </c>
      <c r="DK342" s="66" t="str">
        <f t="shared" si="505"/>
        <v/>
      </c>
      <c r="DL342" t="s">
        <v>0</v>
      </c>
      <c r="DM342" s="19" t="str">
        <f t="shared" si="506"/>
        <v/>
      </c>
      <c r="DN342" s="47" t="s">
        <v>0</v>
      </c>
      <c r="DO342" s="19" t="str">
        <f t="shared" si="507"/>
        <v/>
      </c>
      <c r="DP342" s="47" t="s">
        <v>0</v>
      </c>
      <c r="DQ342" s="52" t="str">
        <f t="shared" si="447"/>
        <v>Vera – Franc – OK Kapela – Ž65</v>
      </c>
      <c r="DR342" s="53">
        <f t="shared" si="448"/>
        <v>238</v>
      </c>
      <c r="DS342" s="47" t="s">
        <v>0</v>
      </c>
      <c r="DT342" s="52" t="str">
        <f t="shared" si="449"/>
        <v>Vera – Franc – OK Kapela</v>
      </c>
      <c r="DU342" s="53">
        <f t="shared" si="450"/>
        <v>238</v>
      </c>
      <c r="DV342" s="47" t="s">
        <v>0</v>
      </c>
      <c r="DW342" s="52" t="str">
        <f t="shared" si="451"/>
        <v>Vera – Franc</v>
      </c>
      <c r="DX342" s="53">
        <f t="shared" si="452"/>
        <v>238</v>
      </c>
      <c r="DY342" s="47" t="s">
        <v>0</v>
      </c>
      <c r="DZ342" s="58">
        <f t="shared" si="495"/>
        <v>238</v>
      </c>
      <c r="EA342" s="53" cm="1">
        <f t="array" ref="EA342">IF(DZ342&lt;&gt;"",INDEX(regNatjecatelj_id,DZ342,0),IF(BD342&lt;&gt;"",BD342,""))</f>
        <v>1279</v>
      </c>
      <c r="EB342" s="47" t="s">
        <v>0</v>
      </c>
      <c r="EC342" s="58" t="str">
        <f t="shared" si="453"/>
        <v>imepre</v>
      </c>
      <c r="ED342" s="73" t="str">
        <f t="shared" si="454"/>
        <v>klu</v>
      </c>
      <c r="EE342" s="73" t="str">
        <f t="shared" si="455"/>
        <v>kat</v>
      </c>
      <c r="EF342" s="73" t="str">
        <f t="shared" si="456"/>
        <v/>
      </c>
      <c r="EG342" s="66" t="str">
        <f t="shared" si="457"/>
        <v>imepre-klu-kat</v>
      </c>
      <c r="EH342" s="47" t="s">
        <v>0</v>
      </c>
      <c r="EI342" s="58">
        <f>IF(AL342="","",MAX(EI$12:EI341)+1)</f>
        <v>486</v>
      </c>
      <c r="EJ342" s="73">
        <f t="shared" si="458"/>
        <v>44</v>
      </c>
      <c r="EK342" s="73">
        <f t="shared" si="496"/>
        <v>1279</v>
      </c>
      <c r="EL342" s="73">
        <f t="shared" si="459"/>
        <v>4154</v>
      </c>
      <c r="EM342" s="73">
        <f t="shared" si="460"/>
        <v>1</v>
      </c>
      <c r="EN342" s="73">
        <f t="shared" si="497"/>
        <v>1</v>
      </c>
      <c r="EO342" s="73">
        <f t="shared" si="498"/>
        <v>1</v>
      </c>
      <c r="EP342" s="73" t="str">
        <f t="shared" si="461"/>
        <v>0</v>
      </c>
      <c r="EQ342" s="73" t="str">
        <f t="shared" si="462"/>
        <v/>
      </c>
      <c r="ER342" s="73" t="str">
        <f t="shared" si="463"/>
        <v/>
      </c>
      <c r="ES342" s="53" t="str">
        <f t="shared" si="464"/>
        <v/>
      </c>
      <c r="ET342" s="47" t="s">
        <v>0</v>
      </c>
      <c r="EU342" s="19" t="str">
        <f t="shared" si="499"/>
        <v>INSERT INTO rezultat(id,stazakategorija_id,imeprezime_id,vrijeme_sec,status_id,registracija,uparivanje_id,originalstatus_id,imeprezimealias_id,klubalias_id,kategorijaalias_id) VALUES (486,44,1279,4154,1,1,1,0,Null,Null,Null);</v>
      </c>
      <c r="EV342" s="47" t="s">
        <v>0</v>
      </c>
      <c r="EW342" s="19" t="str">
        <f t="shared" si="500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2" s="47" t="s">
        <v>0</v>
      </c>
      <c r="EY342" s="180" t="str">
        <f t="shared" si="465"/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Z342" s="47" t="s">
        <v>0</v>
      </c>
    </row>
    <row r="343" spans="1:156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6" t="str">
        <f t="shared" si="466"/>
        <v/>
      </c>
      <c r="P343" s="47"/>
      <c r="Q343" s="52" t="str">
        <f t="shared" si="467"/>
        <v>Ž65</v>
      </c>
      <c r="R343" s="73">
        <f>IF(Q343="","",IF(COUNTIF(Q$12:Q342,Q343)=0,R342+1,R342))</f>
        <v>22</v>
      </c>
      <c r="S343" s="73">
        <f t="shared" si="468"/>
        <v>114</v>
      </c>
      <c r="T343" s="73">
        <f t="shared" si="432"/>
        <v>23</v>
      </c>
      <c r="U343" s="66" t="str">
        <f t="shared" si="433"/>
        <v>Ž65</v>
      </c>
      <c r="V343" s="47" t="s">
        <v>0</v>
      </c>
      <c r="W343" s="222" t="str">
        <f t="shared" si="434"/>
        <v/>
      </c>
      <c r="X343" s="223" t="str">
        <f t="shared" si="435"/>
        <v/>
      </c>
      <c r="Y343" s="47" t="s">
        <v>0</v>
      </c>
      <c r="Z343" s="52" t="str">
        <f t="shared" si="469"/>
        <v/>
      </c>
      <c r="AA343" s="73" t="str">
        <f t="shared" si="436"/>
        <v/>
      </c>
      <c r="AB343" s="31" t="str">
        <f t="shared" si="470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471"/>
        <v/>
      </c>
      <c r="AH343" s="47" t="s">
        <v>0</v>
      </c>
      <c r="AI343" s="143" t="str">
        <f t="shared" si="472"/>
        <v/>
      </c>
      <c r="AJ343" s="47"/>
      <c r="AK343" s="52" t="str">
        <f t="shared" si="473"/>
        <v/>
      </c>
      <c r="AL343" s="31" t="str">
        <f t="shared" si="474"/>
        <v/>
      </c>
      <c r="AM343" s="73" t="str">
        <f t="shared" si="475"/>
        <v/>
      </c>
      <c r="AN343" s="73" t="str">
        <f t="shared" si="476"/>
        <v/>
      </c>
      <c r="AO343" s="31" t="str">
        <f t="shared" si="437"/>
        <v/>
      </c>
      <c r="AP343" s="66" t="str">
        <f t="shared" si="438"/>
        <v/>
      </c>
      <c r="AQ343" s="47" t="s">
        <v>0</v>
      </c>
      <c r="AR343" s="82" t="str">
        <f t="shared" si="477"/>
        <v/>
      </c>
      <c r="AS343" s="47" t="s">
        <v>0</v>
      </c>
      <c r="AT343" s="19" t="str">
        <f t="shared" si="478"/>
        <v/>
      </c>
      <c r="AU343" s="47" t="s">
        <v>0</v>
      </c>
      <c r="AV343" s="103"/>
      <c r="AW343" s="105"/>
      <c r="AX343" s="47" t="s">
        <v>0</v>
      </c>
      <c r="AY343" s="259" t="str">
        <f t="shared" si="501"/>
        <v/>
      </c>
      <c r="AZ343" s="47" t="s">
        <v>0</v>
      </c>
      <c r="BA343" s="52" t="str">
        <f t="shared" si="431"/>
        <v/>
      </c>
      <c r="BB343" s="73" t="str">
        <f>IF(AV343&amp;AW343="","",MAX(BB$12:BB342)+1)</f>
        <v/>
      </c>
      <c r="BC343" s="271" t="str">
        <f t="shared" si="439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>IF(O343="","",IF(BC343="",AO343,IF(BC343="NEMA",AV343,INDEX(regNatjecatelj_ime,MATCH(BC343,regNatjecatelj_id,0)))))</f>
        <v/>
      </c>
      <c r="BG343" s="31" t="str">
        <f>IF(O343="","",IF(BC343="",AP343,IF(BC343="NEMA",AW343,INDEX(regNatjecatelj_prezime,MATCH(BC343,regNatjecatelj_id,0)))))</f>
        <v/>
      </c>
      <c r="BH343" s="73" t="str">
        <f t="shared" si="479"/>
        <v/>
      </c>
      <c r="BI343" s="53" t="str">
        <f t="shared" si="480"/>
        <v/>
      </c>
      <c r="BJ343" s="47" t="s">
        <v>0</v>
      </c>
      <c r="BK343" s="52" t="str">
        <f t="shared" si="440"/>
        <v/>
      </c>
      <c r="BL343" s="31" t="str">
        <f t="shared" si="441"/>
        <v/>
      </c>
      <c r="BM343" s="73" t="str">
        <f t="shared" si="442"/>
        <v/>
      </c>
      <c r="BN343" s="31" t="str" cm="1">
        <f t="array" ref="BN343">IF(BM343="",""&amp;BL343,IF(BM343="NEMA",BL343,INDEX(regKlub_naziv,MATCH(INDEX(regKlub_alias_klubId,BM343),regKlub_id,0))))</f>
        <v/>
      </c>
      <c r="BO343" s="31" t="str" cm="1">
        <f t="array" ref="BO343">IFERROR(""&amp;INDEX(regNatjecatelj_klub,DX343),"")</f>
        <v/>
      </c>
      <c r="BP343" s="88" t="str">
        <f t="shared" si="481"/>
        <v/>
      </c>
      <c r="BQ343" s="66" t="str">
        <f t="shared" si="482"/>
        <v/>
      </c>
      <c r="BR343" s="47" t="s">
        <v>0</v>
      </c>
      <c r="BS343" s="52" t="str">
        <f>IF(X343&lt;&gt;"NEMA","",IF(IFERROR(MATCH(W343,W$12:W342,0),0)&lt;&gt;0,"",W343))</f>
        <v/>
      </c>
      <c r="BT343" s="73" t="str">
        <f t="shared" si="483"/>
        <v/>
      </c>
      <c r="BU343" s="31" t="str">
        <f>IF(OR(BT343="",BT343&lt;&gt;"NEMA"),"",MAX(BU$12:BU342)+1)</f>
        <v/>
      </c>
      <c r="BV343" s="66" t="str">
        <f t="shared" si="484"/>
        <v/>
      </c>
      <c r="BW343" s="47" t="s">
        <v>0</v>
      </c>
      <c r="BX343" s="19" t="str">
        <f t="shared" si="485"/>
        <v/>
      </c>
      <c r="BY343" s="47" t="s">
        <v>0</v>
      </c>
      <c r="BZ343" s="82" t="str">
        <f>IF(BM343&lt;&gt;"NEMA","",IF(IFERROR(MATCH(BL343,BL$12:BL342,0),0)&lt;&gt;0,"",BL343))</f>
        <v/>
      </c>
      <c r="CA343" s="47" t="s">
        <v>0</v>
      </c>
      <c r="CB343" s="125"/>
      <c r="CC343" s="47" t="s">
        <v>0</v>
      </c>
      <c r="CD343" s="58" t="str">
        <f t="shared" si="486"/>
        <v/>
      </c>
      <c r="CE343" s="31" t="str">
        <f t="shared" si="487"/>
        <v/>
      </c>
      <c r="CF343" s="31" t="str">
        <f>IF(CE343="","",MAX(CF$12:CF342)+1)</f>
        <v/>
      </c>
      <c r="CG343" s="31" t="str">
        <f t="shared" si="443"/>
        <v/>
      </c>
      <c r="CH343" s="31" t="str">
        <f t="shared" si="488"/>
        <v/>
      </c>
      <c r="CI343" s="31" t="str">
        <f>IF(CB343="","",MAX(CI$12:CI342)+1)</f>
        <v/>
      </c>
      <c r="CJ343" s="31" t="str">
        <f t="shared" si="489"/>
        <v/>
      </c>
      <c r="CK343" s="66" t="str">
        <f t="shared" si="490"/>
        <v/>
      </c>
      <c r="CL343" s="47" t="s">
        <v>0</v>
      </c>
      <c r="CM343" s="73" t="str">
        <f t="shared" si="444"/>
        <v/>
      </c>
      <c r="CN343" s="47"/>
      <c r="CO343" s="19" t="str">
        <f t="shared" si="491"/>
        <v/>
      </c>
      <c r="CP343" s="47" t="s">
        <v>0</v>
      </c>
      <c r="CQ343" s="143" t="str">
        <f t="shared" si="492"/>
        <v/>
      </c>
      <c r="CR343" s="47" t="s">
        <v>0</v>
      </c>
      <c r="CS343" s="58" t="str">
        <f t="shared" si="428"/>
        <v/>
      </c>
      <c r="CT343" s="73" t="str">
        <f t="shared" si="429"/>
        <v>0</v>
      </c>
      <c r="CU343" s="229" t="str">
        <f t="shared" si="445"/>
        <v/>
      </c>
      <c r="CV343" s="230" t="str">
        <f t="shared" si="430"/>
        <v/>
      </c>
      <c r="CW343" s="163" t="str">
        <f t="shared" si="446"/>
        <v/>
      </c>
      <c r="CX343" s="47" t="s">
        <v>0</v>
      </c>
      <c r="CY343" s="222" t="str">
        <f t="shared" si="493"/>
        <v xml:space="preserve">
</v>
      </c>
      <c r="CZ343" s="223" t="str">
        <f t="shared" si="494"/>
        <v/>
      </c>
      <c r="DA343" s="47" t="s">
        <v>0</v>
      </c>
      <c r="DB343" s="47"/>
      <c r="DC343" s="47"/>
      <c r="DD343" s="47"/>
      <c r="DE343" s="47" t="s">
        <v>0</v>
      </c>
      <c r="DF343" s="53" t="str">
        <f t="shared" si="502"/>
        <v/>
      </c>
      <c r="DG343" t="s">
        <v>0</v>
      </c>
      <c r="DH343" s="128" t="str">
        <f t="shared" si="503"/>
        <v>Ž</v>
      </c>
      <c r="DI343" t="s">
        <v>0</v>
      </c>
      <c r="DJ343" s="52" t="str">
        <f t="shared" si="504"/>
        <v/>
      </c>
      <c r="DK343" s="66" t="str">
        <f t="shared" si="505"/>
        <v/>
      </c>
      <c r="DL343" t="s">
        <v>0</v>
      </c>
      <c r="DM343" s="19" t="str">
        <f t="shared" si="506"/>
        <v/>
      </c>
      <c r="DN343" s="47" t="s">
        <v>0</v>
      </c>
      <c r="DO343" s="19" t="str">
        <f t="shared" si="507"/>
        <v/>
      </c>
      <c r="DP343" s="47" t="s">
        <v>0</v>
      </c>
      <c r="DQ343" s="52" t="str">
        <f t="shared" si="447"/>
        <v/>
      </c>
      <c r="DR343" s="53" t="str">
        <f t="shared" si="448"/>
        <v/>
      </c>
      <c r="DS343" s="47" t="s">
        <v>0</v>
      </c>
      <c r="DT343" s="52" t="str">
        <f t="shared" si="449"/>
        <v/>
      </c>
      <c r="DU343" s="53" t="str">
        <f t="shared" si="450"/>
        <v/>
      </c>
      <c r="DV343" s="47" t="s">
        <v>0</v>
      </c>
      <c r="DW343" s="52" t="str">
        <f t="shared" si="451"/>
        <v/>
      </c>
      <c r="DX343" s="53" t="str">
        <f t="shared" si="452"/>
        <v/>
      </c>
      <c r="DY343" s="47" t="s">
        <v>0</v>
      </c>
      <c r="DZ343" s="58" t="str">
        <f t="shared" si="495"/>
        <v/>
      </c>
      <c r="EA343" s="53" t="str" cm="1">
        <f t="array" ref="EA343">IF(DZ343&lt;&gt;"",INDEX(regNatjecatelj_id,DZ343,0),IF(BD343&lt;&gt;"",BD343,""))</f>
        <v/>
      </c>
      <c r="EB343" s="47" t="s">
        <v>0</v>
      </c>
      <c r="EC343" s="58" t="str">
        <f t="shared" si="453"/>
        <v/>
      </c>
      <c r="ED343" s="73" t="str">
        <f t="shared" si="454"/>
        <v/>
      </c>
      <c r="EE343" s="73" t="str">
        <f t="shared" si="455"/>
        <v/>
      </c>
      <c r="EF343" s="73" t="str">
        <f t="shared" si="456"/>
        <v/>
      </c>
      <c r="EG343" s="66" t="str">
        <f t="shared" si="457"/>
        <v/>
      </c>
      <c r="EH343" s="47" t="s">
        <v>0</v>
      </c>
      <c r="EI343" s="58" t="str">
        <f>IF(AL343="","",MAX(EI$12:EI342)+1)</f>
        <v/>
      </c>
      <c r="EJ343" s="73" t="str">
        <f t="shared" si="458"/>
        <v/>
      </c>
      <c r="EK343" s="73" t="str">
        <f t="shared" si="496"/>
        <v/>
      </c>
      <c r="EL343" s="73" t="str">
        <f t="shared" si="459"/>
        <v/>
      </c>
      <c r="EM343" s="73" t="str">
        <f t="shared" si="460"/>
        <v/>
      </c>
      <c r="EN343" s="73" t="str">
        <f t="shared" si="497"/>
        <v/>
      </c>
      <c r="EO343" s="73" t="str">
        <f t="shared" si="498"/>
        <v/>
      </c>
      <c r="EP343" s="73" t="str">
        <f t="shared" si="461"/>
        <v/>
      </c>
      <c r="EQ343" s="73" t="str">
        <f t="shared" si="462"/>
        <v/>
      </c>
      <c r="ER343" s="73" t="str">
        <f t="shared" si="463"/>
        <v/>
      </c>
      <c r="ES343" s="53" t="str">
        <f t="shared" si="464"/>
        <v/>
      </c>
      <c r="ET343" s="47" t="s">
        <v>0</v>
      </c>
      <c r="EU343" s="19" t="str">
        <f t="shared" si="499"/>
        <v/>
      </c>
      <c r="EV343" s="47" t="s">
        <v>0</v>
      </c>
      <c r="EW343" s="19" t="str">
        <f t="shared" si="500"/>
        <v/>
      </c>
      <c r="EX343" s="47" t="s">
        <v>0</v>
      </c>
      <c r="EY343" s="180" t="str">
        <f t="shared" si="465"/>
        <v/>
      </c>
      <c r="EZ343" s="47" t="s">
        <v>0</v>
      </c>
    </row>
    <row r="344" spans="1:156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6" t="str">
        <f t="shared" si="466"/>
        <v/>
      </c>
      <c r="P344" s="47"/>
      <c r="Q344" s="52" t="str">
        <f t="shared" si="467"/>
        <v>Ž65</v>
      </c>
      <c r="R344" s="73">
        <f>IF(Q344="","",IF(COUNTIF(Q$12:Q343,Q344)=0,R343+1,R343))</f>
        <v>22</v>
      </c>
      <c r="S344" s="73">
        <f t="shared" si="468"/>
        <v>114</v>
      </c>
      <c r="T344" s="73">
        <f t="shared" si="432"/>
        <v>23</v>
      </c>
      <c r="U344" s="66" t="str">
        <f t="shared" si="433"/>
        <v>Ž65</v>
      </c>
      <c r="V344" s="47" t="s">
        <v>0</v>
      </c>
      <c r="W344" s="222" t="str">
        <f t="shared" si="434"/>
        <v/>
      </c>
      <c r="X344" s="223" t="str">
        <f t="shared" si="435"/>
        <v/>
      </c>
      <c r="Y344" s="47" t="s">
        <v>0</v>
      </c>
      <c r="Z344" s="52" t="str">
        <f t="shared" si="469"/>
        <v/>
      </c>
      <c r="AA344" s="73" t="str">
        <f t="shared" si="436"/>
        <v/>
      </c>
      <c r="AB344" s="31" t="str">
        <f t="shared" si="470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471"/>
        <v/>
      </c>
      <c r="AH344" s="47" t="s">
        <v>0</v>
      </c>
      <c r="AI344" s="143" t="str">
        <f t="shared" si="472"/>
        <v/>
      </c>
      <c r="AJ344" s="47"/>
      <c r="AK344" s="52" t="str">
        <f t="shared" si="473"/>
        <v/>
      </c>
      <c r="AL344" s="31" t="str">
        <f t="shared" si="474"/>
        <v/>
      </c>
      <c r="AM344" s="73" t="str">
        <f t="shared" si="475"/>
        <v/>
      </c>
      <c r="AN344" s="73" t="str">
        <f t="shared" si="476"/>
        <v/>
      </c>
      <c r="AO344" s="31" t="str">
        <f t="shared" si="437"/>
        <v/>
      </c>
      <c r="AP344" s="66" t="str">
        <f t="shared" si="438"/>
        <v/>
      </c>
      <c r="AQ344" s="47" t="s">
        <v>0</v>
      </c>
      <c r="AR344" s="82" t="str">
        <f t="shared" si="477"/>
        <v/>
      </c>
      <c r="AS344" s="47" t="s">
        <v>0</v>
      </c>
      <c r="AT344" s="19" t="str">
        <f t="shared" si="478"/>
        <v/>
      </c>
      <c r="AU344" s="47" t="s">
        <v>0</v>
      </c>
      <c r="AV344" s="103"/>
      <c r="AW344" s="105"/>
      <c r="AX344" s="47" t="s">
        <v>0</v>
      </c>
      <c r="AY344" s="259" t="str">
        <f t="shared" si="501"/>
        <v/>
      </c>
      <c r="AZ344" s="47" t="s">
        <v>0</v>
      </c>
      <c r="BA344" s="52" t="str">
        <f t="shared" si="431"/>
        <v/>
      </c>
      <c r="BB344" s="73" t="str">
        <f>IF(AV344&amp;AW344="","",MAX(BB$12:BB343)+1)</f>
        <v/>
      </c>
      <c r="BC344" s="271" t="str">
        <f t="shared" si="439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>IF(O344="","",IF(BC344="",AO344,IF(BC344="NEMA",AV344,INDEX(regNatjecatelj_ime,MATCH(BC344,regNatjecatelj_id,0)))))</f>
        <v/>
      </c>
      <c r="BG344" s="31" t="str">
        <f>IF(O344="","",IF(BC344="",AP344,IF(BC344="NEMA",AW344,INDEX(regNatjecatelj_prezime,MATCH(BC344,regNatjecatelj_id,0)))))</f>
        <v/>
      </c>
      <c r="BH344" s="73" t="str">
        <f t="shared" si="479"/>
        <v/>
      </c>
      <c r="BI344" s="53" t="str">
        <f t="shared" si="480"/>
        <v/>
      </c>
      <c r="BJ344" s="47" t="s">
        <v>0</v>
      </c>
      <c r="BK344" s="52" t="str">
        <f t="shared" si="440"/>
        <v/>
      </c>
      <c r="BL344" s="31" t="str">
        <f t="shared" si="441"/>
        <v/>
      </c>
      <c r="BM344" s="73" t="str">
        <f t="shared" si="442"/>
        <v/>
      </c>
      <c r="BN344" s="31" t="str" cm="1">
        <f t="array" ref="BN344">IF(BM344="",""&amp;BL344,IF(BM344="NEMA",BL344,INDEX(regKlub_naziv,MATCH(INDEX(regKlub_alias_klubId,BM344),regKlub_id,0))))</f>
        <v/>
      </c>
      <c r="BO344" s="31" t="str" cm="1">
        <f t="array" ref="BO344">IFERROR(""&amp;INDEX(regNatjecatelj_klub,DX344),"")</f>
        <v/>
      </c>
      <c r="BP344" s="88" t="str">
        <f t="shared" si="481"/>
        <v/>
      </c>
      <c r="BQ344" s="66" t="str">
        <f t="shared" si="482"/>
        <v/>
      </c>
      <c r="BR344" s="47" t="s">
        <v>0</v>
      </c>
      <c r="BS344" s="52" t="str">
        <f>IF(X344&lt;&gt;"NEMA","",IF(IFERROR(MATCH(W344,W$12:W343,0),0)&lt;&gt;0,"",W344))</f>
        <v/>
      </c>
      <c r="BT344" s="73" t="str">
        <f t="shared" si="483"/>
        <v/>
      </c>
      <c r="BU344" s="31" t="str">
        <f>IF(OR(BT344="",BT344&lt;&gt;"NEMA"),"",MAX(BU$12:BU343)+1)</f>
        <v/>
      </c>
      <c r="BV344" s="66" t="str">
        <f t="shared" si="484"/>
        <v/>
      </c>
      <c r="BW344" s="47" t="s">
        <v>0</v>
      </c>
      <c r="BX344" s="19" t="str">
        <f t="shared" si="485"/>
        <v/>
      </c>
      <c r="BY344" s="47" t="s">
        <v>0</v>
      </c>
      <c r="BZ344" s="82" t="str">
        <f>IF(BM344&lt;&gt;"NEMA","",IF(IFERROR(MATCH(BL344,BL$12:BL343,0),0)&lt;&gt;0,"",BL344))</f>
        <v/>
      </c>
      <c r="CA344" s="47" t="s">
        <v>0</v>
      </c>
      <c r="CB344" s="125"/>
      <c r="CC344" s="47" t="s">
        <v>0</v>
      </c>
      <c r="CD344" s="58" t="str">
        <f t="shared" si="486"/>
        <v/>
      </c>
      <c r="CE344" s="31" t="str">
        <f t="shared" si="487"/>
        <v/>
      </c>
      <c r="CF344" s="31" t="str">
        <f>IF(CE344="","",MAX(CF$12:CF343)+1)</f>
        <v/>
      </c>
      <c r="CG344" s="31" t="str">
        <f t="shared" si="443"/>
        <v/>
      </c>
      <c r="CH344" s="31" t="str">
        <f t="shared" si="488"/>
        <v/>
      </c>
      <c r="CI344" s="31" t="str">
        <f>IF(CB344="","",MAX(CI$12:CI343)+1)</f>
        <v/>
      </c>
      <c r="CJ344" s="31" t="str">
        <f t="shared" si="489"/>
        <v/>
      </c>
      <c r="CK344" s="66" t="str">
        <f t="shared" si="490"/>
        <v/>
      </c>
      <c r="CL344" s="47" t="s">
        <v>0</v>
      </c>
      <c r="CM344" s="73" t="str">
        <f t="shared" si="444"/>
        <v/>
      </c>
      <c r="CN344" s="47"/>
      <c r="CO344" s="19" t="str">
        <f t="shared" si="491"/>
        <v/>
      </c>
      <c r="CP344" s="47" t="s">
        <v>0</v>
      </c>
      <c r="CQ344" s="143" t="str">
        <f t="shared" si="492"/>
        <v/>
      </c>
      <c r="CR344" s="47" t="s">
        <v>0</v>
      </c>
      <c r="CS344" s="58" t="str">
        <f t="shared" si="428"/>
        <v/>
      </c>
      <c r="CT344" s="73" t="str">
        <f t="shared" si="429"/>
        <v>0</v>
      </c>
      <c r="CU344" s="229" t="str">
        <f t="shared" si="445"/>
        <v/>
      </c>
      <c r="CV344" s="230" t="str">
        <f t="shared" si="430"/>
        <v/>
      </c>
      <c r="CW344" s="163" t="str">
        <f t="shared" si="446"/>
        <v/>
      </c>
      <c r="CX344" s="47" t="s">
        <v>0</v>
      </c>
      <c r="CY344" s="222" t="str">
        <f t="shared" si="493"/>
        <v xml:space="preserve">
</v>
      </c>
      <c r="CZ344" s="223" t="str">
        <f t="shared" si="494"/>
        <v/>
      </c>
      <c r="DA344" s="47" t="s">
        <v>0</v>
      </c>
      <c r="DB344" s="47"/>
      <c r="DC344" s="47"/>
      <c r="DD344" s="47"/>
      <c r="DE344" s="47" t="s">
        <v>0</v>
      </c>
      <c r="DF344" s="53" t="str">
        <f t="shared" si="502"/>
        <v/>
      </c>
      <c r="DG344" t="s">
        <v>0</v>
      </c>
      <c r="DH344" s="128" t="str">
        <f t="shared" si="503"/>
        <v>Ž</v>
      </c>
      <c r="DI344" t="s">
        <v>0</v>
      </c>
      <c r="DJ344" s="52" t="str">
        <f t="shared" si="504"/>
        <v/>
      </c>
      <c r="DK344" s="66" t="str">
        <f t="shared" si="505"/>
        <v/>
      </c>
      <c r="DL344" t="s">
        <v>0</v>
      </c>
      <c r="DM344" s="19" t="str">
        <f t="shared" si="506"/>
        <v/>
      </c>
      <c r="DN344" s="47" t="s">
        <v>0</v>
      </c>
      <c r="DO344" s="19" t="str">
        <f t="shared" si="507"/>
        <v/>
      </c>
      <c r="DP344" s="47" t="s">
        <v>0</v>
      </c>
      <c r="DQ344" s="52" t="str">
        <f t="shared" si="447"/>
        <v/>
      </c>
      <c r="DR344" s="53" t="str">
        <f t="shared" si="448"/>
        <v/>
      </c>
      <c r="DS344" s="47" t="s">
        <v>0</v>
      </c>
      <c r="DT344" s="52" t="str">
        <f t="shared" si="449"/>
        <v/>
      </c>
      <c r="DU344" s="53" t="str">
        <f t="shared" si="450"/>
        <v/>
      </c>
      <c r="DV344" s="47" t="s">
        <v>0</v>
      </c>
      <c r="DW344" s="52" t="str">
        <f t="shared" si="451"/>
        <v/>
      </c>
      <c r="DX344" s="53" t="str">
        <f t="shared" si="452"/>
        <v/>
      </c>
      <c r="DY344" s="47" t="s">
        <v>0</v>
      </c>
      <c r="DZ344" s="58" t="str">
        <f t="shared" si="495"/>
        <v/>
      </c>
      <c r="EA344" s="53" t="str" cm="1">
        <f t="array" ref="EA344">IF(DZ344&lt;&gt;"",INDEX(regNatjecatelj_id,DZ344,0),IF(BD344&lt;&gt;"",BD344,""))</f>
        <v/>
      </c>
      <c r="EB344" s="47" t="s">
        <v>0</v>
      </c>
      <c r="EC344" s="58" t="str">
        <f t="shared" si="453"/>
        <v/>
      </c>
      <c r="ED344" s="73" t="str">
        <f t="shared" si="454"/>
        <v/>
      </c>
      <c r="EE344" s="73" t="str">
        <f t="shared" si="455"/>
        <v/>
      </c>
      <c r="EF344" s="73" t="str">
        <f t="shared" si="456"/>
        <v/>
      </c>
      <c r="EG344" s="66" t="str">
        <f t="shared" si="457"/>
        <v/>
      </c>
      <c r="EH344" s="47" t="s">
        <v>0</v>
      </c>
      <c r="EI344" s="58" t="str">
        <f>IF(AL344="","",MAX(EI$12:EI343)+1)</f>
        <v/>
      </c>
      <c r="EJ344" s="73" t="str">
        <f t="shared" si="458"/>
        <v/>
      </c>
      <c r="EK344" s="73" t="str">
        <f t="shared" si="496"/>
        <v/>
      </c>
      <c r="EL344" s="73" t="str">
        <f t="shared" si="459"/>
        <v/>
      </c>
      <c r="EM344" s="73" t="str">
        <f t="shared" si="460"/>
        <v/>
      </c>
      <c r="EN344" s="73" t="str">
        <f t="shared" si="497"/>
        <v/>
      </c>
      <c r="EO344" s="73" t="str">
        <f t="shared" si="498"/>
        <v/>
      </c>
      <c r="EP344" s="73" t="str">
        <f t="shared" si="461"/>
        <v/>
      </c>
      <c r="EQ344" s="73" t="str">
        <f t="shared" si="462"/>
        <v/>
      </c>
      <c r="ER344" s="73" t="str">
        <f t="shared" si="463"/>
        <v/>
      </c>
      <c r="ES344" s="53" t="str">
        <f t="shared" si="464"/>
        <v/>
      </c>
      <c r="ET344" s="47" t="s">
        <v>0</v>
      </c>
      <c r="EU344" s="19" t="str">
        <f t="shared" si="499"/>
        <v/>
      </c>
      <c r="EV344" s="47" t="s">
        <v>0</v>
      </c>
      <c r="EW344" s="19" t="str">
        <f t="shared" si="500"/>
        <v/>
      </c>
      <c r="EX344" s="47" t="s">
        <v>0</v>
      </c>
      <c r="EY344" s="180" t="str">
        <f t="shared" si="465"/>
        <v/>
      </c>
      <c r="EZ344" s="47" t="s">
        <v>0</v>
      </c>
    </row>
    <row r="345" spans="1:156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6" t="str">
        <f t="shared" si="466"/>
        <v/>
      </c>
      <c r="P345" s="47"/>
      <c r="Q345" s="52" t="str">
        <f t="shared" si="467"/>
        <v>Ž70</v>
      </c>
      <c r="R345" s="73">
        <f>IF(Q345="","",IF(COUNTIF(Q$12:Q344,Q345)=0,R344+1,R344))</f>
        <v>23</v>
      </c>
      <c r="S345" s="73">
        <f t="shared" si="468"/>
        <v>113</v>
      </c>
      <c r="T345" s="73" t="str">
        <f t="shared" si="432"/>
        <v/>
      </c>
      <c r="U345" s="66" t="str">
        <f t="shared" si="433"/>
        <v/>
      </c>
      <c r="V345" s="47" t="s">
        <v>0</v>
      </c>
      <c r="W345" s="222" t="str">
        <f t="shared" si="434"/>
        <v/>
      </c>
      <c r="X345" s="223" t="str">
        <f t="shared" si="435"/>
        <v/>
      </c>
      <c r="Y345" s="47" t="s">
        <v>0</v>
      </c>
      <c r="Z345" s="52" t="str">
        <f t="shared" si="469"/>
        <v/>
      </c>
      <c r="AA345" s="73" t="str">
        <f t="shared" si="436"/>
        <v/>
      </c>
      <c r="AB345" s="31" t="str">
        <f t="shared" si="470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471"/>
        <v/>
      </c>
      <c r="AH345" s="47" t="s">
        <v>0</v>
      </c>
      <c r="AI345" s="143" t="str">
        <f t="shared" si="472"/>
        <v/>
      </c>
      <c r="AJ345" s="47"/>
      <c r="AK345" s="52" t="str">
        <f t="shared" si="473"/>
        <v/>
      </c>
      <c r="AL345" s="31" t="str">
        <f t="shared" si="474"/>
        <v/>
      </c>
      <c r="AM345" s="73" t="str">
        <f t="shared" si="475"/>
        <v/>
      </c>
      <c r="AN345" s="73" t="str">
        <f t="shared" si="476"/>
        <v/>
      </c>
      <c r="AO345" s="31" t="str">
        <f t="shared" si="437"/>
        <v/>
      </c>
      <c r="AP345" s="66" t="str">
        <f t="shared" si="438"/>
        <v/>
      </c>
      <c r="AQ345" s="47" t="s">
        <v>0</v>
      </c>
      <c r="AR345" s="82" t="str">
        <f t="shared" si="477"/>
        <v/>
      </c>
      <c r="AS345" s="47" t="s">
        <v>0</v>
      </c>
      <c r="AT345" s="19" t="str">
        <f t="shared" si="478"/>
        <v/>
      </c>
      <c r="AU345" s="47" t="s">
        <v>0</v>
      </c>
      <c r="AV345" s="103"/>
      <c r="AW345" s="105"/>
      <c r="AX345" s="47" t="s">
        <v>0</v>
      </c>
      <c r="AY345" s="259" t="str">
        <f t="shared" si="501"/>
        <v/>
      </c>
      <c r="AZ345" s="47" t="s">
        <v>0</v>
      </c>
      <c r="BA345" s="52" t="str">
        <f t="shared" si="431"/>
        <v/>
      </c>
      <c r="BB345" s="73" t="str">
        <f>IF(AV345&amp;AW345="","",MAX(BB$12:BB344)+1)</f>
        <v/>
      </c>
      <c r="BC345" s="271" t="str">
        <f t="shared" si="439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>IF(O345="","",IF(BC345="",AO345,IF(BC345="NEMA",AV345,INDEX(regNatjecatelj_ime,MATCH(BC345,regNatjecatelj_id,0)))))</f>
        <v/>
      </c>
      <c r="BG345" s="31" t="str">
        <f>IF(O345="","",IF(BC345="",AP345,IF(BC345="NEMA",AW345,INDEX(regNatjecatelj_prezime,MATCH(BC345,regNatjecatelj_id,0)))))</f>
        <v/>
      </c>
      <c r="BH345" s="73" t="str">
        <f t="shared" si="479"/>
        <v/>
      </c>
      <c r="BI345" s="53" t="str">
        <f t="shared" si="480"/>
        <v/>
      </c>
      <c r="BJ345" s="47" t="s">
        <v>0</v>
      </c>
      <c r="BK345" s="52" t="str">
        <f t="shared" si="440"/>
        <v/>
      </c>
      <c r="BL345" s="31" t="str">
        <f t="shared" si="441"/>
        <v/>
      </c>
      <c r="BM345" s="73" t="str">
        <f t="shared" si="442"/>
        <v/>
      </c>
      <c r="BN345" s="31" t="str" cm="1">
        <f t="array" ref="BN345">IF(BM345="",""&amp;BL345,IF(BM345="NEMA",BL345,INDEX(regKlub_naziv,MATCH(INDEX(regKlub_alias_klubId,BM345),regKlub_id,0))))</f>
        <v/>
      </c>
      <c r="BO345" s="31" t="str" cm="1">
        <f t="array" ref="BO345">IFERROR(""&amp;INDEX(regNatjecatelj_klub,DX345),"")</f>
        <v/>
      </c>
      <c r="BP345" s="88" t="str">
        <f t="shared" si="481"/>
        <v/>
      </c>
      <c r="BQ345" s="66" t="str">
        <f t="shared" si="482"/>
        <v/>
      </c>
      <c r="BR345" s="47" t="s">
        <v>0</v>
      </c>
      <c r="BS345" s="52" t="str">
        <f>IF(X345&lt;&gt;"NEMA","",IF(IFERROR(MATCH(W345,W$12:W344,0),0)&lt;&gt;0,"",W345))</f>
        <v/>
      </c>
      <c r="BT345" s="73" t="str">
        <f t="shared" si="483"/>
        <v/>
      </c>
      <c r="BU345" s="31" t="str">
        <f>IF(OR(BT345="",BT345&lt;&gt;"NEMA"),"",MAX(BU$12:BU344)+1)</f>
        <v/>
      </c>
      <c r="BV345" s="66" t="str">
        <f t="shared" si="484"/>
        <v/>
      </c>
      <c r="BW345" s="47" t="s">
        <v>0</v>
      </c>
      <c r="BX345" s="19" t="str">
        <f t="shared" si="485"/>
        <v/>
      </c>
      <c r="BY345" s="47" t="s">
        <v>0</v>
      </c>
      <c r="BZ345" s="82" t="str">
        <f>IF(BM345&lt;&gt;"NEMA","",IF(IFERROR(MATCH(BL345,BL$12:BL344,0),0)&lt;&gt;0,"",BL345))</f>
        <v/>
      </c>
      <c r="CA345" s="47" t="s">
        <v>0</v>
      </c>
      <c r="CB345" s="125"/>
      <c r="CC345" s="47" t="s">
        <v>0</v>
      </c>
      <c r="CD345" s="58" t="str">
        <f t="shared" si="486"/>
        <v/>
      </c>
      <c r="CE345" s="31" t="str">
        <f t="shared" si="487"/>
        <v/>
      </c>
      <c r="CF345" s="31" t="str">
        <f>IF(CE345="","",MAX(CF$12:CF344)+1)</f>
        <v/>
      </c>
      <c r="CG345" s="31" t="str">
        <f t="shared" si="443"/>
        <v/>
      </c>
      <c r="CH345" s="31" t="str">
        <f t="shared" si="488"/>
        <v/>
      </c>
      <c r="CI345" s="31" t="str">
        <f>IF(CB345="","",MAX(CI$12:CI344)+1)</f>
        <v/>
      </c>
      <c r="CJ345" s="31" t="str">
        <f t="shared" si="489"/>
        <v/>
      </c>
      <c r="CK345" s="66" t="str">
        <f t="shared" si="490"/>
        <v/>
      </c>
      <c r="CL345" s="47" t="s">
        <v>0</v>
      </c>
      <c r="CM345" s="73" t="str">
        <f t="shared" si="444"/>
        <v/>
      </c>
      <c r="CN345" s="47"/>
      <c r="CO345" s="19" t="str">
        <f t="shared" si="491"/>
        <v/>
      </c>
      <c r="CP345" s="47" t="s">
        <v>0</v>
      </c>
      <c r="CQ345" s="143" t="str">
        <f t="shared" si="492"/>
        <v/>
      </c>
      <c r="CR345" s="47" t="s">
        <v>0</v>
      </c>
      <c r="CS345" s="58" t="str">
        <f t="shared" si="428"/>
        <v/>
      </c>
      <c r="CT345" s="73" t="str">
        <f t="shared" si="429"/>
        <v>0</v>
      </c>
      <c r="CU345" s="229" t="str">
        <f t="shared" si="445"/>
        <v/>
      </c>
      <c r="CV345" s="230" t="str">
        <f t="shared" si="430"/>
        <v/>
      </c>
      <c r="CW345" s="163" t="str">
        <f t="shared" si="446"/>
        <v/>
      </c>
      <c r="CX345" s="47" t="s">
        <v>0</v>
      </c>
      <c r="CY345" s="222" t="str">
        <f t="shared" si="493"/>
        <v xml:space="preserve">
</v>
      </c>
      <c r="CZ345" s="223" t="str">
        <f t="shared" si="494"/>
        <v/>
      </c>
      <c r="DA345" s="47" t="s">
        <v>0</v>
      </c>
      <c r="DB345" s="47"/>
      <c r="DC345" s="47"/>
      <c r="DD345" s="47"/>
      <c r="DE345" s="47" t="s">
        <v>0</v>
      </c>
      <c r="DF345" s="53" t="str">
        <f t="shared" si="502"/>
        <v/>
      </c>
      <c r="DG345" t="s">
        <v>0</v>
      </c>
      <c r="DH345" s="128" t="str">
        <f t="shared" si="503"/>
        <v>Ž</v>
      </c>
      <c r="DI345" t="s">
        <v>0</v>
      </c>
      <c r="DJ345" s="52" t="str">
        <f t="shared" si="504"/>
        <v/>
      </c>
      <c r="DK345" s="66" t="str">
        <f t="shared" si="505"/>
        <v/>
      </c>
      <c r="DL345" t="s">
        <v>0</v>
      </c>
      <c r="DM345" s="19" t="str">
        <f t="shared" si="506"/>
        <v/>
      </c>
      <c r="DN345" s="47" t="s">
        <v>0</v>
      </c>
      <c r="DO345" s="19" t="str">
        <f t="shared" si="507"/>
        <v/>
      </c>
      <c r="DP345" s="47" t="s">
        <v>0</v>
      </c>
      <c r="DQ345" s="52" t="str">
        <f t="shared" si="447"/>
        <v/>
      </c>
      <c r="DR345" s="53" t="str">
        <f t="shared" si="448"/>
        <v/>
      </c>
      <c r="DS345" s="47" t="s">
        <v>0</v>
      </c>
      <c r="DT345" s="52" t="str">
        <f t="shared" si="449"/>
        <v/>
      </c>
      <c r="DU345" s="53" t="str">
        <f t="shared" si="450"/>
        <v/>
      </c>
      <c r="DV345" s="47" t="s">
        <v>0</v>
      </c>
      <c r="DW345" s="52" t="str">
        <f t="shared" si="451"/>
        <v/>
      </c>
      <c r="DX345" s="53" t="str">
        <f t="shared" si="452"/>
        <v/>
      </c>
      <c r="DY345" s="47" t="s">
        <v>0</v>
      </c>
      <c r="DZ345" s="58" t="str">
        <f t="shared" si="495"/>
        <v/>
      </c>
      <c r="EA345" s="53" t="str" cm="1">
        <f t="array" ref="EA345">IF(DZ345&lt;&gt;"",INDEX(regNatjecatelj_id,DZ345,0),IF(BD345&lt;&gt;"",BD345,""))</f>
        <v/>
      </c>
      <c r="EB345" s="47" t="s">
        <v>0</v>
      </c>
      <c r="EC345" s="58" t="str">
        <f t="shared" si="453"/>
        <v/>
      </c>
      <c r="ED345" s="73" t="str">
        <f t="shared" si="454"/>
        <v/>
      </c>
      <c r="EE345" s="73" t="str">
        <f t="shared" si="455"/>
        <v/>
      </c>
      <c r="EF345" s="73" t="str">
        <f t="shared" si="456"/>
        <v/>
      </c>
      <c r="EG345" s="66" t="str">
        <f t="shared" si="457"/>
        <v/>
      </c>
      <c r="EH345" s="47" t="s">
        <v>0</v>
      </c>
      <c r="EI345" s="58" t="str">
        <f>IF(AL345="","",MAX(EI$12:EI344)+1)</f>
        <v/>
      </c>
      <c r="EJ345" s="73" t="str">
        <f t="shared" si="458"/>
        <v/>
      </c>
      <c r="EK345" s="73" t="str">
        <f t="shared" si="496"/>
        <v/>
      </c>
      <c r="EL345" s="73" t="str">
        <f t="shared" si="459"/>
        <v/>
      </c>
      <c r="EM345" s="73" t="str">
        <f t="shared" si="460"/>
        <v/>
      </c>
      <c r="EN345" s="73" t="str">
        <f t="shared" si="497"/>
        <v/>
      </c>
      <c r="EO345" s="73" t="str">
        <f t="shared" si="498"/>
        <v/>
      </c>
      <c r="EP345" s="73" t="str">
        <f t="shared" si="461"/>
        <v/>
      </c>
      <c r="EQ345" s="73" t="str">
        <f t="shared" si="462"/>
        <v/>
      </c>
      <c r="ER345" s="73" t="str">
        <f t="shared" si="463"/>
        <v/>
      </c>
      <c r="ES345" s="53" t="str">
        <f t="shared" si="464"/>
        <v/>
      </c>
      <c r="ET345" s="47" t="s">
        <v>0</v>
      </c>
      <c r="EU345" s="19" t="str">
        <f t="shared" si="499"/>
        <v/>
      </c>
      <c r="EV345" s="47" t="s">
        <v>0</v>
      </c>
      <c r="EW345" s="19" t="str">
        <f t="shared" si="500"/>
        <v/>
      </c>
      <c r="EX345" s="47" t="s">
        <v>0</v>
      </c>
      <c r="EY345" s="180" t="str">
        <f t="shared" si="465"/>
        <v/>
      </c>
      <c r="EZ345" s="47" t="s">
        <v>0</v>
      </c>
    </row>
    <row r="346" spans="1:156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6" t="str">
        <f t="shared" si="466"/>
        <v/>
      </c>
      <c r="P346" s="47"/>
      <c r="Q346" s="52" t="str">
        <f t="shared" si="467"/>
        <v>Ž70</v>
      </c>
      <c r="R346" s="73">
        <f>IF(Q346="","",IF(COUNTIF(Q$12:Q345,Q346)=0,R345+1,R345))</f>
        <v>23</v>
      </c>
      <c r="S346" s="73">
        <f t="shared" si="468"/>
        <v>113</v>
      </c>
      <c r="T346" s="73" t="str">
        <f t="shared" si="432"/>
        <v/>
      </c>
      <c r="U346" s="66" t="str">
        <f t="shared" si="433"/>
        <v/>
      </c>
      <c r="V346" s="47" t="s">
        <v>0</v>
      </c>
      <c r="W346" s="222" t="str">
        <f t="shared" si="434"/>
        <v/>
      </c>
      <c r="X346" s="223" t="str">
        <f t="shared" si="435"/>
        <v/>
      </c>
      <c r="Y346" s="47" t="s">
        <v>0</v>
      </c>
      <c r="Z346" s="52" t="str">
        <f t="shared" si="469"/>
        <v/>
      </c>
      <c r="AA346" s="73" t="str">
        <f t="shared" si="436"/>
        <v/>
      </c>
      <c r="AB346" s="31" t="str">
        <f t="shared" si="470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471"/>
        <v/>
      </c>
      <c r="AH346" s="47" t="s">
        <v>0</v>
      </c>
      <c r="AI346" s="143" t="str">
        <f t="shared" si="472"/>
        <v/>
      </c>
      <c r="AJ346" s="47"/>
      <c r="AK346" s="52" t="str">
        <f t="shared" si="473"/>
        <v/>
      </c>
      <c r="AL346" s="31" t="str">
        <f t="shared" si="474"/>
        <v/>
      </c>
      <c r="AM346" s="73" t="str">
        <f t="shared" si="475"/>
        <v/>
      </c>
      <c r="AN346" s="73" t="str">
        <f t="shared" si="476"/>
        <v/>
      </c>
      <c r="AO346" s="31" t="str">
        <f t="shared" si="437"/>
        <v/>
      </c>
      <c r="AP346" s="66" t="str">
        <f t="shared" si="438"/>
        <v/>
      </c>
      <c r="AQ346" s="47" t="s">
        <v>0</v>
      </c>
      <c r="AR346" s="82" t="str">
        <f t="shared" si="477"/>
        <v/>
      </c>
      <c r="AS346" s="47" t="s">
        <v>0</v>
      </c>
      <c r="AT346" s="19" t="str">
        <f t="shared" si="478"/>
        <v/>
      </c>
      <c r="AU346" s="47" t="s">
        <v>0</v>
      </c>
      <c r="AV346" s="103"/>
      <c r="AW346" s="105"/>
      <c r="AX346" s="47" t="s">
        <v>0</v>
      </c>
      <c r="AY346" s="259" t="str">
        <f t="shared" si="501"/>
        <v/>
      </c>
      <c r="AZ346" s="47" t="s">
        <v>0</v>
      </c>
      <c r="BA346" s="52" t="str">
        <f t="shared" si="431"/>
        <v/>
      </c>
      <c r="BB346" s="73" t="str">
        <f>IF(AV346&amp;AW346="","",MAX(BB$12:BB345)+1)</f>
        <v/>
      </c>
      <c r="BC346" s="271" t="str">
        <f t="shared" si="439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>IF(O346="","",IF(BC346="",AO346,IF(BC346="NEMA",AV346,INDEX(regNatjecatelj_ime,MATCH(BC346,regNatjecatelj_id,0)))))</f>
        <v/>
      </c>
      <c r="BG346" s="31" t="str">
        <f>IF(O346="","",IF(BC346="",AP346,IF(BC346="NEMA",AW346,INDEX(regNatjecatelj_prezime,MATCH(BC346,regNatjecatelj_id,0)))))</f>
        <v/>
      </c>
      <c r="BH346" s="73" t="str">
        <f t="shared" si="479"/>
        <v/>
      </c>
      <c r="BI346" s="53" t="str">
        <f t="shared" si="480"/>
        <v/>
      </c>
      <c r="BJ346" s="47" t="s">
        <v>0</v>
      </c>
      <c r="BK346" s="52" t="str">
        <f t="shared" si="440"/>
        <v/>
      </c>
      <c r="BL346" s="31" t="str">
        <f t="shared" si="441"/>
        <v/>
      </c>
      <c r="BM346" s="73" t="str">
        <f t="shared" si="442"/>
        <v/>
      </c>
      <c r="BN346" s="31" t="str" cm="1">
        <f t="array" ref="BN346">IF(BM346="",""&amp;BL346,IF(BM346="NEMA",BL346,INDEX(regKlub_naziv,MATCH(INDEX(regKlub_alias_klubId,BM346),regKlub_id,0))))</f>
        <v/>
      </c>
      <c r="BO346" s="31" t="str" cm="1">
        <f t="array" ref="BO346">IFERROR(""&amp;INDEX(regNatjecatelj_klub,DX346),"")</f>
        <v/>
      </c>
      <c r="BP346" s="88" t="str">
        <f t="shared" si="481"/>
        <v/>
      </c>
      <c r="BQ346" s="66" t="str">
        <f t="shared" si="482"/>
        <v/>
      </c>
      <c r="BR346" s="47" t="s">
        <v>0</v>
      </c>
      <c r="BS346" s="52" t="str">
        <f>IF(X346&lt;&gt;"NEMA","",IF(IFERROR(MATCH(W346,W$12:W345,0),0)&lt;&gt;0,"",W346))</f>
        <v/>
      </c>
      <c r="BT346" s="73" t="str">
        <f t="shared" si="483"/>
        <v/>
      </c>
      <c r="BU346" s="31" t="str">
        <f>IF(OR(BT346="",BT346&lt;&gt;"NEMA"),"",MAX(BU$12:BU345)+1)</f>
        <v/>
      </c>
      <c r="BV346" s="66" t="str">
        <f t="shared" si="484"/>
        <v/>
      </c>
      <c r="BW346" s="47" t="s">
        <v>0</v>
      </c>
      <c r="BX346" s="19" t="str">
        <f t="shared" si="485"/>
        <v/>
      </c>
      <c r="BY346" s="47" t="s">
        <v>0</v>
      </c>
      <c r="BZ346" s="82" t="str">
        <f>IF(BM346&lt;&gt;"NEMA","",IF(IFERROR(MATCH(BL346,BL$12:BL345,0),0)&lt;&gt;0,"",BL346))</f>
        <v/>
      </c>
      <c r="CA346" s="47" t="s">
        <v>0</v>
      </c>
      <c r="CB346" s="125"/>
      <c r="CC346" s="47" t="s">
        <v>0</v>
      </c>
      <c r="CD346" s="58" t="str">
        <f t="shared" si="486"/>
        <v/>
      </c>
      <c r="CE346" s="31" t="str">
        <f t="shared" si="487"/>
        <v/>
      </c>
      <c r="CF346" s="31" t="str">
        <f>IF(CE346="","",MAX(CF$12:CF345)+1)</f>
        <v/>
      </c>
      <c r="CG346" s="31" t="str">
        <f t="shared" si="443"/>
        <v/>
      </c>
      <c r="CH346" s="31" t="str">
        <f t="shared" si="488"/>
        <v/>
      </c>
      <c r="CI346" s="31" t="str">
        <f>IF(CB346="","",MAX(CI$12:CI345)+1)</f>
        <v/>
      </c>
      <c r="CJ346" s="31" t="str">
        <f t="shared" si="489"/>
        <v/>
      </c>
      <c r="CK346" s="66" t="str">
        <f t="shared" si="490"/>
        <v/>
      </c>
      <c r="CL346" s="47" t="s">
        <v>0</v>
      </c>
      <c r="CM346" s="73" t="str">
        <f t="shared" si="444"/>
        <v/>
      </c>
      <c r="CN346" s="47"/>
      <c r="CO346" s="19" t="str">
        <f t="shared" si="491"/>
        <v/>
      </c>
      <c r="CP346" s="47" t="s">
        <v>0</v>
      </c>
      <c r="CQ346" s="143" t="str">
        <f t="shared" si="492"/>
        <v/>
      </c>
      <c r="CR346" s="47" t="s">
        <v>0</v>
      </c>
      <c r="CS346" s="58" t="str">
        <f t="shared" si="428"/>
        <v/>
      </c>
      <c r="CT346" s="73" t="str">
        <f t="shared" si="429"/>
        <v>0</v>
      </c>
      <c r="CU346" s="229" t="str">
        <f t="shared" si="445"/>
        <v/>
      </c>
      <c r="CV346" s="230" t="str">
        <f t="shared" si="430"/>
        <v/>
      </c>
      <c r="CW346" s="163" t="str">
        <f t="shared" si="446"/>
        <v/>
      </c>
      <c r="CX346" s="47" t="s">
        <v>0</v>
      </c>
      <c r="CY346" s="222" t="str">
        <f t="shared" si="493"/>
        <v xml:space="preserve">
</v>
      </c>
      <c r="CZ346" s="223" t="str">
        <f t="shared" si="494"/>
        <v/>
      </c>
      <c r="DA346" s="47" t="s">
        <v>0</v>
      </c>
      <c r="DB346" s="47"/>
      <c r="DC346" s="47"/>
      <c r="DD346" s="47"/>
      <c r="DE346" s="47" t="s">
        <v>0</v>
      </c>
      <c r="DF346" s="53" t="str">
        <f t="shared" si="502"/>
        <v/>
      </c>
      <c r="DG346" t="s">
        <v>0</v>
      </c>
      <c r="DH346" s="128" t="str">
        <f t="shared" si="503"/>
        <v>Ž</v>
      </c>
      <c r="DI346" t="s">
        <v>0</v>
      </c>
      <c r="DJ346" s="52" t="str">
        <f t="shared" si="504"/>
        <v/>
      </c>
      <c r="DK346" s="66" t="str">
        <f t="shared" si="505"/>
        <v/>
      </c>
      <c r="DL346" t="s">
        <v>0</v>
      </c>
      <c r="DM346" s="19" t="str">
        <f t="shared" si="506"/>
        <v/>
      </c>
      <c r="DN346" s="47" t="s">
        <v>0</v>
      </c>
      <c r="DO346" s="19" t="str">
        <f t="shared" si="507"/>
        <v/>
      </c>
      <c r="DP346" s="47" t="s">
        <v>0</v>
      </c>
      <c r="DQ346" s="52" t="str">
        <f t="shared" si="447"/>
        <v/>
      </c>
      <c r="DR346" s="53" t="str">
        <f t="shared" si="448"/>
        <v/>
      </c>
      <c r="DS346" s="47" t="s">
        <v>0</v>
      </c>
      <c r="DT346" s="52" t="str">
        <f t="shared" si="449"/>
        <v/>
      </c>
      <c r="DU346" s="53" t="str">
        <f t="shared" si="450"/>
        <v/>
      </c>
      <c r="DV346" s="47" t="s">
        <v>0</v>
      </c>
      <c r="DW346" s="52" t="str">
        <f t="shared" si="451"/>
        <v/>
      </c>
      <c r="DX346" s="53" t="str">
        <f t="shared" si="452"/>
        <v/>
      </c>
      <c r="DY346" s="47" t="s">
        <v>0</v>
      </c>
      <c r="DZ346" s="58" t="str">
        <f t="shared" si="495"/>
        <v/>
      </c>
      <c r="EA346" s="53" t="str" cm="1">
        <f t="array" ref="EA346">IF(DZ346&lt;&gt;"",INDEX(regNatjecatelj_id,DZ346,0),IF(BD346&lt;&gt;"",BD346,""))</f>
        <v/>
      </c>
      <c r="EB346" s="47" t="s">
        <v>0</v>
      </c>
      <c r="EC346" s="58" t="str">
        <f t="shared" si="453"/>
        <v/>
      </c>
      <c r="ED346" s="73" t="str">
        <f t="shared" si="454"/>
        <v/>
      </c>
      <c r="EE346" s="73" t="str">
        <f t="shared" si="455"/>
        <v/>
      </c>
      <c r="EF346" s="73" t="str">
        <f t="shared" si="456"/>
        <v/>
      </c>
      <c r="EG346" s="66" t="str">
        <f t="shared" si="457"/>
        <v/>
      </c>
      <c r="EH346" s="47" t="s">
        <v>0</v>
      </c>
      <c r="EI346" s="58" t="str">
        <f>IF(AL346="","",MAX(EI$12:EI345)+1)</f>
        <v/>
      </c>
      <c r="EJ346" s="73" t="str">
        <f t="shared" si="458"/>
        <v/>
      </c>
      <c r="EK346" s="73" t="str">
        <f t="shared" si="496"/>
        <v/>
      </c>
      <c r="EL346" s="73" t="str">
        <f t="shared" si="459"/>
        <v/>
      </c>
      <c r="EM346" s="73" t="str">
        <f t="shared" si="460"/>
        <v/>
      </c>
      <c r="EN346" s="73" t="str">
        <f t="shared" si="497"/>
        <v/>
      </c>
      <c r="EO346" s="73" t="str">
        <f t="shared" si="498"/>
        <v/>
      </c>
      <c r="EP346" s="73" t="str">
        <f t="shared" si="461"/>
        <v/>
      </c>
      <c r="EQ346" s="73" t="str">
        <f t="shared" si="462"/>
        <v/>
      </c>
      <c r="ER346" s="73" t="str">
        <f t="shared" si="463"/>
        <v/>
      </c>
      <c r="ES346" s="53" t="str">
        <f t="shared" si="464"/>
        <v/>
      </c>
      <c r="ET346" s="47" t="s">
        <v>0</v>
      </c>
      <c r="EU346" s="19" t="str">
        <f t="shared" si="499"/>
        <v/>
      </c>
      <c r="EV346" s="47" t="s">
        <v>0</v>
      </c>
      <c r="EW346" s="19" t="str">
        <f t="shared" si="500"/>
        <v/>
      </c>
      <c r="EX346" s="47" t="s">
        <v>0</v>
      </c>
      <c r="EY346" s="180" t="str">
        <f t="shared" si="465"/>
        <v/>
      </c>
      <c r="EZ346" s="47" t="s">
        <v>0</v>
      </c>
    </row>
    <row r="347" spans="1:156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6" t="str">
        <f t="shared" si="466"/>
        <v/>
      </c>
      <c r="P347" s="47"/>
      <c r="Q347" s="52" t="str">
        <f t="shared" si="467"/>
        <v/>
      </c>
      <c r="R347" s="73" t="str">
        <f>IF(Q347="","",IF(COUNTIF(Q$12:Q346,Q347)=0,R346+1,R346))</f>
        <v/>
      </c>
      <c r="S347" s="73" t="str">
        <f t="shared" si="468"/>
        <v/>
      </c>
      <c r="T347" s="73" t="str">
        <f t="shared" si="432"/>
        <v/>
      </c>
      <c r="U347" s="66" t="str">
        <f t="shared" si="433"/>
        <v/>
      </c>
      <c r="V347" s="47" t="s">
        <v>0</v>
      </c>
      <c r="W347" s="222" t="str">
        <f t="shared" si="434"/>
        <v/>
      </c>
      <c r="X347" s="223" t="str">
        <f t="shared" si="435"/>
        <v/>
      </c>
      <c r="Y347" s="47" t="s">
        <v>0</v>
      </c>
      <c r="Z347" s="52" t="str">
        <f t="shared" si="469"/>
        <v/>
      </c>
      <c r="AA347" s="73" t="str">
        <f t="shared" si="436"/>
        <v/>
      </c>
      <c r="AB347" s="31" t="str">
        <f t="shared" si="470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471"/>
        <v/>
      </c>
      <c r="AH347" s="47" t="s">
        <v>0</v>
      </c>
      <c r="AI347" s="143" t="str">
        <f t="shared" si="472"/>
        <v/>
      </c>
      <c r="AJ347" s="47"/>
      <c r="AK347" s="52" t="str">
        <f t="shared" si="473"/>
        <v/>
      </c>
      <c r="AL347" s="31" t="str">
        <f t="shared" si="474"/>
        <v/>
      </c>
      <c r="AM347" s="73" t="str">
        <f t="shared" si="475"/>
        <v/>
      </c>
      <c r="AN347" s="73" t="str">
        <f t="shared" si="476"/>
        <v/>
      </c>
      <c r="AO347" s="31" t="str">
        <f t="shared" si="437"/>
        <v/>
      </c>
      <c r="AP347" s="66" t="str">
        <f t="shared" si="438"/>
        <v/>
      </c>
      <c r="AQ347" s="47" t="s">
        <v>0</v>
      </c>
      <c r="AR347" s="82" t="str">
        <f t="shared" si="477"/>
        <v/>
      </c>
      <c r="AS347" s="47" t="s">
        <v>0</v>
      </c>
      <c r="AT347" s="19" t="str">
        <f t="shared" si="478"/>
        <v/>
      </c>
      <c r="AU347" s="47" t="s">
        <v>0</v>
      </c>
      <c r="AV347" s="103"/>
      <c r="AW347" s="105"/>
      <c r="AX347" s="47" t="s">
        <v>0</v>
      </c>
      <c r="AY347" s="259" t="str">
        <f t="shared" si="501"/>
        <v/>
      </c>
      <c r="AZ347" s="47" t="s">
        <v>0</v>
      </c>
      <c r="BA347" s="52" t="str">
        <f t="shared" si="431"/>
        <v/>
      </c>
      <c r="BB347" s="73" t="str">
        <f>IF(AV347&amp;AW347="","",MAX(BB$12:BB346)+1)</f>
        <v/>
      </c>
      <c r="BC347" s="271" t="str">
        <f t="shared" si="439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>IF(O347="","",IF(BC347="",AO347,IF(BC347="NEMA",AV347,INDEX(regNatjecatelj_ime,MATCH(BC347,regNatjecatelj_id,0)))))</f>
        <v/>
      </c>
      <c r="BG347" s="31" t="str">
        <f>IF(O347="","",IF(BC347="",AP347,IF(BC347="NEMA",AW347,INDEX(regNatjecatelj_prezime,MATCH(BC347,regNatjecatelj_id,0)))))</f>
        <v/>
      </c>
      <c r="BH347" s="73" t="str">
        <f t="shared" si="479"/>
        <v/>
      </c>
      <c r="BI347" s="53" t="str">
        <f t="shared" si="480"/>
        <v/>
      </c>
      <c r="BJ347" s="47" t="s">
        <v>0</v>
      </c>
      <c r="BK347" s="52" t="str">
        <f t="shared" si="440"/>
        <v/>
      </c>
      <c r="BL347" s="31" t="str">
        <f t="shared" si="441"/>
        <v/>
      </c>
      <c r="BM347" s="73" t="str">
        <f t="shared" si="442"/>
        <v/>
      </c>
      <c r="BN347" s="31" t="str" cm="1">
        <f t="array" ref="BN347">IF(BM347="",""&amp;BL347,IF(BM347="NEMA",BL347,INDEX(regKlub_naziv,MATCH(INDEX(regKlub_alias_klubId,BM347),regKlub_id,0))))</f>
        <v/>
      </c>
      <c r="BO347" s="31" t="str" cm="1">
        <f t="array" ref="BO347">IFERROR(""&amp;INDEX(regNatjecatelj_klub,DX347),"")</f>
        <v/>
      </c>
      <c r="BP347" s="88" t="str">
        <f t="shared" si="481"/>
        <v/>
      </c>
      <c r="BQ347" s="66" t="str">
        <f t="shared" si="482"/>
        <v/>
      </c>
      <c r="BR347" s="47" t="s">
        <v>0</v>
      </c>
      <c r="BS347" s="52" t="str">
        <f>IF(X347&lt;&gt;"NEMA","",IF(IFERROR(MATCH(W347,W$12:W346,0),0)&lt;&gt;0,"",W347))</f>
        <v/>
      </c>
      <c r="BT347" s="73" t="str">
        <f t="shared" si="483"/>
        <v/>
      </c>
      <c r="BU347" s="31" t="str">
        <f>IF(OR(BT347="",BT347&lt;&gt;"NEMA"),"",MAX(BU$12:BU346)+1)</f>
        <v/>
      </c>
      <c r="BV347" s="66" t="str">
        <f t="shared" si="484"/>
        <v/>
      </c>
      <c r="BW347" s="47" t="s">
        <v>0</v>
      </c>
      <c r="BX347" s="19" t="str">
        <f t="shared" si="485"/>
        <v/>
      </c>
      <c r="BY347" s="47" t="s">
        <v>0</v>
      </c>
      <c r="BZ347" s="82" t="str">
        <f>IF(BM347&lt;&gt;"NEMA","",IF(IFERROR(MATCH(BL347,BL$12:BL346,0),0)&lt;&gt;0,"",BL347))</f>
        <v/>
      </c>
      <c r="CA347" s="47" t="s">
        <v>0</v>
      </c>
      <c r="CB347" s="125"/>
      <c r="CC347" s="47" t="s">
        <v>0</v>
      </c>
      <c r="CD347" s="58" t="str">
        <f t="shared" si="486"/>
        <v/>
      </c>
      <c r="CE347" s="31" t="str">
        <f t="shared" si="487"/>
        <v/>
      </c>
      <c r="CF347" s="31" t="str">
        <f>IF(CE347="","",MAX(CF$12:CF346)+1)</f>
        <v/>
      </c>
      <c r="CG347" s="31" t="str">
        <f t="shared" si="443"/>
        <v/>
      </c>
      <c r="CH347" s="31" t="str">
        <f t="shared" si="488"/>
        <v/>
      </c>
      <c r="CI347" s="31" t="str">
        <f>IF(CB347="","",MAX(CI$12:CI346)+1)</f>
        <v/>
      </c>
      <c r="CJ347" s="31" t="str">
        <f t="shared" si="489"/>
        <v/>
      </c>
      <c r="CK347" s="66" t="str">
        <f t="shared" si="490"/>
        <v/>
      </c>
      <c r="CL347" s="47" t="s">
        <v>0</v>
      </c>
      <c r="CM347" s="73" t="str">
        <f t="shared" si="444"/>
        <v/>
      </c>
      <c r="CN347" s="47"/>
      <c r="CO347" s="19" t="str">
        <f t="shared" si="491"/>
        <v/>
      </c>
      <c r="CP347" s="47" t="s">
        <v>0</v>
      </c>
      <c r="CQ347" s="143" t="str">
        <f t="shared" si="492"/>
        <v/>
      </c>
      <c r="CR347" s="47" t="s">
        <v>0</v>
      </c>
      <c r="CS347" s="58" t="str">
        <f t="shared" si="428"/>
        <v/>
      </c>
      <c r="CT347" s="73" t="str">
        <f t="shared" si="429"/>
        <v/>
      </c>
      <c r="CU347" s="229" t="str">
        <f t="shared" si="445"/>
        <v/>
      </c>
      <c r="CV347" s="230" t="str">
        <f t="shared" si="430"/>
        <v/>
      </c>
      <c r="CW347" s="163" t="str">
        <f t="shared" si="446"/>
        <v/>
      </c>
      <c r="CX347" s="47" t="s">
        <v>0</v>
      </c>
      <c r="CY347" s="222" t="str">
        <f t="shared" si="493"/>
        <v xml:space="preserve">
</v>
      </c>
      <c r="CZ347" s="223" t="str">
        <f t="shared" si="494"/>
        <v/>
      </c>
      <c r="DA347" s="47" t="s">
        <v>0</v>
      </c>
      <c r="DB347" s="47"/>
      <c r="DC347" s="47"/>
      <c r="DD347" s="47"/>
      <c r="DE347" s="47" t="s">
        <v>0</v>
      </c>
      <c r="DF347" s="53" t="str">
        <f t="shared" si="502"/>
        <v/>
      </c>
      <c r="DG347" t="s">
        <v>0</v>
      </c>
      <c r="DH347" s="128" t="str">
        <f t="shared" si="503"/>
        <v/>
      </c>
      <c r="DI347" t="s">
        <v>0</v>
      </c>
      <c r="DJ347" s="52" t="str">
        <f t="shared" si="504"/>
        <v/>
      </c>
      <c r="DK347" s="66" t="str">
        <f t="shared" si="505"/>
        <v/>
      </c>
      <c r="DL347" t="s">
        <v>0</v>
      </c>
      <c r="DM347" s="19" t="str">
        <f t="shared" si="506"/>
        <v/>
      </c>
      <c r="DN347" s="47" t="s">
        <v>0</v>
      </c>
      <c r="DO347" s="19" t="str">
        <f t="shared" si="507"/>
        <v/>
      </c>
      <c r="DP347" s="47" t="s">
        <v>0</v>
      </c>
      <c r="DQ347" s="52" t="str">
        <f t="shared" si="447"/>
        <v/>
      </c>
      <c r="DR347" s="53" t="str">
        <f t="shared" si="448"/>
        <v/>
      </c>
      <c r="DS347" s="47" t="s">
        <v>0</v>
      </c>
      <c r="DT347" s="52" t="str">
        <f t="shared" si="449"/>
        <v/>
      </c>
      <c r="DU347" s="53" t="str">
        <f t="shared" si="450"/>
        <v/>
      </c>
      <c r="DV347" s="47" t="s">
        <v>0</v>
      </c>
      <c r="DW347" s="52" t="str">
        <f t="shared" si="451"/>
        <v/>
      </c>
      <c r="DX347" s="53" t="str">
        <f t="shared" si="452"/>
        <v/>
      </c>
      <c r="DY347" s="47" t="s">
        <v>0</v>
      </c>
      <c r="DZ347" s="58" t="str">
        <f t="shared" si="495"/>
        <v/>
      </c>
      <c r="EA347" s="53" t="str" cm="1">
        <f t="array" ref="EA347">IF(DZ347&lt;&gt;"",INDEX(regNatjecatelj_id,DZ347,0),IF(BD347&lt;&gt;"",BD347,""))</f>
        <v/>
      </c>
      <c r="EB347" s="47" t="s">
        <v>0</v>
      </c>
      <c r="EC347" s="58" t="str">
        <f t="shared" si="453"/>
        <v/>
      </c>
      <c r="ED347" s="73" t="str">
        <f t="shared" si="454"/>
        <v/>
      </c>
      <c r="EE347" s="73" t="str">
        <f t="shared" si="455"/>
        <v/>
      </c>
      <c r="EF347" s="73" t="str">
        <f t="shared" si="456"/>
        <v/>
      </c>
      <c r="EG347" s="66" t="str">
        <f t="shared" si="457"/>
        <v/>
      </c>
      <c r="EH347" s="47" t="s">
        <v>0</v>
      </c>
      <c r="EI347" s="58" t="str">
        <f>IF(AL347="","",MAX(EI$12:EI346)+1)</f>
        <v/>
      </c>
      <c r="EJ347" s="73" t="str">
        <f t="shared" si="458"/>
        <v/>
      </c>
      <c r="EK347" s="73" t="str">
        <f t="shared" si="496"/>
        <v/>
      </c>
      <c r="EL347" s="73" t="str">
        <f t="shared" si="459"/>
        <v/>
      </c>
      <c r="EM347" s="73" t="str">
        <f t="shared" si="460"/>
        <v/>
      </c>
      <c r="EN347" s="73" t="str">
        <f t="shared" si="497"/>
        <v/>
      </c>
      <c r="EO347" s="73" t="str">
        <f t="shared" si="498"/>
        <v/>
      </c>
      <c r="EP347" s="73" t="str">
        <f t="shared" si="461"/>
        <v/>
      </c>
      <c r="EQ347" s="73" t="str">
        <f t="shared" si="462"/>
        <v/>
      </c>
      <c r="ER347" s="73" t="str">
        <f t="shared" si="463"/>
        <v/>
      </c>
      <c r="ES347" s="53" t="str">
        <f t="shared" si="464"/>
        <v/>
      </c>
      <c r="ET347" s="47" t="s">
        <v>0</v>
      </c>
      <c r="EU347" s="19" t="str">
        <f t="shared" si="499"/>
        <v/>
      </c>
      <c r="EV347" s="47" t="s">
        <v>0</v>
      </c>
      <c r="EW347" s="19" t="str">
        <f t="shared" si="500"/>
        <v/>
      </c>
      <c r="EX347" s="47" t="s">
        <v>0</v>
      </c>
      <c r="EY347" s="180" t="str">
        <f t="shared" si="465"/>
        <v/>
      </c>
      <c r="EZ347" s="47" t="s">
        <v>0</v>
      </c>
    </row>
    <row r="348" spans="1:156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6" t="str">
        <f t="shared" si="466"/>
        <v/>
      </c>
      <c r="P348" s="47"/>
      <c r="Q348" s="52" t="str">
        <f t="shared" si="467"/>
        <v/>
      </c>
      <c r="R348" s="73" t="str">
        <f>IF(Q348="","",IF(COUNTIF(Q$12:Q347,Q348)=0,R347+1,R347))</f>
        <v/>
      </c>
      <c r="S348" s="73" t="str">
        <f t="shared" si="468"/>
        <v/>
      </c>
      <c r="T348" s="73" t="str">
        <f t="shared" si="432"/>
        <v/>
      </c>
      <c r="U348" s="66" t="str">
        <f t="shared" si="433"/>
        <v/>
      </c>
      <c r="V348" s="47" t="s">
        <v>0</v>
      </c>
      <c r="W348" s="222" t="str">
        <f t="shared" si="434"/>
        <v/>
      </c>
      <c r="X348" s="223" t="str">
        <f t="shared" si="435"/>
        <v/>
      </c>
      <c r="Y348" s="47" t="s">
        <v>0</v>
      </c>
      <c r="Z348" s="52" t="str">
        <f t="shared" si="469"/>
        <v/>
      </c>
      <c r="AA348" s="73" t="str">
        <f t="shared" si="436"/>
        <v/>
      </c>
      <c r="AB348" s="31" t="str">
        <f t="shared" si="470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471"/>
        <v/>
      </c>
      <c r="AH348" s="47" t="s">
        <v>0</v>
      </c>
      <c r="AI348" s="143" t="str">
        <f t="shared" si="472"/>
        <v/>
      </c>
      <c r="AJ348" s="47"/>
      <c r="AK348" s="52" t="str">
        <f t="shared" si="473"/>
        <v/>
      </c>
      <c r="AL348" s="31" t="str">
        <f t="shared" si="474"/>
        <v/>
      </c>
      <c r="AM348" s="73" t="str">
        <f t="shared" si="475"/>
        <v/>
      </c>
      <c r="AN348" s="73" t="str">
        <f t="shared" si="476"/>
        <v/>
      </c>
      <c r="AO348" s="31" t="str">
        <f t="shared" si="437"/>
        <v/>
      </c>
      <c r="AP348" s="66" t="str">
        <f t="shared" si="438"/>
        <v/>
      </c>
      <c r="AQ348" s="47" t="s">
        <v>0</v>
      </c>
      <c r="AR348" s="82" t="str">
        <f t="shared" si="477"/>
        <v/>
      </c>
      <c r="AS348" s="47" t="s">
        <v>0</v>
      </c>
      <c r="AT348" s="19" t="str">
        <f t="shared" si="478"/>
        <v/>
      </c>
      <c r="AU348" s="47" t="s">
        <v>0</v>
      </c>
      <c r="AV348" s="103"/>
      <c r="AW348" s="105"/>
      <c r="AX348" s="47" t="s">
        <v>0</v>
      </c>
      <c r="AY348" s="259" t="str">
        <f t="shared" si="501"/>
        <v/>
      </c>
      <c r="AZ348" s="47" t="s">
        <v>0</v>
      </c>
      <c r="BA348" s="52" t="str">
        <f t="shared" si="431"/>
        <v/>
      </c>
      <c r="BB348" s="73" t="str">
        <f>IF(AV348&amp;AW348="","",MAX(BB$12:BB347)+1)</f>
        <v/>
      </c>
      <c r="BC348" s="271" t="str">
        <f t="shared" si="439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>IF(O348="","",IF(BC348="",AO348,IF(BC348="NEMA",AV348,INDEX(regNatjecatelj_ime,MATCH(BC348,regNatjecatelj_id,0)))))</f>
        <v/>
      </c>
      <c r="BG348" s="31" t="str">
        <f>IF(O348="","",IF(BC348="",AP348,IF(BC348="NEMA",AW348,INDEX(regNatjecatelj_prezime,MATCH(BC348,regNatjecatelj_id,0)))))</f>
        <v/>
      </c>
      <c r="BH348" s="73" t="str">
        <f t="shared" si="479"/>
        <v/>
      </c>
      <c r="BI348" s="53" t="str">
        <f t="shared" si="480"/>
        <v/>
      </c>
      <c r="BJ348" s="47" t="s">
        <v>0</v>
      </c>
      <c r="BK348" s="52" t="str">
        <f t="shared" si="440"/>
        <v/>
      </c>
      <c r="BL348" s="31" t="str">
        <f t="shared" si="441"/>
        <v/>
      </c>
      <c r="BM348" s="73" t="str">
        <f t="shared" si="442"/>
        <v/>
      </c>
      <c r="BN348" s="31" t="str" cm="1">
        <f t="array" ref="BN348">IF(BM348="",""&amp;BL348,IF(BM348="NEMA",BL348,INDEX(regKlub_naziv,MATCH(INDEX(regKlub_alias_klubId,BM348),regKlub_id,0))))</f>
        <v/>
      </c>
      <c r="BO348" s="31" t="str" cm="1">
        <f t="array" ref="BO348">IFERROR(""&amp;INDEX(regNatjecatelj_klub,DX348),"")</f>
        <v/>
      </c>
      <c r="BP348" s="88" t="str">
        <f t="shared" si="481"/>
        <v/>
      </c>
      <c r="BQ348" s="66" t="str">
        <f t="shared" si="482"/>
        <v/>
      </c>
      <c r="BR348" s="47" t="s">
        <v>0</v>
      </c>
      <c r="BS348" s="52" t="str">
        <f>IF(X348&lt;&gt;"NEMA","",IF(IFERROR(MATCH(W348,W$12:W347,0),0)&lt;&gt;0,"",W348))</f>
        <v/>
      </c>
      <c r="BT348" s="73" t="str">
        <f t="shared" si="483"/>
        <v/>
      </c>
      <c r="BU348" s="31" t="str">
        <f>IF(OR(BT348="",BT348&lt;&gt;"NEMA"),"",MAX(BU$12:BU347)+1)</f>
        <v/>
      </c>
      <c r="BV348" s="66" t="str">
        <f t="shared" si="484"/>
        <v/>
      </c>
      <c r="BW348" s="47" t="s">
        <v>0</v>
      </c>
      <c r="BX348" s="19" t="str">
        <f t="shared" si="485"/>
        <v/>
      </c>
      <c r="BY348" s="47" t="s">
        <v>0</v>
      </c>
      <c r="BZ348" s="82" t="str">
        <f>IF(BM348&lt;&gt;"NEMA","",IF(IFERROR(MATCH(BL348,BL$12:BL347,0),0)&lt;&gt;0,"",BL348))</f>
        <v/>
      </c>
      <c r="CA348" s="47" t="s">
        <v>0</v>
      </c>
      <c r="CB348" s="125"/>
      <c r="CC348" s="47" t="s">
        <v>0</v>
      </c>
      <c r="CD348" s="58" t="str">
        <f t="shared" si="486"/>
        <v/>
      </c>
      <c r="CE348" s="31" t="str">
        <f t="shared" si="487"/>
        <v/>
      </c>
      <c r="CF348" s="31" t="str">
        <f>IF(CE348="","",MAX(CF$12:CF347)+1)</f>
        <v/>
      </c>
      <c r="CG348" s="31" t="str">
        <f t="shared" si="443"/>
        <v/>
      </c>
      <c r="CH348" s="31" t="str">
        <f t="shared" si="488"/>
        <v/>
      </c>
      <c r="CI348" s="31" t="str">
        <f>IF(CB348="","",MAX(CI$12:CI347)+1)</f>
        <v/>
      </c>
      <c r="CJ348" s="31" t="str">
        <f t="shared" si="489"/>
        <v/>
      </c>
      <c r="CK348" s="66" t="str">
        <f t="shared" si="490"/>
        <v/>
      </c>
      <c r="CL348" s="47" t="s">
        <v>0</v>
      </c>
      <c r="CM348" s="73" t="str">
        <f t="shared" si="444"/>
        <v/>
      </c>
      <c r="CN348" s="47"/>
      <c r="CO348" s="19" t="str">
        <f t="shared" si="491"/>
        <v/>
      </c>
      <c r="CP348" s="47" t="s">
        <v>0</v>
      </c>
      <c r="CQ348" s="143" t="str">
        <f t="shared" si="492"/>
        <v/>
      </c>
      <c r="CR348" s="47" t="s">
        <v>0</v>
      </c>
      <c r="CS348" s="58" t="str">
        <f t="shared" si="428"/>
        <v/>
      </c>
      <c r="CT348" s="73" t="str">
        <f t="shared" si="429"/>
        <v/>
      </c>
      <c r="CU348" s="229" t="str">
        <f t="shared" si="445"/>
        <v/>
      </c>
      <c r="CV348" s="230" t="str">
        <f t="shared" si="430"/>
        <v/>
      </c>
      <c r="CW348" s="163" t="str">
        <f t="shared" si="446"/>
        <v/>
      </c>
      <c r="CX348" s="47" t="s">
        <v>0</v>
      </c>
      <c r="CY348" s="222" t="str">
        <f t="shared" si="493"/>
        <v xml:space="preserve">
</v>
      </c>
      <c r="CZ348" s="223" t="str">
        <f t="shared" si="494"/>
        <v/>
      </c>
      <c r="DA348" s="47" t="s">
        <v>0</v>
      </c>
      <c r="DB348" s="47"/>
      <c r="DC348" s="47"/>
      <c r="DD348" s="47"/>
      <c r="DE348" s="47" t="s">
        <v>0</v>
      </c>
      <c r="DF348" s="53" t="str">
        <f t="shared" si="502"/>
        <v/>
      </c>
      <c r="DG348" t="s">
        <v>0</v>
      </c>
      <c r="DH348" s="128" t="str">
        <f t="shared" si="503"/>
        <v/>
      </c>
      <c r="DI348" t="s">
        <v>0</v>
      </c>
      <c r="DJ348" s="52" t="str">
        <f t="shared" si="504"/>
        <v/>
      </c>
      <c r="DK348" s="66" t="str">
        <f t="shared" si="505"/>
        <v/>
      </c>
      <c r="DL348" t="s">
        <v>0</v>
      </c>
      <c r="DM348" s="19" t="str">
        <f t="shared" si="506"/>
        <v/>
      </c>
      <c r="DN348" s="47" t="s">
        <v>0</v>
      </c>
      <c r="DO348" s="19" t="str">
        <f t="shared" si="507"/>
        <v/>
      </c>
      <c r="DP348" s="47" t="s">
        <v>0</v>
      </c>
      <c r="DQ348" s="52" t="str">
        <f t="shared" si="447"/>
        <v/>
      </c>
      <c r="DR348" s="53" t="str">
        <f t="shared" si="448"/>
        <v/>
      </c>
      <c r="DS348" s="47" t="s">
        <v>0</v>
      </c>
      <c r="DT348" s="52" t="str">
        <f t="shared" si="449"/>
        <v/>
      </c>
      <c r="DU348" s="53" t="str">
        <f t="shared" si="450"/>
        <v/>
      </c>
      <c r="DV348" s="47" t="s">
        <v>0</v>
      </c>
      <c r="DW348" s="52" t="str">
        <f t="shared" si="451"/>
        <v/>
      </c>
      <c r="DX348" s="53" t="str">
        <f t="shared" si="452"/>
        <v/>
      </c>
      <c r="DY348" s="47" t="s">
        <v>0</v>
      </c>
      <c r="DZ348" s="58" t="str">
        <f t="shared" si="495"/>
        <v/>
      </c>
      <c r="EA348" s="53" t="str" cm="1">
        <f t="array" ref="EA348">IF(DZ348&lt;&gt;"",INDEX(regNatjecatelj_id,DZ348,0),IF(BD348&lt;&gt;"",BD348,""))</f>
        <v/>
      </c>
      <c r="EB348" s="47" t="s">
        <v>0</v>
      </c>
      <c r="EC348" s="58" t="str">
        <f t="shared" si="453"/>
        <v/>
      </c>
      <c r="ED348" s="73" t="str">
        <f t="shared" si="454"/>
        <v/>
      </c>
      <c r="EE348" s="73" t="str">
        <f t="shared" si="455"/>
        <v/>
      </c>
      <c r="EF348" s="73" t="str">
        <f t="shared" si="456"/>
        <v/>
      </c>
      <c r="EG348" s="66" t="str">
        <f t="shared" si="457"/>
        <v/>
      </c>
      <c r="EH348" s="47" t="s">
        <v>0</v>
      </c>
      <c r="EI348" s="58" t="str">
        <f>IF(AL348="","",MAX(EI$12:EI347)+1)</f>
        <v/>
      </c>
      <c r="EJ348" s="73" t="str">
        <f t="shared" si="458"/>
        <v/>
      </c>
      <c r="EK348" s="73" t="str">
        <f t="shared" si="496"/>
        <v/>
      </c>
      <c r="EL348" s="73" t="str">
        <f t="shared" si="459"/>
        <v/>
      </c>
      <c r="EM348" s="73" t="str">
        <f t="shared" si="460"/>
        <v/>
      </c>
      <c r="EN348" s="73" t="str">
        <f t="shared" si="497"/>
        <v/>
      </c>
      <c r="EO348" s="73" t="str">
        <f t="shared" si="498"/>
        <v/>
      </c>
      <c r="EP348" s="73" t="str">
        <f t="shared" si="461"/>
        <v/>
      </c>
      <c r="EQ348" s="73" t="str">
        <f t="shared" si="462"/>
        <v/>
      </c>
      <c r="ER348" s="73" t="str">
        <f t="shared" si="463"/>
        <v/>
      </c>
      <c r="ES348" s="53" t="str">
        <f t="shared" si="464"/>
        <v/>
      </c>
      <c r="ET348" s="47" t="s">
        <v>0</v>
      </c>
      <c r="EU348" s="19" t="str">
        <f t="shared" si="499"/>
        <v/>
      </c>
      <c r="EV348" s="47" t="s">
        <v>0</v>
      </c>
      <c r="EW348" s="19" t="str">
        <f t="shared" si="500"/>
        <v/>
      </c>
      <c r="EX348" s="47" t="s">
        <v>0</v>
      </c>
      <c r="EY348" s="180" t="str">
        <f t="shared" si="465"/>
        <v/>
      </c>
      <c r="EZ348" s="47" t="s">
        <v>0</v>
      </c>
    </row>
    <row r="349" spans="1:156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6" t="str">
        <f t="shared" si="466"/>
        <v/>
      </c>
      <c r="P349" s="47"/>
      <c r="Q349" s="52" t="str">
        <f t="shared" si="467"/>
        <v/>
      </c>
      <c r="R349" s="73" t="str">
        <f>IF(Q349="","",IF(COUNTIF(Q$12:Q348,Q349)=0,R348+1,R348))</f>
        <v/>
      </c>
      <c r="S349" s="73" t="str">
        <f t="shared" si="468"/>
        <v/>
      </c>
      <c r="T349" s="73" t="str">
        <f t="shared" si="432"/>
        <v/>
      </c>
      <c r="U349" s="66" t="str">
        <f t="shared" si="433"/>
        <v/>
      </c>
      <c r="V349" s="47" t="s">
        <v>0</v>
      </c>
      <c r="W349" s="222" t="str">
        <f t="shared" si="434"/>
        <v/>
      </c>
      <c r="X349" s="223" t="str">
        <f t="shared" si="435"/>
        <v/>
      </c>
      <c r="Y349" s="47" t="s">
        <v>0</v>
      </c>
      <c r="Z349" s="52" t="str">
        <f t="shared" si="469"/>
        <v/>
      </c>
      <c r="AA349" s="73" t="str">
        <f t="shared" si="436"/>
        <v/>
      </c>
      <c r="AB349" s="31" t="str">
        <f t="shared" si="470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471"/>
        <v/>
      </c>
      <c r="AH349" s="47" t="s">
        <v>0</v>
      </c>
      <c r="AI349" s="143" t="str">
        <f t="shared" si="472"/>
        <v/>
      </c>
      <c r="AJ349" s="47"/>
      <c r="AK349" s="52" t="str">
        <f t="shared" si="473"/>
        <v/>
      </c>
      <c r="AL349" s="31" t="str">
        <f t="shared" si="474"/>
        <v/>
      </c>
      <c r="AM349" s="73" t="str">
        <f t="shared" si="475"/>
        <v/>
      </c>
      <c r="AN349" s="73" t="str">
        <f t="shared" si="476"/>
        <v/>
      </c>
      <c r="AO349" s="31" t="str">
        <f t="shared" si="437"/>
        <v/>
      </c>
      <c r="AP349" s="66" t="str">
        <f t="shared" si="438"/>
        <v/>
      </c>
      <c r="AQ349" s="47" t="s">
        <v>0</v>
      </c>
      <c r="AR349" s="82" t="str">
        <f t="shared" si="477"/>
        <v/>
      </c>
      <c r="AS349" s="47" t="s">
        <v>0</v>
      </c>
      <c r="AT349" s="19" t="str">
        <f t="shared" si="478"/>
        <v/>
      </c>
      <c r="AU349" s="47" t="s">
        <v>0</v>
      </c>
      <c r="AV349" s="103"/>
      <c r="AW349" s="105"/>
      <c r="AX349" s="47" t="s">
        <v>0</v>
      </c>
      <c r="AY349" s="259" t="str">
        <f t="shared" si="501"/>
        <v/>
      </c>
      <c r="AZ349" s="47" t="s">
        <v>0</v>
      </c>
      <c r="BA349" s="52" t="str">
        <f t="shared" si="431"/>
        <v/>
      </c>
      <c r="BB349" s="73" t="str">
        <f>IF(AV349&amp;AW349="","",MAX(BB$12:BB348)+1)</f>
        <v/>
      </c>
      <c r="BC349" s="271" t="str">
        <f t="shared" si="439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>IF(O349="","",IF(BC349="",AO349,IF(BC349="NEMA",AV349,INDEX(regNatjecatelj_ime,MATCH(BC349,regNatjecatelj_id,0)))))</f>
        <v/>
      </c>
      <c r="BG349" s="31" t="str">
        <f>IF(O349="","",IF(BC349="",AP349,IF(BC349="NEMA",AW349,INDEX(regNatjecatelj_prezime,MATCH(BC349,regNatjecatelj_id,0)))))</f>
        <v/>
      </c>
      <c r="BH349" s="73" t="str">
        <f t="shared" si="479"/>
        <v/>
      </c>
      <c r="BI349" s="53" t="str">
        <f t="shared" si="480"/>
        <v/>
      </c>
      <c r="BJ349" s="47" t="s">
        <v>0</v>
      </c>
      <c r="BK349" s="52" t="str">
        <f t="shared" si="440"/>
        <v/>
      </c>
      <c r="BL349" s="31" t="str">
        <f t="shared" si="441"/>
        <v/>
      </c>
      <c r="BM349" s="73" t="str">
        <f t="shared" si="442"/>
        <v/>
      </c>
      <c r="BN349" s="31" t="str" cm="1">
        <f t="array" ref="BN349">IF(BM349="",""&amp;BL349,IF(BM349="NEMA",BL349,INDEX(regKlub_naziv,MATCH(INDEX(regKlub_alias_klubId,BM349),regKlub_id,0))))</f>
        <v/>
      </c>
      <c r="BO349" s="31" t="str" cm="1">
        <f t="array" ref="BO349">IFERROR(""&amp;INDEX(regNatjecatelj_klub,DX349),"")</f>
        <v/>
      </c>
      <c r="BP349" s="88" t="str">
        <f t="shared" si="481"/>
        <v/>
      </c>
      <c r="BQ349" s="66" t="str">
        <f t="shared" si="482"/>
        <v/>
      </c>
      <c r="BR349" s="47" t="s">
        <v>0</v>
      </c>
      <c r="BS349" s="52" t="str">
        <f>IF(X349&lt;&gt;"NEMA","",IF(IFERROR(MATCH(W349,W$12:W348,0),0)&lt;&gt;0,"",W349))</f>
        <v/>
      </c>
      <c r="BT349" s="73" t="str">
        <f t="shared" si="483"/>
        <v/>
      </c>
      <c r="BU349" s="31" t="str">
        <f>IF(OR(BT349="",BT349&lt;&gt;"NEMA"),"",MAX(BU$12:BU348)+1)</f>
        <v/>
      </c>
      <c r="BV349" s="66" t="str">
        <f t="shared" si="484"/>
        <v/>
      </c>
      <c r="BW349" s="47" t="s">
        <v>0</v>
      </c>
      <c r="BX349" s="19" t="str">
        <f t="shared" si="485"/>
        <v/>
      </c>
      <c r="BY349" s="47" t="s">
        <v>0</v>
      </c>
      <c r="BZ349" s="82" t="str">
        <f>IF(BM349&lt;&gt;"NEMA","",IF(IFERROR(MATCH(BL349,BL$12:BL348,0),0)&lt;&gt;0,"",BL349))</f>
        <v/>
      </c>
      <c r="CA349" s="47" t="s">
        <v>0</v>
      </c>
      <c r="CB349" s="125"/>
      <c r="CC349" s="47" t="s">
        <v>0</v>
      </c>
      <c r="CD349" s="58" t="str">
        <f t="shared" si="486"/>
        <v/>
      </c>
      <c r="CE349" s="31" t="str">
        <f t="shared" si="487"/>
        <v/>
      </c>
      <c r="CF349" s="31" t="str">
        <f>IF(CE349="","",MAX(CF$12:CF348)+1)</f>
        <v/>
      </c>
      <c r="CG349" s="31" t="str">
        <f t="shared" si="443"/>
        <v/>
      </c>
      <c r="CH349" s="31" t="str">
        <f t="shared" si="488"/>
        <v/>
      </c>
      <c r="CI349" s="31" t="str">
        <f>IF(CB349="","",MAX(CI$12:CI348)+1)</f>
        <v/>
      </c>
      <c r="CJ349" s="31" t="str">
        <f t="shared" si="489"/>
        <v/>
      </c>
      <c r="CK349" s="66" t="str">
        <f t="shared" si="490"/>
        <v/>
      </c>
      <c r="CL349" s="47" t="s">
        <v>0</v>
      </c>
      <c r="CM349" s="73" t="str">
        <f t="shared" si="444"/>
        <v/>
      </c>
      <c r="CN349" s="47"/>
      <c r="CO349" s="19" t="str">
        <f t="shared" si="491"/>
        <v/>
      </c>
      <c r="CP349" s="47" t="s">
        <v>0</v>
      </c>
      <c r="CQ349" s="143" t="str">
        <f t="shared" si="492"/>
        <v/>
      </c>
      <c r="CR349" s="47" t="s">
        <v>0</v>
      </c>
      <c r="CS349" s="58" t="str">
        <f t="shared" si="428"/>
        <v/>
      </c>
      <c r="CT349" s="73" t="str">
        <f t="shared" si="429"/>
        <v/>
      </c>
      <c r="CU349" s="229" t="str">
        <f t="shared" si="445"/>
        <v/>
      </c>
      <c r="CV349" s="230" t="str">
        <f t="shared" si="430"/>
        <v/>
      </c>
      <c r="CW349" s="163" t="str">
        <f t="shared" si="446"/>
        <v/>
      </c>
      <c r="CX349" s="47" t="s">
        <v>0</v>
      </c>
      <c r="CY349" s="222" t="str">
        <f t="shared" si="493"/>
        <v xml:space="preserve">
</v>
      </c>
      <c r="CZ349" s="223" t="str">
        <f t="shared" si="494"/>
        <v/>
      </c>
      <c r="DA349" s="47" t="s">
        <v>0</v>
      </c>
      <c r="DB349" s="47"/>
      <c r="DC349" s="47"/>
      <c r="DD349" s="47"/>
      <c r="DE349" s="47" t="s">
        <v>0</v>
      </c>
      <c r="DF349" s="53" t="str">
        <f t="shared" si="502"/>
        <v/>
      </c>
      <c r="DG349" t="s">
        <v>0</v>
      </c>
      <c r="DH349" s="128" t="str">
        <f t="shared" si="503"/>
        <v/>
      </c>
      <c r="DI349" t="s">
        <v>0</v>
      </c>
      <c r="DJ349" s="52" t="str">
        <f t="shared" si="504"/>
        <v/>
      </c>
      <c r="DK349" s="66" t="str">
        <f t="shared" si="505"/>
        <v/>
      </c>
      <c r="DL349" t="s">
        <v>0</v>
      </c>
      <c r="DM349" s="19" t="str">
        <f t="shared" si="506"/>
        <v/>
      </c>
      <c r="DN349" s="47" t="s">
        <v>0</v>
      </c>
      <c r="DO349" s="19" t="str">
        <f t="shared" si="507"/>
        <v/>
      </c>
      <c r="DP349" s="47" t="s">
        <v>0</v>
      </c>
      <c r="DQ349" s="52" t="str">
        <f t="shared" si="447"/>
        <v/>
      </c>
      <c r="DR349" s="53" t="str">
        <f t="shared" si="448"/>
        <v/>
      </c>
      <c r="DS349" s="47" t="s">
        <v>0</v>
      </c>
      <c r="DT349" s="52" t="str">
        <f t="shared" si="449"/>
        <v/>
      </c>
      <c r="DU349" s="53" t="str">
        <f t="shared" si="450"/>
        <v/>
      </c>
      <c r="DV349" s="47" t="s">
        <v>0</v>
      </c>
      <c r="DW349" s="52" t="str">
        <f t="shared" si="451"/>
        <v/>
      </c>
      <c r="DX349" s="53" t="str">
        <f t="shared" si="452"/>
        <v/>
      </c>
      <c r="DY349" s="47" t="s">
        <v>0</v>
      </c>
      <c r="DZ349" s="58" t="str">
        <f t="shared" si="495"/>
        <v/>
      </c>
      <c r="EA349" s="53" t="str" cm="1">
        <f t="array" ref="EA349">IF(DZ349&lt;&gt;"",INDEX(regNatjecatelj_id,DZ349,0),IF(BD349&lt;&gt;"",BD349,""))</f>
        <v/>
      </c>
      <c r="EB349" s="47" t="s">
        <v>0</v>
      </c>
      <c r="EC349" s="58" t="str">
        <f t="shared" si="453"/>
        <v/>
      </c>
      <c r="ED349" s="73" t="str">
        <f t="shared" si="454"/>
        <v/>
      </c>
      <c r="EE349" s="73" t="str">
        <f t="shared" si="455"/>
        <v/>
      </c>
      <c r="EF349" s="73" t="str">
        <f t="shared" si="456"/>
        <v/>
      </c>
      <c r="EG349" s="66" t="str">
        <f t="shared" si="457"/>
        <v/>
      </c>
      <c r="EH349" s="47" t="s">
        <v>0</v>
      </c>
      <c r="EI349" s="58" t="str">
        <f>IF(AL349="","",MAX(EI$12:EI348)+1)</f>
        <v/>
      </c>
      <c r="EJ349" s="73" t="str">
        <f t="shared" si="458"/>
        <v/>
      </c>
      <c r="EK349" s="73" t="str">
        <f t="shared" si="496"/>
        <v/>
      </c>
      <c r="EL349" s="73" t="str">
        <f t="shared" si="459"/>
        <v/>
      </c>
      <c r="EM349" s="73" t="str">
        <f t="shared" si="460"/>
        <v/>
      </c>
      <c r="EN349" s="73" t="str">
        <f t="shared" si="497"/>
        <v/>
      </c>
      <c r="EO349" s="73" t="str">
        <f t="shared" si="498"/>
        <v/>
      </c>
      <c r="EP349" s="73" t="str">
        <f t="shared" si="461"/>
        <v/>
      </c>
      <c r="EQ349" s="73" t="str">
        <f t="shared" si="462"/>
        <v/>
      </c>
      <c r="ER349" s="73" t="str">
        <f t="shared" si="463"/>
        <v/>
      </c>
      <c r="ES349" s="53" t="str">
        <f t="shared" si="464"/>
        <v/>
      </c>
      <c r="ET349" s="47" t="s">
        <v>0</v>
      </c>
      <c r="EU349" s="19" t="str">
        <f t="shared" si="499"/>
        <v/>
      </c>
      <c r="EV349" s="47" t="s">
        <v>0</v>
      </c>
      <c r="EW349" s="19" t="str">
        <f t="shared" si="500"/>
        <v/>
      </c>
      <c r="EX349" s="47" t="s">
        <v>0</v>
      </c>
      <c r="EY349" s="180" t="str">
        <f t="shared" si="465"/>
        <v/>
      </c>
      <c r="EZ349" s="47" t="s">
        <v>0</v>
      </c>
    </row>
    <row r="350" spans="1:156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6" t="str">
        <f t="shared" si="466"/>
        <v/>
      </c>
      <c r="P350" s="47"/>
      <c r="Q350" s="52" t="str">
        <f t="shared" si="467"/>
        <v/>
      </c>
      <c r="R350" s="73" t="str">
        <f>IF(Q350="","",IF(COUNTIF(Q$12:Q349,Q350)=0,R349+1,R349))</f>
        <v/>
      </c>
      <c r="S350" s="73" t="str">
        <f t="shared" si="468"/>
        <v/>
      </c>
      <c r="T350" s="73" t="str">
        <f t="shared" si="432"/>
        <v/>
      </c>
      <c r="U350" s="66" t="str">
        <f t="shared" si="433"/>
        <v/>
      </c>
      <c r="V350" s="47" t="s">
        <v>0</v>
      </c>
      <c r="W350" s="222" t="str">
        <f t="shared" si="434"/>
        <v/>
      </c>
      <c r="X350" s="223" t="str">
        <f t="shared" si="435"/>
        <v/>
      </c>
      <c r="Y350" s="47" t="s">
        <v>0</v>
      </c>
      <c r="Z350" s="52" t="str">
        <f t="shared" si="469"/>
        <v/>
      </c>
      <c r="AA350" s="73" t="str">
        <f t="shared" si="436"/>
        <v/>
      </c>
      <c r="AB350" s="31" t="str">
        <f t="shared" si="470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471"/>
        <v/>
      </c>
      <c r="AH350" s="47" t="s">
        <v>0</v>
      </c>
      <c r="AI350" s="143" t="str">
        <f t="shared" si="472"/>
        <v/>
      </c>
      <c r="AJ350" s="47"/>
      <c r="AK350" s="52" t="str">
        <f t="shared" si="473"/>
        <v/>
      </c>
      <c r="AL350" s="31" t="str">
        <f t="shared" si="474"/>
        <v/>
      </c>
      <c r="AM350" s="73" t="str">
        <f t="shared" si="475"/>
        <v/>
      </c>
      <c r="AN350" s="73" t="str">
        <f t="shared" si="476"/>
        <v/>
      </c>
      <c r="AO350" s="31" t="str">
        <f t="shared" si="437"/>
        <v/>
      </c>
      <c r="AP350" s="66" t="str">
        <f t="shared" si="438"/>
        <v/>
      </c>
      <c r="AQ350" s="47" t="s">
        <v>0</v>
      </c>
      <c r="AR350" s="82" t="str">
        <f t="shared" si="477"/>
        <v/>
      </c>
      <c r="AS350" s="47" t="s">
        <v>0</v>
      </c>
      <c r="AT350" s="19" t="str">
        <f t="shared" si="478"/>
        <v/>
      </c>
      <c r="AU350" s="47" t="s">
        <v>0</v>
      </c>
      <c r="AV350" s="103"/>
      <c r="AW350" s="105"/>
      <c r="AX350" s="47" t="s">
        <v>0</v>
      </c>
      <c r="AY350" s="259" t="str">
        <f t="shared" si="501"/>
        <v/>
      </c>
      <c r="AZ350" s="47" t="s">
        <v>0</v>
      </c>
      <c r="BA350" s="52" t="str">
        <f t="shared" si="431"/>
        <v/>
      </c>
      <c r="BB350" s="73" t="str">
        <f>IF(AV350&amp;AW350="","",MAX(BB$12:BB349)+1)</f>
        <v/>
      </c>
      <c r="BC350" s="271" t="str">
        <f t="shared" si="439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>IF(O350="","",IF(BC350="",AO350,IF(BC350="NEMA",AV350,INDEX(regNatjecatelj_ime,MATCH(BC350,regNatjecatelj_id,0)))))</f>
        <v/>
      </c>
      <c r="BG350" s="31" t="str">
        <f>IF(O350="","",IF(BC350="",AP350,IF(BC350="NEMA",AW350,INDEX(regNatjecatelj_prezime,MATCH(BC350,regNatjecatelj_id,0)))))</f>
        <v/>
      </c>
      <c r="BH350" s="73" t="str">
        <f t="shared" si="479"/>
        <v/>
      </c>
      <c r="BI350" s="53" t="str">
        <f t="shared" si="480"/>
        <v/>
      </c>
      <c r="BJ350" s="47" t="s">
        <v>0</v>
      </c>
      <c r="BK350" s="52" t="str">
        <f t="shared" si="440"/>
        <v/>
      </c>
      <c r="BL350" s="31" t="str">
        <f t="shared" si="441"/>
        <v/>
      </c>
      <c r="BM350" s="73" t="str">
        <f t="shared" si="442"/>
        <v/>
      </c>
      <c r="BN350" s="31" t="str" cm="1">
        <f t="array" ref="BN350">IF(BM350="",""&amp;BL350,IF(BM350="NEMA",BL350,INDEX(regKlub_naziv,MATCH(INDEX(regKlub_alias_klubId,BM350),regKlub_id,0))))</f>
        <v/>
      </c>
      <c r="BO350" s="31" t="str" cm="1">
        <f t="array" ref="BO350">IFERROR(""&amp;INDEX(regNatjecatelj_klub,DX350),"")</f>
        <v/>
      </c>
      <c r="BP350" s="88" t="str">
        <f t="shared" si="481"/>
        <v/>
      </c>
      <c r="BQ350" s="66" t="str">
        <f t="shared" si="482"/>
        <v/>
      </c>
      <c r="BR350" s="47" t="s">
        <v>0</v>
      </c>
      <c r="BS350" s="52" t="str">
        <f>IF(X350&lt;&gt;"NEMA","",IF(IFERROR(MATCH(W350,W$12:W349,0),0)&lt;&gt;0,"",W350))</f>
        <v/>
      </c>
      <c r="BT350" s="73" t="str">
        <f t="shared" si="483"/>
        <v/>
      </c>
      <c r="BU350" s="31" t="str">
        <f>IF(OR(BT350="",BT350&lt;&gt;"NEMA"),"",MAX(BU$12:BU349)+1)</f>
        <v/>
      </c>
      <c r="BV350" s="66" t="str">
        <f t="shared" si="484"/>
        <v/>
      </c>
      <c r="BW350" s="47" t="s">
        <v>0</v>
      </c>
      <c r="BX350" s="19" t="str">
        <f t="shared" si="485"/>
        <v/>
      </c>
      <c r="BY350" s="47" t="s">
        <v>0</v>
      </c>
      <c r="BZ350" s="82" t="str">
        <f>IF(BM350&lt;&gt;"NEMA","",IF(IFERROR(MATCH(BL350,BL$12:BL349,0),0)&lt;&gt;0,"",BL350))</f>
        <v/>
      </c>
      <c r="CA350" s="47" t="s">
        <v>0</v>
      </c>
      <c r="CB350" s="125"/>
      <c r="CC350" s="47" t="s">
        <v>0</v>
      </c>
      <c r="CD350" s="58" t="str">
        <f t="shared" si="486"/>
        <v/>
      </c>
      <c r="CE350" s="31" t="str">
        <f t="shared" si="487"/>
        <v/>
      </c>
      <c r="CF350" s="31" t="str">
        <f>IF(CE350="","",MAX(CF$12:CF349)+1)</f>
        <v/>
      </c>
      <c r="CG350" s="31" t="str">
        <f t="shared" si="443"/>
        <v/>
      </c>
      <c r="CH350" s="31" t="str">
        <f t="shared" si="488"/>
        <v/>
      </c>
      <c r="CI350" s="31" t="str">
        <f>IF(CB350="","",MAX(CI$12:CI349)+1)</f>
        <v/>
      </c>
      <c r="CJ350" s="31" t="str">
        <f t="shared" si="489"/>
        <v/>
      </c>
      <c r="CK350" s="66" t="str">
        <f t="shared" si="490"/>
        <v/>
      </c>
      <c r="CL350" s="47" t="s">
        <v>0</v>
      </c>
      <c r="CM350" s="73" t="str">
        <f t="shared" si="444"/>
        <v/>
      </c>
      <c r="CN350" s="47"/>
      <c r="CO350" s="19" t="str">
        <f t="shared" si="491"/>
        <v/>
      </c>
      <c r="CP350" s="47" t="s">
        <v>0</v>
      </c>
      <c r="CQ350" s="143" t="str">
        <f t="shared" si="492"/>
        <v/>
      </c>
      <c r="CR350" s="47" t="s">
        <v>0</v>
      </c>
      <c r="CS350" s="58" t="str">
        <f t="shared" si="428"/>
        <v/>
      </c>
      <c r="CT350" s="73" t="str">
        <f t="shared" si="429"/>
        <v/>
      </c>
      <c r="CU350" s="229" t="str">
        <f t="shared" si="445"/>
        <v/>
      </c>
      <c r="CV350" s="230" t="str">
        <f t="shared" si="430"/>
        <v/>
      </c>
      <c r="CW350" s="163" t="str">
        <f t="shared" si="446"/>
        <v/>
      </c>
      <c r="CX350" s="47" t="s">
        <v>0</v>
      </c>
      <c r="CY350" s="222" t="str">
        <f t="shared" si="493"/>
        <v xml:space="preserve">
</v>
      </c>
      <c r="CZ350" s="223" t="str">
        <f t="shared" si="494"/>
        <v/>
      </c>
      <c r="DA350" s="47" t="s">
        <v>0</v>
      </c>
      <c r="DB350" s="47"/>
      <c r="DC350" s="47"/>
      <c r="DD350" s="47"/>
      <c r="DE350" s="47" t="s">
        <v>0</v>
      </c>
      <c r="DF350" s="53" t="str">
        <f t="shared" si="502"/>
        <v/>
      </c>
      <c r="DG350" t="s">
        <v>0</v>
      </c>
      <c r="DH350" s="128" t="str">
        <f t="shared" si="503"/>
        <v/>
      </c>
      <c r="DI350" t="s">
        <v>0</v>
      </c>
      <c r="DJ350" s="52" t="str">
        <f t="shared" si="504"/>
        <v/>
      </c>
      <c r="DK350" s="66" t="str">
        <f t="shared" si="505"/>
        <v/>
      </c>
      <c r="DL350" t="s">
        <v>0</v>
      </c>
      <c r="DM350" s="19" t="str">
        <f t="shared" si="506"/>
        <v/>
      </c>
      <c r="DN350" s="47" t="s">
        <v>0</v>
      </c>
      <c r="DO350" s="19" t="str">
        <f t="shared" si="507"/>
        <v/>
      </c>
      <c r="DP350" s="47" t="s">
        <v>0</v>
      </c>
      <c r="DQ350" s="52" t="str">
        <f t="shared" si="447"/>
        <v/>
      </c>
      <c r="DR350" s="53" t="str">
        <f t="shared" si="448"/>
        <v/>
      </c>
      <c r="DS350" s="47" t="s">
        <v>0</v>
      </c>
      <c r="DT350" s="52" t="str">
        <f t="shared" si="449"/>
        <v/>
      </c>
      <c r="DU350" s="53" t="str">
        <f t="shared" si="450"/>
        <v/>
      </c>
      <c r="DV350" s="47" t="s">
        <v>0</v>
      </c>
      <c r="DW350" s="52" t="str">
        <f t="shared" si="451"/>
        <v/>
      </c>
      <c r="DX350" s="53" t="str">
        <f t="shared" si="452"/>
        <v/>
      </c>
      <c r="DY350" s="47" t="s">
        <v>0</v>
      </c>
      <c r="DZ350" s="58" t="str">
        <f t="shared" si="495"/>
        <v/>
      </c>
      <c r="EA350" s="53" t="str" cm="1">
        <f t="array" ref="EA350">IF(DZ350&lt;&gt;"",INDEX(regNatjecatelj_id,DZ350,0),IF(BD350&lt;&gt;"",BD350,""))</f>
        <v/>
      </c>
      <c r="EB350" s="47" t="s">
        <v>0</v>
      </c>
      <c r="EC350" s="58" t="str">
        <f t="shared" si="453"/>
        <v/>
      </c>
      <c r="ED350" s="73" t="str">
        <f t="shared" si="454"/>
        <v/>
      </c>
      <c r="EE350" s="73" t="str">
        <f t="shared" si="455"/>
        <v/>
      </c>
      <c r="EF350" s="73" t="str">
        <f t="shared" si="456"/>
        <v/>
      </c>
      <c r="EG350" s="66" t="str">
        <f t="shared" si="457"/>
        <v/>
      </c>
      <c r="EH350" s="47" t="s">
        <v>0</v>
      </c>
      <c r="EI350" s="58" t="str">
        <f>IF(AL350="","",MAX(EI$12:EI349)+1)</f>
        <v/>
      </c>
      <c r="EJ350" s="73" t="str">
        <f t="shared" si="458"/>
        <v/>
      </c>
      <c r="EK350" s="73" t="str">
        <f t="shared" si="496"/>
        <v/>
      </c>
      <c r="EL350" s="73" t="str">
        <f t="shared" si="459"/>
        <v/>
      </c>
      <c r="EM350" s="73" t="str">
        <f t="shared" si="460"/>
        <v/>
      </c>
      <c r="EN350" s="73" t="str">
        <f t="shared" si="497"/>
        <v/>
      </c>
      <c r="EO350" s="73" t="str">
        <f t="shared" si="498"/>
        <v/>
      </c>
      <c r="EP350" s="73" t="str">
        <f t="shared" si="461"/>
        <v/>
      </c>
      <c r="EQ350" s="73" t="str">
        <f t="shared" si="462"/>
        <v/>
      </c>
      <c r="ER350" s="73" t="str">
        <f t="shared" si="463"/>
        <v/>
      </c>
      <c r="ES350" s="53" t="str">
        <f t="shared" si="464"/>
        <v/>
      </c>
      <c r="ET350" s="47" t="s">
        <v>0</v>
      </c>
      <c r="EU350" s="19" t="str">
        <f t="shared" si="499"/>
        <v/>
      </c>
      <c r="EV350" s="47" t="s">
        <v>0</v>
      </c>
      <c r="EW350" s="19" t="str">
        <f t="shared" si="500"/>
        <v/>
      </c>
      <c r="EX350" s="47" t="s">
        <v>0</v>
      </c>
      <c r="EY350" s="180" t="str">
        <f t="shared" si="465"/>
        <v/>
      </c>
      <c r="EZ350" s="47" t="s">
        <v>0</v>
      </c>
    </row>
    <row r="351" spans="1:156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6" t="str">
        <f t="shared" si="466"/>
        <v/>
      </c>
      <c r="P351" s="47"/>
      <c r="Q351" s="52" t="str">
        <f t="shared" si="467"/>
        <v/>
      </c>
      <c r="R351" s="73" t="str">
        <f>IF(Q351="","",IF(COUNTIF(Q$12:Q350,Q351)=0,R350+1,R350))</f>
        <v/>
      </c>
      <c r="S351" s="73" t="str">
        <f t="shared" si="468"/>
        <v/>
      </c>
      <c r="T351" s="73" t="str">
        <f t="shared" si="432"/>
        <v/>
      </c>
      <c r="U351" s="66" t="str">
        <f t="shared" si="433"/>
        <v/>
      </c>
      <c r="V351" s="47" t="s">
        <v>0</v>
      </c>
      <c r="W351" s="222" t="str">
        <f t="shared" si="434"/>
        <v/>
      </c>
      <c r="X351" s="223" t="str">
        <f t="shared" si="435"/>
        <v/>
      </c>
      <c r="Y351" s="47" t="s">
        <v>0</v>
      </c>
      <c r="Z351" s="52" t="str">
        <f t="shared" si="469"/>
        <v/>
      </c>
      <c r="AA351" s="73" t="str">
        <f t="shared" si="436"/>
        <v/>
      </c>
      <c r="AB351" s="31" t="str">
        <f t="shared" si="470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471"/>
        <v/>
      </c>
      <c r="AH351" s="47" t="s">
        <v>0</v>
      </c>
      <c r="AI351" s="143" t="str">
        <f t="shared" si="472"/>
        <v/>
      </c>
      <c r="AJ351" s="47"/>
      <c r="AK351" s="52" t="str">
        <f t="shared" si="473"/>
        <v/>
      </c>
      <c r="AL351" s="31" t="str">
        <f t="shared" si="474"/>
        <v/>
      </c>
      <c r="AM351" s="73" t="str">
        <f t="shared" si="475"/>
        <v/>
      </c>
      <c r="AN351" s="73" t="str">
        <f t="shared" si="476"/>
        <v/>
      </c>
      <c r="AO351" s="31" t="str">
        <f t="shared" si="437"/>
        <v/>
      </c>
      <c r="AP351" s="66" t="str">
        <f t="shared" si="438"/>
        <v/>
      </c>
      <c r="AQ351" s="47" t="s">
        <v>0</v>
      </c>
      <c r="AR351" s="82" t="str">
        <f t="shared" si="477"/>
        <v/>
      </c>
      <c r="AS351" s="47" t="s">
        <v>0</v>
      </c>
      <c r="AT351" s="19" t="str">
        <f t="shared" si="478"/>
        <v/>
      </c>
      <c r="AU351" s="47" t="s">
        <v>0</v>
      </c>
      <c r="AV351" s="103"/>
      <c r="AW351" s="105"/>
      <c r="AX351" s="47" t="s">
        <v>0</v>
      </c>
      <c r="AY351" s="259" t="str">
        <f t="shared" si="501"/>
        <v/>
      </c>
      <c r="AZ351" s="47" t="s">
        <v>0</v>
      </c>
      <c r="BA351" s="52" t="str">
        <f t="shared" si="431"/>
        <v/>
      </c>
      <c r="BB351" s="73" t="str">
        <f>IF(AV351&amp;AW351="","",MAX(BB$12:BB350)+1)</f>
        <v/>
      </c>
      <c r="BC351" s="271" t="str">
        <f t="shared" si="439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>IF(O351="","",IF(BC351="",AO351,IF(BC351="NEMA",AV351,INDEX(regNatjecatelj_ime,MATCH(BC351,regNatjecatelj_id,0)))))</f>
        <v/>
      </c>
      <c r="BG351" s="31" t="str">
        <f>IF(O351="","",IF(BC351="",AP351,IF(BC351="NEMA",AW351,INDEX(regNatjecatelj_prezime,MATCH(BC351,regNatjecatelj_id,0)))))</f>
        <v/>
      </c>
      <c r="BH351" s="73" t="str">
        <f t="shared" si="479"/>
        <v/>
      </c>
      <c r="BI351" s="53" t="str">
        <f t="shared" si="480"/>
        <v/>
      </c>
      <c r="BJ351" s="47" t="s">
        <v>0</v>
      </c>
      <c r="BK351" s="52" t="str">
        <f t="shared" si="440"/>
        <v/>
      </c>
      <c r="BL351" s="31" t="str">
        <f t="shared" si="441"/>
        <v/>
      </c>
      <c r="BM351" s="73" t="str">
        <f t="shared" si="442"/>
        <v/>
      </c>
      <c r="BN351" s="31" t="str" cm="1">
        <f t="array" ref="BN351">IF(BM351="",""&amp;BL351,IF(BM351="NEMA",BL351,INDEX(regKlub_naziv,MATCH(INDEX(regKlub_alias_klubId,BM351),regKlub_id,0))))</f>
        <v/>
      </c>
      <c r="BO351" s="31" t="str" cm="1">
        <f t="array" ref="BO351">IFERROR(""&amp;INDEX(regNatjecatelj_klub,DX351),"")</f>
        <v/>
      </c>
      <c r="BP351" s="88" t="str">
        <f t="shared" si="481"/>
        <v/>
      </c>
      <c r="BQ351" s="66" t="str">
        <f t="shared" si="482"/>
        <v/>
      </c>
      <c r="BR351" s="47" t="s">
        <v>0</v>
      </c>
      <c r="BS351" s="52" t="str">
        <f>IF(X351&lt;&gt;"NEMA","",IF(IFERROR(MATCH(W351,W$12:W350,0),0)&lt;&gt;0,"",W351))</f>
        <v/>
      </c>
      <c r="BT351" s="73" t="str">
        <f t="shared" si="483"/>
        <v/>
      </c>
      <c r="BU351" s="31" t="str">
        <f>IF(OR(BT351="",BT351&lt;&gt;"NEMA"),"",MAX(BU$12:BU350)+1)</f>
        <v/>
      </c>
      <c r="BV351" s="66" t="str">
        <f t="shared" si="484"/>
        <v/>
      </c>
      <c r="BW351" s="47" t="s">
        <v>0</v>
      </c>
      <c r="BX351" s="19" t="str">
        <f t="shared" si="485"/>
        <v/>
      </c>
      <c r="BY351" s="47" t="s">
        <v>0</v>
      </c>
      <c r="BZ351" s="82" t="str">
        <f>IF(BM351&lt;&gt;"NEMA","",IF(IFERROR(MATCH(BL351,BL$12:BL350,0),0)&lt;&gt;0,"",BL351))</f>
        <v/>
      </c>
      <c r="CA351" s="47" t="s">
        <v>0</v>
      </c>
      <c r="CB351" s="125"/>
      <c r="CC351" s="47" t="s">
        <v>0</v>
      </c>
      <c r="CD351" s="58" t="str">
        <f t="shared" si="486"/>
        <v/>
      </c>
      <c r="CE351" s="31" t="str">
        <f t="shared" si="487"/>
        <v/>
      </c>
      <c r="CF351" s="31" t="str">
        <f>IF(CE351="","",MAX(CF$12:CF350)+1)</f>
        <v/>
      </c>
      <c r="CG351" s="31" t="str">
        <f t="shared" si="443"/>
        <v/>
      </c>
      <c r="CH351" s="31" t="str">
        <f t="shared" si="488"/>
        <v/>
      </c>
      <c r="CI351" s="31" t="str">
        <f>IF(CB351="","",MAX(CI$12:CI350)+1)</f>
        <v/>
      </c>
      <c r="CJ351" s="31" t="str">
        <f t="shared" si="489"/>
        <v/>
      </c>
      <c r="CK351" s="66" t="str">
        <f t="shared" si="490"/>
        <v/>
      </c>
      <c r="CL351" s="47" t="s">
        <v>0</v>
      </c>
      <c r="CM351" s="73" t="str">
        <f t="shared" si="444"/>
        <v/>
      </c>
      <c r="CN351" s="47"/>
      <c r="CO351" s="19" t="str">
        <f t="shared" si="491"/>
        <v/>
      </c>
      <c r="CP351" s="47" t="s">
        <v>0</v>
      </c>
      <c r="CQ351" s="143" t="str">
        <f t="shared" si="492"/>
        <v/>
      </c>
      <c r="CR351" s="47" t="s">
        <v>0</v>
      </c>
      <c r="CS351" s="58" t="str">
        <f t="shared" si="428"/>
        <v/>
      </c>
      <c r="CT351" s="73" t="str">
        <f t="shared" si="429"/>
        <v/>
      </c>
      <c r="CU351" s="229" t="str">
        <f t="shared" si="445"/>
        <v/>
      </c>
      <c r="CV351" s="230" t="str">
        <f t="shared" si="430"/>
        <v/>
      </c>
      <c r="CW351" s="163" t="str">
        <f t="shared" si="446"/>
        <v/>
      </c>
      <c r="CX351" s="47" t="s">
        <v>0</v>
      </c>
      <c r="CY351" s="222" t="str">
        <f t="shared" si="493"/>
        <v xml:space="preserve">
</v>
      </c>
      <c r="CZ351" s="223" t="str">
        <f t="shared" si="494"/>
        <v/>
      </c>
      <c r="DA351" s="47" t="s">
        <v>0</v>
      </c>
      <c r="DB351" s="47"/>
      <c r="DC351" s="47"/>
      <c r="DD351" s="47"/>
      <c r="DE351" s="47" t="s">
        <v>0</v>
      </c>
      <c r="DF351" s="53" t="str">
        <f t="shared" si="502"/>
        <v/>
      </c>
      <c r="DG351" t="s">
        <v>0</v>
      </c>
      <c r="DH351" s="128" t="str">
        <f t="shared" si="503"/>
        <v/>
      </c>
      <c r="DI351" t="s">
        <v>0</v>
      </c>
      <c r="DJ351" s="52" t="str">
        <f t="shared" si="504"/>
        <v/>
      </c>
      <c r="DK351" s="66" t="str">
        <f t="shared" si="505"/>
        <v/>
      </c>
      <c r="DL351" t="s">
        <v>0</v>
      </c>
      <c r="DM351" s="19" t="str">
        <f t="shared" si="506"/>
        <v/>
      </c>
      <c r="DN351" s="47" t="s">
        <v>0</v>
      </c>
      <c r="DO351" s="19" t="str">
        <f t="shared" si="507"/>
        <v/>
      </c>
      <c r="DP351" s="47" t="s">
        <v>0</v>
      </c>
      <c r="DQ351" s="52" t="str">
        <f t="shared" si="447"/>
        <v/>
      </c>
      <c r="DR351" s="53" t="str">
        <f t="shared" si="448"/>
        <v/>
      </c>
      <c r="DS351" s="47" t="s">
        <v>0</v>
      </c>
      <c r="DT351" s="52" t="str">
        <f t="shared" si="449"/>
        <v/>
      </c>
      <c r="DU351" s="53" t="str">
        <f t="shared" si="450"/>
        <v/>
      </c>
      <c r="DV351" s="47" t="s">
        <v>0</v>
      </c>
      <c r="DW351" s="52" t="str">
        <f t="shared" si="451"/>
        <v/>
      </c>
      <c r="DX351" s="53" t="str">
        <f t="shared" si="452"/>
        <v/>
      </c>
      <c r="DY351" s="47" t="s">
        <v>0</v>
      </c>
      <c r="DZ351" s="58" t="str">
        <f t="shared" si="495"/>
        <v/>
      </c>
      <c r="EA351" s="53" t="str" cm="1">
        <f t="array" ref="EA351">IF(DZ351&lt;&gt;"",INDEX(regNatjecatelj_id,DZ351,0),IF(BD351&lt;&gt;"",BD351,""))</f>
        <v/>
      </c>
      <c r="EB351" s="47" t="s">
        <v>0</v>
      </c>
      <c r="EC351" s="58" t="str">
        <f t="shared" si="453"/>
        <v/>
      </c>
      <c r="ED351" s="73" t="str">
        <f t="shared" si="454"/>
        <v/>
      </c>
      <c r="EE351" s="73" t="str">
        <f t="shared" si="455"/>
        <v/>
      </c>
      <c r="EF351" s="73" t="str">
        <f t="shared" si="456"/>
        <v/>
      </c>
      <c r="EG351" s="66" t="str">
        <f t="shared" si="457"/>
        <v/>
      </c>
      <c r="EH351" s="47" t="s">
        <v>0</v>
      </c>
      <c r="EI351" s="58" t="str">
        <f>IF(AL351="","",MAX(EI$12:EI350)+1)</f>
        <v/>
      </c>
      <c r="EJ351" s="73" t="str">
        <f t="shared" si="458"/>
        <v/>
      </c>
      <c r="EK351" s="73" t="str">
        <f t="shared" si="496"/>
        <v/>
      </c>
      <c r="EL351" s="73" t="str">
        <f t="shared" si="459"/>
        <v/>
      </c>
      <c r="EM351" s="73" t="str">
        <f t="shared" si="460"/>
        <v/>
      </c>
      <c r="EN351" s="73" t="str">
        <f t="shared" si="497"/>
        <v/>
      </c>
      <c r="EO351" s="73" t="str">
        <f t="shared" si="498"/>
        <v/>
      </c>
      <c r="EP351" s="73" t="str">
        <f t="shared" si="461"/>
        <v/>
      </c>
      <c r="EQ351" s="73" t="str">
        <f t="shared" si="462"/>
        <v/>
      </c>
      <c r="ER351" s="73" t="str">
        <f t="shared" si="463"/>
        <v/>
      </c>
      <c r="ES351" s="53" t="str">
        <f t="shared" si="464"/>
        <v/>
      </c>
      <c r="ET351" s="47" t="s">
        <v>0</v>
      </c>
      <c r="EU351" s="19" t="str">
        <f t="shared" si="499"/>
        <v/>
      </c>
      <c r="EV351" s="47" t="s">
        <v>0</v>
      </c>
      <c r="EW351" s="19" t="str">
        <f t="shared" si="500"/>
        <v/>
      </c>
      <c r="EX351" s="47" t="s">
        <v>0</v>
      </c>
      <c r="EY351" s="180" t="str">
        <f t="shared" si="465"/>
        <v/>
      </c>
      <c r="EZ351" s="47" t="s">
        <v>0</v>
      </c>
    </row>
    <row r="352" spans="1:156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6" t="str">
        <f t="shared" si="466"/>
        <v/>
      </c>
      <c r="P352" s="47"/>
      <c r="Q352" s="52" t="str">
        <f t="shared" si="467"/>
        <v/>
      </c>
      <c r="R352" s="73" t="str">
        <f>IF(Q352="","",IF(COUNTIF(Q$12:Q351,Q352)=0,R351+1,R351))</f>
        <v/>
      </c>
      <c r="S352" s="73" t="str">
        <f t="shared" si="468"/>
        <v/>
      </c>
      <c r="T352" s="73" t="str">
        <f t="shared" si="432"/>
        <v/>
      </c>
      <c r="U352" s="66" t="str">
        <f t="shared" si="433"/>
        <v/>
      </c>
      <c r="V352" s="47" t="s">
        <v>0</v>
      </c>
      <c r="W352" s="222" t="str">
        <f t="shared" si="434"/>
        <v/>
      </c>
      <c r="X352" s="223" t="str">
        <f t="shared" si="435"/>
        <v/>
      </c>
      <c r="Y352" s="47" t="s">
        <v>0</v>
      </c>
      <c r="Z352" s="52" t="str">
        <f t="shared" si="469"/>
        <v/>
      </c>
      <c r="AA352" s="73" t="str">
        <f t="shared" si="436"/>
        <v/>
      </c>
      <c r="AB352" s="31" t="str">
        <f t="shared" si="470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471"/>
        <v/>
      </c>
      <c r="AH352" s="47" t="s">
        <v>0</v>
      </c>
      <c r="AI352" s="143" t="str">
        <f t="shared" si="472"/>
        <v/>
      </c>
      <c r="AJ352" s="47"/>
      <c r="AK352" s="52" t="str">
        <f t="shared" si="473"/>
        <v/>
      </c>
      <c r="AL352" s="31" t="str">
        <f t="shared" si="474"/>
        <v/>
      </c>
      <c r="AM352" s="73" t="str">
        <f t="shared" si="475"/>
        <v/>
      </c>
      <c r="AN352" s="73" t="str">
        <f t="shared" si="476"/>
        <v/>
      </c>
      <c r="AO352" s="31" t="str">
        <f t="shared" si="437"/>
        <v/>
      </c>
      <c r="AP352" s="66" t="str">
        <f t="shared" si="438"/>
        <v/>
      </c>
      <c r="AQ352" s="47" t="s">
        <v>0</v>
      </c>
      <c r="AR352" s="82" t="str">
        <f t="shared" si="477"/>
        <v/>
      </c>
      <c r="AS352" s="47" t="s">
        <v>0</v>
      </c>
      <c r="AT352" s="19" t="str">
        <f t="shared" si="478"/>
        <v/>
      </c>
      <c r="AU352" s="47" t="s">
        <v>0</v>
      </c>
      <c r="AV352" s="103"/>
      <c r="AW352" s="105"/>
      <c r="AX352" s="47" t="s">
        <v>0</v>
      </c>
      <c r="AY352" s="259" t="str">
        <f t="shared" si="501"/>
        <v/>
      </c>
      <c r="AZ352" s="47" t="s">
        <v>0</v>
      </c>
      <c r="BA352" s="52" t="str">
        <f t="shared" si="431"/>
        <v/>
      </c>
      <c r="BB352" s="73" t="str">
        <f>IF(AV352&amp;AW352="","",MAX(BB$12:BB351)+1)</f>
        <v/>
      </c>
      <c r="BC352" s="271" t="str">
        <f t="shared" si="439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>IF(O352="","",IF(BC352="",AO352,IF(BC352="NEMA",AV352,INDEX(regNatjecatelj_ime,MATCH(BC352,regNatjecatelj_id,0)))))</f>
        <v/>
      </c>
      <c r="BG352" s="31" t="str">
        <f>IF(O352="","",IF(BC352="",AP352,IF(BC352="NEMA",AW352,INDEX(regNatjecatelj_prezime,MATCH(BC352,regNatjecatelj_id,0)))))</f>
        <v/>
      </c>
      <c r="BH352" s="73" t="str">
        <f t="shared" si="479"/>
        <v/>
      </c>
      <c r="BI352" s="53" t="str">
        <f t="shared" si="480"/>
        <v/>
      </c>
      <c r="BJ352" s="47" t="s">
        <v>0</v>
      </c>
      <c r="BK352" s="52" t="str">
        <f t="shared" si="440"/>
        <v/>
      </c>
      <c r="BL352" s="31" t="str">
        <f t="shared" si="441"/>
        <v/>
      </c>
      <c r="BM352" s="73" t="str">
        <f t="shared" si="442"/>
        <v/>
      </c>
      <c r="BN352" s="31" t="str" cm="1">
        <f t="array" ref="BN352">IF(BM352="",""&amp;BL352,IF(BM352="NEMA",BL352,INDEX(regKlub_naziv,MATCH(INDEX(regKlub_alias_klubId,BM352),regKlub_id,0))))</f>
        <v/>
      </c>
      <c r="BO352" s="31" t="str" cm="1">
        <f t="array" ref="BO352">IFERROR(""&amp;INDEX(regNatjecatelj_klub,DX352),"")</f>
        <v/>
      </c>
      <c r="BP352" s="88" t="str">
        <f t="shared" si="481"/>
        <v/>
      </c>
      <c r="BQ352" s="66" t="str">
        <f t="shared" si="482"/>
        <v/>
      </c>
      <c r="BR352" s="47" t="s">
        <v>0</v>
      </c>
      <c r="BS352" s="52" t="str">
        <f>IF(X352&lt;&gt;"NEMA","",IF(IFERROR(MATCH(W352,W$12:W351,0),0)&lt;&gt;0,"",W352))</f>
        <v/>
      </c>
      <c r="BT352" s="73" t="str">
        <f t="shared" si="483"/>
        <v/>
      </c>
      <c r="BU352" s="31" t="str">
        <f>IF(OR(BT352="",BT352&lt;&gt;"NEMA"),"",MAX(BU$12:BU351)+1)</f>
        <v/>
      </c>
      <c r="BV352" s="66" t="str">
        <f t="shared" si="484"/>
        <v/>
      </c>
      <c r="BW352" s="47" t="s">
        <v>0</v>
      </c>
      <c r="BX352" s="19" t="str">
        <f t="shared" si="485"/>
        <v/>
      </c>
      <c r="BY352" s="47" t="s">
        <v>0</v>
      </c>
      <c r="BZ352" s="82" t="str">
        <f>IF(BM352&lt;&gt;"NEMA","",IF(IFERROR(MATCH(BL352,BL$12:BL351,0),0)&lt;&gt;0,"",BL352))</f>
        <v/>
      </c>
      <c r="CA352" s="47" t="s">
        <v>0</v>
      </c>
      <c r="CB352" s="125"/>
      <c r="CC352" s="47" t="s">
        <v>0</v>
      </c>
      <c r="CD352" s="58" t="str">
        <f t="shared" si="486"/>
        <v/>
      </c>
      <c r="CE352" s="31" t="str">
        <f t="shared" si="487"/>
        <v/>
      </c>
      <c r="CF352" s="31" t="str">
        <f>IF(CE352="","",MAX(CF$12:CF351)+1)</f>
        <v/>
      </c>
      <c r="CG352" s="31" t="str">
        <f t="shared" si="443"/>
        <v/>
      </c>
      <c r="CH352" s="31" t="str">
        <f t="shared" si="488"/>
        <v/>
      </c>
      <c r="CI352" s="31" t="str">
        <f>IF(CB352="","",MAX(CI$12:CI351)+1)</f>
        <v/>
      </c>
      <c r="CJ352" s="31" t="str">
        <f t="shared" si="489"/>
        <v/>
      </c>
      <c r="CK352" s="66" t="str">
        <f t="shared" si="490"/>
        <v/>
      </c>
      <c r="CL352" s="47" t="s">
        <v>0</v>
      </c>
      <c r="CM352" s="73" t="str">
        <f t="shared" si="444"/>
        <v/>
      </c>
      <c r="CN352" s="47"/>
      <c r="CO352" s="19" t="str">
        <f t="shared" si="491"/>
        <v/>
      </c>
      <c r="CP352" s="47" t="s">
        <v>0</v>
      </c>
      <c r="CQ352" s="143" t="str">
        <f t="shared" si="492"/>
        <v/>
      </c>
      <c r="CR352" s="47" t="s">
        <v>0</v>
      </c>
      <c r="CS352" s="58" t="str">
        <f t="shared" si="428"/>
        <v/>
      </c>
      <c r="CT352" s="73" t="str">
        <f t="shared" si="429"/>
        <v/>
      </c>
      <c r="CU352" s="229" t="str">
        <f t="shared" si="445"/>
        <v/>
      </c>
      <c r="CV352" s="230" t="str">
        <f t="shared" si="430"/>
        <v/>
      </c>
      <c r="CW352" s="163" t="str">
        <f t="shared" si="446"/>
        <v/>
      </c>
      <c r="CX352" s="47" t="s">
        <v>0</v>
      </c>
      <c r="CY352" s="222" t="str">
        <f t="shared" si="493"/>
        <v xml:space="preserve">
</v>
      </c>
      <c r="CZ352" s="223" t="str">
        <f t="shared" si="494"/>
        <v/>
      </c>
      <c r="DA352" s="47" t="s">
        <v>0</v>
      </c>
      <c r="DB352" s="47"/>
      <c r="DC352" s="47"/>
      <c r="DD352" s="47"/>
      <c r="DE352" s="47" t="s">
        <v>0</v>
      </c>
      <c r="DF352" s="53" t="str">
        <f t="shared" si="502"/>
        <v/>
      </c>
      <c r="DG352" t="s">
        <v>0</v>
      </c>
      <c r="DH352" s="128" t="str">
        <f t="shared" si="503"/>
        <v/>
      </c>
      <c r="DI352" t="s">
        <v>0</v>
      </c>
      <c r="DJ352" s="52" t="str">
        <f t="shared" si="504"/>
        <v/>
      </c>
      <c r="DK352" s="66" t="str">
        <f t="shared" si="505"/>
        <v/>
      </c>
      <c r="DL352" t="s">
        <v>0</v>
      </c>
      <c r="DM352" s="19" t="str">
        <f t="shared" si="506"/>
        <v/>
      </c>
      <c r="DN352" s="47" t="s">
        <v>0</v>
      </c>
      <c r="DO352" s="19" t="str">
        <f t="shared" si="507"/>
        <v/>
      </c>
      <c r="DP352" s="47" t="s">
        <v>0</v>
      </c>
      <c r="DQ352" s="52" t="str">
        <f t="shared" si="447"/>
        <v/>
      </c>
      <c r="DR352" s="53" t="str">
        <f t="shared" si="448"/>
        <v/>
      </c>
      <c r="DS352" s="47" t="s">
        <v>0</v>
      </c>
      <c r="DT352" s="52" t="str">
        <f t="shared" si="449"/>
        <v/>
      </c>
      <c r="DU352" s="53" t="str">
        <f t="shared" si="450"/>
        <v/>
      </c>
      <c r="DV352" s="47" t="s">
        <v>0</v>
      </c>
      <c r="DW352" s="52" t="str">
        <f t="shared" si="451"/>
        <v/>
      </c>
      <c r="DX352" s="53" t="str">
        <f t="shared" si="452"/>
        <v/>
      </c>
      <c r="DY352" s="47" t="s">
        <v>0</v>
      </c>
      <c r="DZ352" s="58" t="str">
        <f t="shared" si="495"/>
        <v/>
      </c>
      <c r="EA352" s="53" t="str" cm="1">
        <f t="array" ref="EA352">IF(DZ352&lt;&gt;"",INDEX(regNatjecatelj_id,DZ352,0),IF(BD352&lt;&gt;"",BD352,""))</f>
        <v/>
      </c>
      <c r="EB352" s="47" t="s">
        <v>0</v>
      </c>
      <c r="EC352" s="58" t="str">
        <f t="shared" si="453"/>
        <v/>
      </c>
      <c r="ED352" s="73" t="str">
        <f t="shared" si="454"/>
        <v/>
      </c>
      <c r="EE352" s="73" t="str">
        <f t="shared" si="455"/>
        <v/>
      </c>
      <c r="EF352" s="73" t="str">
        <f t="shared" si="456"/>
        <v/>
      </c>
      <c r="EG352" s="66" t="str">
        <f t="shared" si="457"/>
        <v/>
      </c>
      <c r="EH352" s="47" t="s">
        <v>0</v>
      </c>
      <c r="EI352" s="58" t="str">
        <f>IF(AL352="","",MAX(EI$12:EI351)+1)</f>
        <v/>
      </c>
      <c r="EJ352" s="73" t="str">
        <f t="shared" si="458"/>
        <v/>
      </c>
      <c r="EK352" s="73" t="str">
        <f t="shared" si="496"/>
        <v/>
      </c>
      <c r="EL352" s="73" t="str">
        <f t="shared" si="459"/>
        <v/>
      </c>
      <c r="EM352" s="73" t="str">
        <f t="shared" si="460"/>
        <v/>
      </c>
      <c r="EN352" s="73" t="str">
        <f t="shared" si="497"/>
        <v/>
      </c>
      <c r="EO352" s="73" t="str">
        <f t="shared" si="498"/>
        <v/>
      </c>
      <c r="EP352" s="73" t="str">
        <f t="shared" si="461"/>
        <v/>
      </c>
      <c r="EQ352" s="73" t="str">
        <f t="shared" si="462"/>
        <v/>
      </c>
      <c r="ER352" s="73" t="str">
        <f t="shared" si="463"/>
        <v/>
      </c>
      <c r="ES352" s="53" t="str">
        <f t="shared" si="464"/>
        <v/>
      </c>
      <c r="ET352" s="47" t="s">
        <v>0</v>
      </c>
      <c r="EU352" s="19" t="str">
        <f t="shared" si="499"/>
        <v/>
      </c>
      <c r="EV352" s="47" t="s">
        <v>0</v>
      </c>
      <c r="EW352" s="19" t="str">
        <f t="shared" si="500"/>
        <v/>
      </c>
      <c r="EX352" s="47" t="s">
        <v>0</v>
      </c>
      <c r="EY352" s="180" t="str">
        <f t="shared" si="465"/>
        <v/>
      </c>
      <c r="EZ352" s="47" t="s">
        <v>0</v>
      </c>
    </row>
    <row r="353" spans="1:156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6" t="str">
        <f t="shared" si="466"/>
        <v/>
      </c>
      <c r="P353" s="47"/>
      <c r="Q353" s="52" t="str">
        <f t="shared" si="467"/>
        <v/>
      </c>
      <c r="R353" s="73" t="str">
        <f>IF(Q353="","",IF(COUNTIF(Q$12:Q352,Q353)=0,R352+1,R352))</f>
        <v/>
      </c>
      <c r="S353" s="73" t="str">
        <f t="shared" si="468"/>
        <v/>
      </c>
      <c r="T353" s="73" t="str">
        <f t="shared" si="432"/>
        <v/>
      </c>
      <c r="U353" s="66" t="str">
        <f t="shared" si="433"/>
        <v/>
      </c>
      <c r="V353" s="47" t="s">
        <v>0</v>
      </c>
      <c r="W353" s="222" t="str">
        <f t="shared" si="434"/>
        <v/>
      </c>
      <c r="X353" s="223" t="str">
        <f t="shared" si="435"/>
        <v/>
      </c>
      <c r="Y353" s="47" t="s">
        <v>0</v>
      </c>
      <c r="Z353" s="52" t="str">
        <f t="shared" si="469"/>
        <v/>
      </c>
      <c r="AA353" s="73" t="str">
        <f t="shared" si="436"/>
        <v/>
      </c>
      <c r="AB353" s="31" t="str">
        <f t="shared" si="470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471"/>
        <v/>
      </c>
      <c r="AH353" s="47" t="s">
        <v>0</v>
      </c>
      <c r="AI353" s="143" t="str">
        <f t="shared" si="472"/>
        <v/>
      </c>
      <c r="AJ353" s="47"/>
      <c r="AK353" s="52" t="str">
        <f t="shared" si="473"/>
        <v/>
      </c>
      <c r="AL353" s="31" t="str">
        <f t="shared" si="474"/>
        <v/>
      </c>
      <c r="AM353" s="73" t="str">
        <f t="shared" si="475"/>
        <v/>
      </c>
      <c r="AN353" s="73" t="str">
        <f t="shared" si="476"/>
        <v/>
      </c>
      <c r="AO353" s="31" t="str">
        <f t="shared" si="437"/>
        <v/>
      </c>
      <c r="AP353" s="66" t="str">
        <f t="shared" si="438"/>
        <v/>
      </c>
      <c r="AQ353" s="47" t="s">
        <v>0</v>
      </c>
      <c r="AR353" s="82" t="str">
        <f t="shared" si="477"/>
        <v/>
      </c>
      <c r="AS353" s="47" t="s">
        <v>0</v>
      </c>
      <c r="AT353" s="19" t="str">
        <f t="shared" si="478"/>
        <v/>
      </c>
      <c r="AU353" s="47" t="s">
        <v>0</v>
      </c>
      <c r="AV353" s="103"/>
      <c r="AW353" s="105"/>
      <c r="AX353" s="47" t="s">
        <v>0</v>
      </c>
      <c r="AY353" s="259" t="str">
        <f t="shared" si="501"/>
        <v/>
      </c>
      <c r="AZ353" s="47" t="s">
        <v>0</v>
      </c>
      <c r="BA353" s="52" t="str">
        <f t="shared" si="431"/>
        <v/>
      </c>
      <c r="BB353" s="73" t="str">
        <f>IF(AV353&amp;AW353="","",MAX(BB$12:BB352)+1)</f>
        <v/>
      </c>
      <c r="BC353" s="271" t="str">
        <f t="shared" si="439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>IF(O353="","",IF(BC353="",AO353,IF(BC353="NEMA",AV353,INDEX(regNatjecatelj_ime,MATCH(BC353,regNatjecatelj_id,0)))))</f>
        <v/>
      </c>
      <c r="BG353" s="31" t="str">
        <f>IF(O353="","",IF(BC353="",AP353,IF(BC353="NEMA",AW353,INDEX(regNatjecatelj_prezime,MATCH(BC353,regNatjecatelj_id,0)))))</f>
        <v/>
      </c>
      <c r="BH353" s="73" t="str">
        <f t="shared" si="479"/>
        <v/>
      </c>
      <c r="BI353" s="53" t="str">
        <f t="shared" si="480"/>
        <v/>
      </c>
      <c r="BJ353" s="47" t="s">
        <v>0</v>
      </c>
      <c r="BK353" s="52" t="str">
        <f t="shared" si="440"/>
        <v/>
      </c>
      <c r="BL353" s="31" t="str">
        <f t="shared" si="441"/>
        <v/>
      </c>
      <c r="BM353" s="73" t="str">
        <f t="shared" si="442"/>
        <v/>
      </c>
      <c r="BN353" s="31" t="str" cm="1">
        <f t="array" ref="BN353">IF(BM353="",""&amp;BL353,IF(BM353="NEMA",BL353,INDEX(regKlub_naziv,MATCH(INDEX(regKlub_alias_klubId,BM353),regKlub_id,0))))</f>
        <v/>
      </c>
      <c r="BO353" s="31" t="str" cm="1">
        <f t="array" ref="BO353">IFERROR(""&amp;INDEX(regNatjecatelj_klub,DX353),"")</f>
        <v/>
      </c>
      <c r="BP353" s="88" t="str">
        <f t="shared" si="481"/>
        <v/>
      </c>
      <c r="BQ353" s="66" t="str">
        <f t="shared" si="482"/>
        <v/>
      </c>
      <c r="BR353" s="47" t="s">
        <v>0</v>
      </c>
      <c r="BS353" s="52" t="str">
        <f>IF(X353&lt;&gt;"NEMA","",IF(IFERROR(MATCH(W353,W$12:W352,0),0)&lt;&gt;0,"",W353))</f>
        <v/>
      </c>
      <c r="BT353" s="73" t="str">
        <f t="shared" si="483"/>
        <v/>
      </c>
      <c r="BU353" s="31" t="str">
        <f>IF(OR(BT353="",BT353&lt;&gt;"NEMA"),"",MAX(BU$12:BU352)+1)</f>
        <v/>
      </c>
      <c r="BV353" s="66" t="str">
        <f t="shared" si="484"/>
        <v/>
      </c>
      <c r="BW353" s="47" t="s">
        <v>0</v>
      </c>
      <c r="BX353" s="19" t="str">
        <f t="shared" si="485"/>
        <v/>
      </c>
      <c r="BY353" s="47" t="s">
        <v>0</v>
      </c>
      <c r="BZ353" s="82" t="str">
        <f>IF(BM353&lt;&gt;"NEMA","",IF(IFERROR(MATCH(BL353,BL$12:BL352,0),0)&lt;&gt;0,"",BL353))</f>
        <v/>
      </c>
      <c r="CA353" s="47" t="s">
        <v>0</v>
      </c>
      <c r="CB353" s="125"/>
      <c r="CC353" s="47" t="s">
        <v>0</v>
      </c>
      <c r="CD353" s="58" t="str">
        <f t="shared" si="486"/>
        <v/>
      </c>
      <c r="CE353" s="31" t="str">
        <f t="shared" si="487"/>
        <v/>
      </c>
      <c r="CF353" s="31" t="str">
        <f>IF(CE353="","",MAX(CF$12:CF352)+1)</f>
        <v/>
      </c>
      <c r="CG353" s="31" t="str">
        <f t="shared" si="443"/>
        <v/>
      </c>
      <c r="CH353" s="31" t="str">
        <f t="shared" si="488"/>
        <v/>
      </c>
      <c r="CI353" s="31" t="str">
        <f>IF(CB353="","",MAX(CI$12:CI352)+1)</f>
        <v/>
      </c>
      <c r="CJ353" s="31" t="str">
        <f t="shared" si="489"/>
        <v/>
      </c>
      <c r="CK353" s="66" t="str">
        <f t="shared" si="490"/>
        <v/>
      </c>
      <c r="CL353" s="47" t="s">
        <v>0</v>
      </c>
      <c r="CM353" s="73" t="str">
        <f t="shared" si="444"/>
        <v/>
      </c>
      <c r="CN353" s="47"/>
      <c r="CO353" s="19" t="str">
        <f t="shared" si="491"/>
        <v/>
      </c>
      <c r="CP353" s="47" t="s">
        <v>0</v>
      </c>
      <c r="CQ353" s="143" t="str">
        <f t="shared" si="492"/>
        <v/>
      </c>
      <c r="CR353" s="47" t="s">
        <v>0</v>
      </c>
      <c r="CS353" s="58" t="str">
        <f t="shared" si="428"/>
        <v/>
      </c>
      <c r="CT353" s="73" t="str">
        <f t="shared" si="429"/>
        <v/>
      </c>
      <c r="CU353" s="229" t="str">
        <f t="shared" si="445"/>
        <v/>
      </c>
      <c r="CV353" s="230" t="str">
        <f t="shared" si="430"/>
        <v/>
      </c>
      <c r="CW353" s="163" t="str">
        <f t="shared" si="446"/>
        <v/>
      </c>
      <c r="CX353" s="47" t="s">
        <v>0</v>
      </c>
      <c r="CY353" s="222" t="str">
        <f t="shared" si="493"/>
        <v xml:space="preserve">
</v>
      </c>
      <c r="CZ353" s="223" t="str">
        <f t="shared" si="494"/>
        <v/>
      </c>
      <c r="DA353" s="47" t="s">
        <v>0</v>
      </c>
      <c r="DB353" s="47"/>
      <c r="DC353" s="47"/>
      <c r="DD353" s="47"/>
      <c r="DE353" s="47" t="s">
        <v>0</v>
      </c>
      <c r="DF353" s="53" t="str">
        <f t="shared" si="502"/>
        <v/>
      </c>
      <c r="DG353" t="s">
        <v>0</v>
      </c>
      <c r="DH353" s="128" t="str">
        <f t="shared" si="503"/>
        <v/>
      </c>
      <c r="DI353" t="s">
        <v>0</v>
      </c>
      <c r="DJ353" s="52" t="str">
        <f t="shared" si="504"/>
        <v/>
      </c>
      <c r="DK353" s="66" t="str">
        <f t="shared" si="505"/>
        <v/>
      </c>
      <c r="DL353" t="s">
        <v>0</v>
      </c>
      <c r="DM353" s="19" t="str">
        <f t="shared" si="506"/>
        <v/>
      </c>
      <c r="DN353" s="47" t="s">
        <v>0</v>
      </c>
      <c r="DO353" s="19" t="str">
        <f t="shared" si="507"/>
        <v/>
      </c>
      <c r="DP353" s="47" t="s">
        <v>0</v>
      </c>
      <c r="DQ353" s="52" t="str">
        <f t="shared" si="447"/>
        <v/>
      </c>
      <c r="DR353" s="53" t="str">
        <f t="shared" si="448"/>
        <v/>
      </c>
      <c r="DS353" s="47" t="s">
        <v>0</v>
      </c>
      <c r="DT353" s="52" t="str">
        <f t="shared" si="449"/>
        <v/>
      </c>
      <c r="DU353" s="53" t="str">
        <f t="shared" si="450"/>
        <v/>
      </c>
      <c r="DV353" s="47" t="s">
        <v>0</v>
      </c>
      <c r="DW353" s="52" t="str">
        <f t="shared" si="451"/>
        <v/>
      </c>
      <c r="DX353" s="53" t="str">
        <f t="shared" si="452"/>
        <v/>
      </c>
      <c r="DY353" s="47" t="s">
        <v>0</v>
      </c>
      <c r="DZ353" s="58" t="str">
        <f t="shared" si="495"/>
        <v/>
      </c>
      <c r="EA353" s="53" t="str" cm="1">
        <f t="array" ref="EA353">IF(DZ353&lt;&gt;"",INDEX(regNatjecatelj_id,DZ353,0),IF(BD353&lt;&gt;"",BD353,""))</f>
        <v/>
      </c>
      <c r="EB353" s="47" t="s">
        <v>0</v>
      </c>
      <c r="EC353" s="58" t="str">
        <f t="shared" si="453"/>
        <v/>
      </c>
      <c r="ED353" s="73" t="str">
        <f t="shared" si="454"/>
        <v/>
      </c>
      <c r="EE353" s="73" t="str">
        <f t="shared" si="455"/>
        <v/>
      </c>
      <c r="EF353" s="73" t="str">
        <f t="shared" si="456"/>
        <v/>
      </c>
      <c r="EG353" s="66" t="str">
        <f t="shared" si="457"/>
        <v/>
      </c>
      <c r="EH353" s="47" t="s">
        <v>0</v>
      </c>
      <c r="EI353" s="58" t="str">
        <f>IF(AL353="","",MAX(EI$12:EI352)+1)</f>
        <v/>
      </c>
      <c r="EJ353" s="73" t="str">
        <f t="shared" si="458"/>
        <v/>
      </c>
      <c r="EK353" s="73" t="str">
        <f t="shared" si="496"/>
        <v/>
      </c>
      <c r="EL353" s="73" t="str">
        <f t="shared" si="459"/>
        <v/>
      </c>
      <c r="EM353" s="73" t="str">
        <f t="shared" si="460"/>
        <v/>
      </c>
      <c r="EN353" s="73" t="str">
        <f t="shared" si="497"/>
        <v/>
      </c>
      <c r="EO353" s="73" t="str">
        <f t="shared" si="498"/>
        <v/>
      </c>
      <c r="EP353" s="73" t="str">
        <f t="shared" si="461"/>
        <v/>
      </c>
      <c r="EQ353" s="73" t="str">
        <f t="shared" si="462"/>
        <v/>
      </c>
      <c r="ER353" s="73" t="str">
        <f t="shared" si="463"/>
        <v/>
      </c>
      <c r="ES353" s="53" t="str">
        <f t="shared" si="464"/>
        <v/>
      </c>
      <c r="ET353" s="47" t="s">
        <v>0</v>
      </c>
      <c r="EU353" s="19" t="str">
        <f t="shared" si="499"/>
        <v/>
      </c>
      <c r="EV353" s="47" t="s">
        <v>0</v>
      </c>
      <c r="EW353" s="19" t="str">
        <f t="shared" si="500"/>
        <v/>
      </c>
      <c r="EX353" s="47" t="s">
        <v>0</v>
      </c>
      <c r="EY353" s="180" t="str">
        <f t="shared" si="465"/>
        <v/>
      </c>
      <c r="EZ353" s="47" t="s">
        <v>0</v>
      </c>
    </row>
    <row r="354" spans="1:156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6" t="str">
        <f t="shared" si="466"/>
        <v/>
      </c>
      <c r="P354" s="47"/>
      <c r="Q354" s="52" t="str">
        <f t="shared" si="467"/>
        <v/>
      </c>
      <c r="R354" s="73" t="str">
        <f>IF(Q354="","",IF(COUNTIF(Q$12:Q353,Q354)=0,R353+1,R353))</f>
        <v/>
      </c>
      <c r="S354" s="73" t="str">
        <f t="shared" si="468"/>
        <v/>
      </c>
      <c r="T354" s="73" t="str">
        <f t="shared" si="432"/>
        <v/>
      </c>
      <c r="U354" s="66" t="str">
        <f t="shared" si="433"/>
        <v/>
      </c>
      <c r="V354" s="47" t="s">
        <v>0</v>
      </c>
      <c r="W354" s="222" t="str">
        <f t="shared" si="434"/>
        <v/>
      </c>
      <c r="X354" s="223" t="str">
        <f t="shared" si="435"/>
        <v/>
      </c>
      <c r="Y354" s="47" t="s">
        <v>0</v>
      </c>
      <c r="Z354" s="52" t="str">
        <f t="shared" si="469"/>
        <v/>
      </c>
      <c r="AA354" s="73" t="str">
        <f t="shared" si="436"/>
        <v/>
      </c>
      <c r="AB354" s="31" t="str">
        <f t="shared" si="470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471"/>
        <v/>
      </c>
      <c r="AH354" s="47" t="s">
        <v>0</v>
      </c>
      <c r="AI354" s="143" t="str">
        <f t="shared" si="472"/>
        <v/>
      </c>
      <c r="AJ354" s="47"/>
      <c r="AK354" s="52" t="str">
        <f t="shared" si="473"/>
        <v/>
      </c>
      <c r="AL354" s="31" t="str">
        <f t="shared" si="474"/>
        <v/>
      </c>
      <c r="AM354" s="73" t="str">
        <f t="shared" si="475"/>
        <v/>
      </c>
      <c r="AN354" s="73" t="str">
        <f t="shared" si="476"/>
        <v/>
      </c>
      <c r="AO354" s="31" t="str">
        <f t="shared" si="437"/>
        <v/>
      </c>
      <c r="AP354" s="66" t="str">
        <f t="shared" si="438"/>
        <v/>
      </c>
      <c r="AQ354" s="47" t="s">
        <v>0</v>
      </c>
      <c r="AR354" s="82" t="str">
        <f t="shared" si="477"/>
        <v/>
      </c>
      <c r="AS354" s="47" t="s">
        <v>0</v>
      </c>
      <c r="AT354" s="19" t="str">
        <f t="shared" si="478"/>
        <v/>
      </c>
      <c r="AU354" s="47" t="s">
        <v>0</v>
      </c>
      <c r="AV354" s="103"/>
      <c r="AW354" s="105"/>
      <c r="AX354" s="47" t="s">
        <v>0</v>
      </c>
      <c r="AY354" s="259" t="str">
        <f t="shared" si="501"/>
        <v/>
      </c>
      <c r="AZ354" s="47" t="s">
        <v>0</v>
      </c>
      <c r="BA354" s="52" t="str">
        <f t="shared" si="431"/>
        <v/>
      </c>
      <c r="BB354" s="73" t="str">
        <f>IF(AV354&amp;AW354="","",MAX(BB$12:BB353)+1)</f>
        <v/>
      </c>
      <c r="BC354" s="271" t="str">
        <f t="shared" si="439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>IF(O354="","",IF(BC354="",AO354,IF(BC354="NEMA",AV354,INDEX(regNatjecatelj_ime,MATCH(BC354,regNatjecatelj_id,0)))))</f>
        <v/>
      </c>
      <c r="BG354" s="31" t="str">
        <f>IF(O354="","",IF(BC354="",AP354,IF(BC354="NEMA",AW354,INDEX(regNatjecatelj_prezime,MATCH(BC354,regNatjecatelj_id,0)))))</f>
        <v/>
      </c>
      <c r="BH354" s="73" t="str">
        <f t="shared" si="479"/>
        <v/>
      </c>
      <c r="BI354" s="53" t="str">
        <f t="shared" si="480"/>
        <v/>
      </c>
      <c r="BJ354" s="47" t="s">
        <v>0</v>
      </c>
      <c r="BK354" s="52" t="str">
        <f t="shared" si="440"/>
        <v/>
      </c>
      <c r="BL354" s="31" t="str">
        <f t="shared" si="441"/>
        <v/>
      </c>
      <c r="BM354" s="73" t="str">
        <f t="shared" si="442"/>
        <v/>
      </c>
      <c r="BN354" s="31" t="str" cm="1">
        <f t="array" ref="BN354">IF(BM354="",""&amp;BL354,IF(BM354="NEMA",BL354,INDEX(regKlub_naziv,MATCH(INDEX(regKlub_alias_klubId,BM354),regKlub_id,0))))</f>
        <v/>
      </c>
      <c r="BO354" s="31" t="str" cm="1">
        <f t="array" ref="BO354">IFERROR(""&amp;INDEX(regNatjecatelj_klub,DX354),"")</f>
        <v/>
      </c>
      <c r="BP354" s="88" t="str">
        <f t="shared" si="481"/>
        <v/>
      </c>
      <c r="BQ354" s="66" t="str">
        <f t="shared" si="482"/>
        <v/>
      </c>
      <c r="BR354" s="47" t="s">
        <v>0</v>
      </c>
      <c r="BS354" s="52" t="str">
        <f>IF(X354&lt;&gt;"NEMA","",IF(IFERROR(MATCH(W354,W$12:W353,0),0)&lt;&gt;0,"",W354))</f>
        <v/>
      </c>
      <c r="BT354" s="73" t="str">
        <f t="shared" si="483"/>
        <v/>
      </c>
      <c r="BU354" s="31" t="str">
        <f>IF(OR(BT354="",BT354&lt;&gt;"NEMA"),"",MAX(BU$12:BU353)+1)</f>
        <v/>
      </c>
      <c r="BV354" s="66" t="str">
        <f t="shared" si="484"/>
        <v/>
      </c>
      <c r="BW354" s="47" t="s">
        <v>0</v>
      </c>
      <c r="BX354" s="19" t="str">
        <f t="shared" si="485"/>
        <v/>
      </c>
      <c r="BY354" s="47" t="s">
        <v>0</v>
      </c>
      <c r="BZ354" s="82" t="str">
        <f>IF(BM354&lt;&gt;"NEMA","",IF(IFERROR(MATCH(BL354,BL$12:BL353,0),0)&lt;&gt;0,"",BL354))</f>
        <v/>
      </c>
      <c r="CA354" s="47" t="s">
        <v>0</v>
      </c>
      <c r="CB354" s="125"/>
      <c r="CC354" s="47" t="s">
        <v>0</v>
      </c>
      <c r="CD354" s="58" t="str">
        <f t="shared" si="486"/>
        <v/>
      </c>
      <c r="CE354" s="31" t="str">
        <f t="shared" si="487"/>
        <v/>
      </c>
      <c r="CF354" s="31" t="str">
        <f>IF(CE354="","",MAX(CF$12:CF353)+1)</f>
        <v/>
      </c>
      <c r="CG354" s="31" t="str">
        <f t="shared" si="443"/>
        <v/>
      </c>
      <c r="CH354" s="31" t="str">
        <f t="shared" si="488"/>
        <v/>
      </c>
      <c r="CI354" s="31" t="str">
        <f>IF(CB354="","",MAX(CI$12:CI353)+1)</f>
        <v/>
      </c>
      <c r="CJ354" s="31" t="str">
        <f t="shared" si="489"/>
        <v/>
      </c>
      <c r="CK354" s="66" t="str">
        <f t="shared" si="490"/>
        <v/>
      </c>
      <c r="CL354" s="47" t="s">
        <v>0</v>
      </c>
      <c r="CM354" s="73" t="str">
        <f t="shared" si="444"/>
        <v/>
      </c>
      <c r="CN354" s="47"/>
      <c r="CO354" s="19" t="str">
        <f t="shared" si="491"/>
        <v/>
      </c>
      <c r="CP354" s="47" t="s">
        <v>0</v>
      </c>
      <c r="CQ354" s="143" t="str">
        <f t="shared" si="492"/>
        <v/>
      </c>
      <c r="CR354" s="47" t="s">
        <v>0</v>
      </c>
      <c r="CS354" s="58" t="str">
        <f t="shared" si="428"/>
        <v/>
      </c>
      <c r="CT354" s="73" t="str">
        <f t="shared" si="429"/>
        <v/>
      </c>
      <c r="CU354" s="229" t="str">
        <f t="shared" si="445"/>
        <v/>
      </c>
      <c r="CV354" s="230" t="str">
        <f t="shared" si="430"/>
        <v/>
      </c>
      <c r="CW354" s="163" t="str">
        <f t="shared" si="446"/>
        <v/>
      </c>
      <c r="CX354" s="47" t="s">
        <v>0</v>
      </c>
      <c r="CY354" s="222" t="str">
        <f t="shared" si="493"/>
        <v xml:space="preserve">
</v>
      </c>
      <c r="CZ354" s="223" t="str">
        <f t="shared" si="494"/>
        <v/>
      </c>
      <c r="DA354" s="47" t="s">
        <v>0</v>
      </c>
      <c r="DB354" s="47"/>
      <c r="DC354" s="47"/>
      <c r="DD354" s="47"/>
      <c r="DE354" s="47" t="s">
        <v>0</v>
      </c>
      <c r="DF354" s="53" t="str">
        <f t="shared" si="502"/>
        <v/>
      </c>
      <c r="DG354" t="s">
        <v>0</v>
      </c>
      <c r="DH354" s="128" t="str">
        <f t="shared" si="503"/>
        <v/>
      </c>
      <c r="DI354" t="s">
        <v>0</v>
      </c>
      <c r="DJ354" s="52" t="str">
        <f t="shared" si="504"/>
        <v/>
      </c>
      <c r="DK354" s="66" t="str">
        <f t="shared" si="505"/>
        <v/>
      </c>
      <c r="DL354" t="s">
        <v>0</v>
      </c>
      <c r="DM354" s="19" t="str">
        <f t="shared" si="506"/>
        <v/>
      </c>
      <c r="DN354" s="47" t="s">
        <v>0</v>
      </c>
      <c r="DO354" s="19" t="str">
        <f t="shared" si="507"/>
        <v/>
      </c>
      <c r="DP354" s="47" t="s">
        <v>0</v>
      </c>
      <c r="DQ354" s="52" t="str">
        <f t="shared" si="447"/>
        <v/>
      </c>
      <c r="DR354" s="53" t="str">
        <f t="shared" si="448"/>
        <v/>
      </c>
      <c r="DS354" s="47" t="s">
        <v>0</v>
      </c>
      <c r="DT354" s="52" t="str">
        <f t="shared" si="449"/>
        <v/>
      </c>
      <c r="DU354" s="53" t="str">
        <f t="shared" si="450"/>
        <v/>
      </c>
      <c r="DV354" s="47" t="s">
        <v>0</v>
      </c>
      <c r="DW354" s="52" t="str">
        <f t="shared" si="451"/>
        <v/>
      </c>
      <c r="DX354" s="53" t="str">
        <f t="shared" si="452"/>
        <v/>
      </c>
      <c r="DY354" s="47" t="s">
        <v>0</v>
      </c>
      <c r="DZ354" s="58" t="str">
        <f t="shared" si="495"/>
        <v/>
      </c>
      <c r="EA354" s="53" t="str" cm="1">
        <f t="array" ref="EA354">IF(DZ354&lt;&gt;"",INDEX(regNatjecatelj_id,DZ354,0),IF(BD354&lt;&gt;"",BD354,""))</f>
        <v/>
      </c>
      <c r="EB354" s="47" t="s">
        <v>0</v>
      </c>
      <c r="EC354" s="58" t="str">
        <f t="shared" si="453"/>
        <v/>
      </c>
      <c r="ED354" s="73" t="str">
        <f t="shared" si="454"/>
        <v/>
      </c>
      <c r="EE354" s="73" t="str">
        <f t="shared" si="455"/>
        <v/>
      </c>
      <c r="EF354" s="73" t="str">
        <f t="shared" si="456"/>
        <v/>
      </c>
      <c r="EG354" s="66" t="str">
        <f t="shared" si="457"/>
        <v/>
      </c>
      <c r="EH354" s="47" t="s">
        <v>0</v>
      </c>
      <c r="EI354" s="58" t="str">
        <f>IF(AL354="","",MAX(EI$12:EI353)+1)</f>
        <v/>
      </c>
      <c r="EJ354" s="73" t="str">
        <f t="shared" si="458"/>
        <v/>
      </c>
      <c r="EK354" s="73" t="str">
        <f t="shared" si="496"/>
        <v/>
      </c>
      <c r="EL354" s="73" t="str">
        <f t="shared" si="459"/>
        <v/>
      </c>
      <c r="EM354" s="73" t="str">
        <f t="shared" si="460"/>
        <v/>
      </c>
      <c r="EN354" s="73" t="str">
        <f t="shared" si="497"/>
        <v/>
      </c>
      <c r="EO354" s="73" t="str">
        <f t="shared" si="498"/>
        <v/>
      </c>
      <c r="EP354" s="73" t="str">
        <f t="shared" si="461"/>
        <v/>
      </c>
      <c r="EQ354" s="73" t="str">
        <f t="shared" si="462"/>
        <v/>
      </c>
      <c r="ER354" s="73" t="str">
        <f t="shared" si="463"/>
        <v/>
      </c>
      <c r="ES354" s="53" t="str">
        <f t="shared" si="464"/>
        <v/>
      </c>
      <c r="ET354" s="47" t="s">
        <v>0</v>
      </c>
      <c r="EU354" s="19" t="str">
        <f t="shared" si="499"/>
        <v/>
      </c>
      <c r="EV354" s="47" t="s">
        <v>0</v>
      </c>
      <c r="EW354" s="19" t="str">
        <f t="shared" si="500"/>
        <v/>
      </c>
      <c r="EX354" s="47" t="s">
        <v>0</v>
      </c>
      <c r="EY354" s="180" t="str">
        <f t="shared" si="465"/>
        <v/>
      </c>
      <c r="EZ354" s="47" t="s">
        <v>0</v>
      </c>
    </row>
    <row r="355" spans="1:156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6" t="str">
        <f t="shared" si="466"/>
        <v/>
      </c>
      <c r="P355" s="47"/>
      <c r="Q355" s="52" t="str">
        <f t="shared" si="467"/>
        <v/>
      </c>
      <c r="R355" s="73" t="str">
        <f>IF(Q355="","",IF(COUNTIF(Q$12:Q354,Q355)=0,R354+1,R354))</f>
        <v/>
      </c>
      <c r="S355" s="73" t="str">
        <f t="shared" si="468"/>
        <v/>
      </c>
      <c r="T355" s="73" t="str">
        <f t="shared" si="432"/>
        <v/>
      </c>
      <c r="U355" s="66" t="str">
        <f t="shared" si="433"/>
        <v/>
      </c>
      <c r="V355" s="47" t="s">
        <v>0</v>
      </c>
      <c r="W355" s="222" t="str">
        <f t="shared" si="434"/>
        <v/>
      </c>
      <c r="X355" s="223" t="str">
        <f t="shared" si="435"/>
        <v/>
      </c>
      <c r="Y355" s="47" t="s">
        <v>0</v>
      </c>
      <c r="Z355" s="52" t="str">
        <f t="shared" si="469"/>
        <v/>
      </c>
      <c r="AA355" s="73" t="str">
        <f t="shared" si="436"/>
        <v/>
      </c>
      <c r="AB355" s="31" t="str">
        <f t="shared" si="470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471"/>
        <v/>
      </c>
      <c r="AH355" s="47" t="s">
        <v>0</v>
      </c>
      <c r="AI355" s="143" t="str">
        <f t="shared" si="472"/>
        <v/>
      </c>
      <c r="AJ355" s="47"/>
      <c r="AK355" s="52" t="str">
        <f t="shared" si="473"/>
        <v/>
      </c>
      <c r="AL355" s="31" t="str">
        <f t="shared" si="474"/>
        <v/>
      </c>
      <c r="AM355" s="73" t="str">
        <f t="shared" si="475"/>
        <v/>
      </c>
      <c r="AN355" s="73" t="str">
        <f t="shared" si="476"/>
        <v/>
      </c>
      <c r="AO355" s="31" t="str">
        <f t="shared" si="437"/>
        <v/>
      </c>
      <c r="AP355" s="66" t="str">
        <f t="shared" si="438"/>
        <v/>
      </c>
      <c r="AQ355" s="47" t="s">
        <v>0</v>
      </c>
      <c r="AR355" s="82" t="str">
        <f t="shared" si="477"/>
        <v/>
      </c>
      <c r="AS355" s="47" t="s">
        <v>0</v>
      </c>
      <c r="AT355" s="19" t="str">
        <f t="shared" si="478"/>
        <v/>
      </c>
      <c r="AU355" s="47" t="s">
        <v>0</v>
      </c>
      <c r="AV355" s="103"/>
      <c r="AW355" s="105"/>
      <c r="AX355" s="47" t="s">
        <v>0</v>
      </c>
      <c r="AY355" s="259" t="str">
        <f t="shared" si="501"/>
        <v/>
      </c>
      <c r="AZ355" s="47" t="s">
        <v>0</v>
      </c>
      <c r="BA355" s="52" t="str">
        <f t="shared" si="431"/>
        <v/>
      </c>
      <c r="BB355" s="73" t="str">
        <f>IF(AV355&amp;AW355="","",MAX(BB$12:BB354)+1)</f>
        <v/>
      </c>
      <c r="BC355" s="271" t="str">
        <f t="shared" si="439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>IF(O355="","",IF(BC355="",AO355,IF(BC355="NEMA",AV355,INDEX(regNatjecatelj_ime,MATCH(BC355,regNatjecatelj_id,0)))))</f>
        <v/>
      </c>
      <c r="BG355" s="31" t="str">
        <f>IF(O355="","",IF(BC355="",AP355,IF(BC355="NEMA",AW355,INDEX(regNatjecatelj_prezime,MATCH(BC355,regNatjecatelj_id,0)))))</f>
        <v/>
      </c>
      <c r="BH355" s="73" t="str">
        <f t="shared" si="479"/>
        <v/>
      </c>
      <c r="BI355" s="53" t="str">
        <f t="shared" si="480"/>
        <v/>
      </c>
      <c r="BJ355" s="47" t="s">
        <v>0</v>
      </c>
      <c r="BK355" s="52" t="str">
        <f t="shared" si="440"/>
        <v/>
      </c>
      <c r="BL355" s="31" t="str">
        <f t="shared" si="441"/>
        <v/>
      </c>
      <c r="BM355" s="73" t="str">
        <f t="shared" si="442"/>
        <v/>
      </c>
      <c r="BN355" s="31" t="str" cm="1">
        <f t="array" ref="BN355">IF(BM355="",""&amp;BL355,IF(BM355="NEMA",BL355,INDEX(regKlub_naziv,MATCH(INDEX(regKlub_alias_klubId,BM355),regKlub_id,0))))</f>
        <v/>
      </c>
      <c r="BO355" s="31" t="str" cm="1">
        <f t="array" ref="BO355">IFERROR(""&amp;INDEX(regNatjecatelj_klub,DX355),"")</f>
        <v/>
      </c>
      <c r="BP355" s="88" t="str">
        <f t="shared" si="481"/>
        <v/>
      </c>
      <c r="BQ355" s="66" t="str">
        <f t="shared" si="482"/>
        <v/>
      </c>
      <c r="BR355" s="47" t="s">
        <v>0</v>
      </c>
      <c r="BS355" s="52" t="str">
        <f>IF(X355&lt;&gt;"NEMA","",IF(IFERROR(MATCH(W355,W$12:W354,0),0)&lt;&gt;0,"",W355))</f>
        <v/>
      </c>
      <c r="BT355" s="73" t="str">
        <f t="shared" si="483"/>
        <v/>
      </c>
      <c r="BU355" s="31" t="str">
        <f>IF(OR(BT355="",BT355&lt;&gt;"NEMA"),"",MAX(BU$12:BU354)+1)</f>
        <v/>
      </c>
      <c r="BV355" s="66" t="str">
        <f t="shared" si="484"/>
        <v/>
      </c>
      <c r="BW355" s="47" t="s">
        <v>0</v>
      </c>
      <c r="BX355" s="19" t="str">
        <f t="shared" si="485"/>
        <v/>
      </c>
      <c r="BY355" s="47" t="s">
        <v>0</v>
      </c>
      <c r="BZ355" s="82" t="str">
        <f>IF(BM355&lt;&gt;"NEMA","",IF(IFERROR(MATCH(BL355,BL$12:BL354,0),0)&lt;&gt;0,"",BL355))</f>
        <v/>
      </c>
      <c r="CA355" s="47" t="s">
        <v>0</v>
      </c>
      <c r="CB355" s="125"/>
      <c r="CC355" s="47" t="s">
        <v>0</v>
      </c>
      <c r="CD355" s="58" t="str">
        <f t="shared" si="486"/>
        <v/>
      </c>
      <c r="CE355" s="31" t="str">
        <f t="shared" si="487"/>
        <v/>
      </c>
      <c r="CF355" s="31" t="str">
        <f>IF(CE355="","",MAX(CF$12:CF354)+1)</f>
        <v/>
      </c>
      <c r="CG355" s="31" t="str">
        <f t="shared" si="443"/>
        <v/>
      </c>
      <c r="CH355" s="31" t="str">
        <f t="shared" si="488"/>
        <v/>
      </c>
      <c r="CI355" s="31" t="str">
        <f>IF(CB355="","",MAX(CI$12:CI354)+1)</f>
        <v/>
      </c>
      <c r="CJ355" s="31" t="str">
        <f t="shared" si="489"/>
        <v/>
      </c>
      <c r="CK355" s="66" t="str">
        <f t="shared" si="490"/>
        <v/>
      </c>
      <c r="CL355" s="47" t="s">
        <v>0</v>
      </c>
      <c r="CM355" s="73" t="str">
        <f t="shared" si="444"/>
        <v/>
      </c>
      <c r="CN355" s="47"/>
      <c r="CO355" s="19" t="str">
        <f t="shared" si="491"/>
        <v/>
      </c>
      <c r="CP355" s="47" t="s">
        <v>0</v>
      </c>
      <c r="CQ355" s="143" t="str">
        <f t="shared" si="492"/>
        <v/>
      </c>
      <c r="CR355" s="47" t="s">
        <v>0</v>
      </c>
      <c r="CS355" s="58" t="str">
        <f t="shared" si="428"/>
        <v/>
      </c>
      <c r="CT355" s="73" t="str">
        <f t="shared" si="429"/>
        <v/>
      </c>
      <c r="CU355" s="229" t="str">
        <f t="shared" si="445"/>
        <v/>
      </c>
      <c r="CV355" s="230" t="str">
        <f t="shared" si="430"/>
        <v/>
      </c>
      <c r="CW355" s="163" t="str">
        <f t="shared" si="446"/>
        <v/>
      </c>
      <c r="CX355" s="47" t="s">
        <v>0</v>
      </c>
      <c r="CY355" s="222" t="str">
        <f t="shared" si="493"/>
        <v xml:space="preserve">
</v>
      </c>
      <c r="CZ355" s="223" t="str">
        <f t="shared" si="494"/>
        <v/>
      </c>
      <c r="DA355" s="47" t="s">
        <v>0</v>
      </c>
      <c r="DB355" s="47"/>
      <c r="DC355" s="47"/>
      <c r="DD355" s="47"/>
      <c r="DE355" s="47" t="s">
        <v>0</v>
      </c>
      <c r="DF355" s="53" t="str">
        <f t="shared" si="502"/>
        <v/>
      </c>
      <c r="DG355" t="s">
        <v>0</v>
      </c>
      <c r="DH355" s="128" t="str">
        <f t="shared" si="503"/>
        <v/>
      </c>
      <c r="DI355" t="s">
        <v>0</v>
      </c>
      <c r="DJ355" s="52" t="str">
        <f t="shared" si="504"/>
        <v/>
      </c>
      <c r="DK355" s="66" t="str">
        <f t="shared" si="505"/>
        <v/>
      </c>
      <c r="DL355" t="s">
        <v>0</v>
      </c>
      <c r="DM355" s="19" t="str">
        <f t="shared" si="506"/>
        <v/>
      </c>
      <c r="DN355" s="47" t="s">
        <v>0</v>
      </c>
      <c r="DO355" s="19" t="str">
        <f t="shared" si="507"/>
        <v/>
      </c>
      <c r="DP355" s="47" t="s">
        <v>0</v>
      </c>
      <c r="DQ355" s="52" t="str">
        <f t="shared" si="447"/>
        <v/>
      </c>
      <c r="DR355" s="53" t="str">
        <f t="shared" si="448"/>
        <v/>
      </c>
      <c r="DS355" s="47" t="s">
        <v>0</v>
      </c>
      <c r="DT355" s="52" t="str">
        <f t="shared" si="449"/>
        <v/>
      </c>
      <c r="DU355" s="53" t="str">
        <f t="shared" si="450"/>
        <v/>
      </c>
      <c r="DV355" s="47" t="s">
        <v>0</v>
      </c>
      <c r="DW355" s="52" t="str">
        <f t="shared" si="451"/>
        <v/>
      </c>
      <c r="DX355" s="53" t="str">
        <f t="shared" si="452"/>
        <v/>
      </c>
      <c r="DY355" s="47" t="s">
        <v>0</v>
      </c>
      <c r="DZ355" s="58" t="str">
        <f t="shared" si="495"/>
        <v/>
      </c>
      <c r="EA355" s="53" t="str" cm="1">
        <f t="array" ref="EA355">IF(DZ355&lt;&gt;"",INDEX(regNatjecatelj_id,DZ355,0),IF(BD355&lt;&gt;"",BD355,""))</f>
        <v/>
      </c>
      <c r="EB355" s="47" t="s">
        <v>0</v>
      </c>
      <c r="EC355" s="58" t="str">
        <f t="shared" si="453"/>
        <v/>
      </c>
      <c r="ED355" s="73" t="str">
        <f t="shared" si="454"/>
        <v/>
      </c>
      <c r="EE355" s="73" t="str">
        <f t="shared" si="455"/>
        <v/>
      </c>
      <c r="EF355" s="73" t="str">
        <f t="shared" si="456"/>
        <v/>
      </c>
      <c r="EG355" s="66" t="str">
        <f t="shared" si="457"/>
        <v/>
      </c>
      <c r="EH355" s="47" t="s">
        <v>0</v>
      </c>
      <c r="EI355" s="58" t="str">
        <f>IF(AL355="","",MAX(EI$12:EI354)+1)</f>
        <v/>
      </c>
      <c r="EJ355" s="73" t="str">
        <f t="shared" si="458"/>
        <v/>
      </c>
      <c r="EK355" s="73" t="str">
        <f t="shared" si="496"/>
        <v/>
      </c>
      <c r="EL355" s="73" t="str">
        <f t="shared" si="459"/>
        <v/>
      </c>
      <c r="EM355" s="73" t="str">
        <f t="shared" si="460"/>
        <v/>
      </c>
      <c r="EN355" s="73" t="str">
        <f t="shared" si="497"/>
        <v/>
      </c>
      <c r="EO355" s="73" t="str">
        <f t="shared" si="498"/>
        <v/>
      </c>
      <c r="EP355" s="73" t="str">
        <f t="shared" si="461"/>
        <v/>
      </c>
      <c r="EQ355" s="73" t="str">
        <f t="shared" si="462"/>
        <v/>
      </c>
      <c r="ER355" s="73" t="str">
        <f t="shared" si="463"/>
        <v/>
      </c>
      <c r="ES355" s="53" t="str">
        <f t="shared" si="464"/>
        <v/>
      </c>
      <c r="ET355" s="47" t="s">
        <v>0</v>
      </c>
      <c r="EU355" s="19" t="str">
        <f t="shared" si="499"/>
        <v/>
      </c>
      <c r="EV355" s="47" t="s">
        <v>0</v>
      </c>
      <c r="EW355" s="19" t="str">
        <f t="shared" si="500"/>
        <v/>
      </c>
      <c r="EX355" s="47" t="s">
        <v>0</v>
      </c>
      <c r="EY355" s="180" t="str">
        <f t="shared" si="465"/>
        <v/>
      </c>
      <c r="EZ355" s="47" t="s">
        <v>0</v>
      </c>
    </row>
    <row r="356" spans="1:156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6" t="str">
        <f t="shared" si="466"/>
        <v/>
      </c>
      <c r="P356" s="47"/>
      <c r="Q356" s="52" t="str">
        <f t="shared" si="467"/>
        <v/>
      </c>
      <c r="R356" s="73" t="str">
        <f>IF(Q356="","",IF(COUNTIF(Q$12:Q355,Q356)=0,R355+1,R355))</f>
        <v/>
      </c>
      <c r="S356" s="73" t="str">
        <f t="shared" si="468"/>
        <v/>
      </c>
      <c r="T356" s="73" t="str">
        <f t="shared" si="432"/>
        <v/>
      </c>
      <c r="U356" s="66" t="str">
        <f t="shared" si="433"/>
        <v/>
      </c>
      <c r="V356" s="47" t="s">
        <v>0</v>
      </c>
      <c r="W356" s="222" t="str">
        <f t="shared" si="434"/>
        <v/>
      </c>
      <c r="X356" s="223" t="str">
        <f t="shared" si="435"/>
        <v/>
      </c>
      <c r="Y356" s="47" t="s">
        <v>0</v>
      </c>
      <c r="Z356" s="52" t="str">
        <f t="shared" si="469"/>
        <v/>
      </c>
      <c r="AA356" s="73" t="str">
        <f t="shared" si="436"/>
        <v/>
      </c>
      <c r="AB356" s="31" t="str">
        <f t="shared" si="470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471"/>
        <v/>
      </c>
      <c r="AH356" s="47" t="s">
        <v>0</v>
      </c>
      <c r="AI356" s="143" t="str">
        <f t="shared" si="472"/>
        <v/>
      </c>
      <c r="AJ356" s="47"/>
      <c r="AK356" s="52" t="str">
        <f t="shared" si="473"/>
        <v/>
      </c>
      <c r="AL356" s="31" t="str">
        <f t="shared" si="474"/>
        <v/>
      </c>
      <c r="AM356" s="73" t="str">
        <f t="shared" si="475"/>
        <v/>
      </c>
      <c r="AN356" s="73" t="str">
        <f t="shared" si="476"/>
        <v/>
      </c>
      <c r="AO356" s="31" t="str">
        <f t="shared" si="437"/>
        <v/>
      </c>
      <c r="AP356" s="66" t="str">
        <f t="shared" si="438"/>
        <v/>
      </c>
      <c r="AQ356" s="47" t="s">
        <v>0</v>
      </c>
      <c r="AR356" s="82" t="str">
        <f t="shared" si="477"/>
        <v/>
      </c>
      <c r="AS356" s="47" t="s">
        <v>0</v>
      </c>
      <c r="AT356" s="19" t="str">
        <f t="shared" si="478"/>
        <v/>
      </c>
      <c r="AU356" s="47" t="s">
        <v>0</v>
      </c>
      <c r="AV356" s="103"/>
      <c r="AW356" s="105"/>
      <c r="AX356" s="47" t="s">
        <v>0</v>
      </c>
      <c r="AY356" s="259" t="str">
        <f t="shared" si="501"/>
        <v/>
      </c>
      <c r="AZ356" s="47" t="s">
        <v>0</v>
      </c>
      <c r="BA356" s="52" t="str">
        <f t="shared" si="431"/>
        <v/>
      </c>
      <c r="BB356" s="73" t="str">
        <f>IF(AV356&amp;AW356="","",MAX(BB$12:BB355)+1)</f>
        <v/>
      </c>
      <c r="BC356" s="271" t="str">
        <f t="shared" si="439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>IF(O356="","",IF(BC356="",AO356,IF(BC356="NEMA",AV356,INDEX(regNatjecatelj_ime,MATCH(BC356,regNatjecatelj_id,0)))))</f>
        <v/>
      </c>
      <c r="BG356" s="31" t="str">
        <f>IF(O356="","",IF(BC356="",AP356,IF(BC356="NEMA",AW356,INDEX(regNatjecatelj_prezime,MATCH(BC356,regNatjecatelj_id,0)))))</f>
        <v/>
      </c>
      <c r="BH356" s="73" t="str">
        <f t="shared" si="479"/>
        <v/>
      </c>
      <c r="BI356" s="53" t="str">
        <f t="shared" si="480"/>
        <v/>
      </c>
      <c r="BJ356" s="47" t="s">
        <v>0</v>
      </c>
      <c r="BK356" s="52" t="str">
        <f t="shared" si="440"/>
        <v/>
      </c>
      <c r="BL356" s="31" t="str">
        <f t="shared" si="441"/>
        <v/>
      </c>
      <c r="BM356" s="73" t="str">
        <f t="shared" si="442"/>
        <v/>
      </c>
      <c r="BN356" s="31" t="str" cm="1">
        <f t="array" ref="BN356">IF(BM356="",""&amp;BL356,IF(BM356="NEMA",BL356,INDEX(regKlub_naziv,MATCH(INDEX(regKlub_alias_klubId,BM356),regKlub_id,0))))</f>
        <v/>
      </c>
      <c r="BO356" s="31" t="str" cm="1">
        <f t="array" ref="BO356">IFERROR(""&amp;INDEX(regNatjecatelj_klub,DX356),"")</f>
        <v/>
      </c>
      <c r="BP356" s="88" t="str">
        <f t="shared" si="481"/>
        <v/>
      </c>
      <c r="BQ356" s="66" t="str">
        <f t="shared" si="482"/>
        <v/>
      </c>
      <c r="BR356" s="47" t="s">
        <v>0</v>
      </c>
      <c r="BS356" s="52" t="str">
        <f>IF(X356&lt;&gt;"NEMA","",IF(IFERROR(MATCH(W356,W$12:W355,0),0)&lt;&gt;0,"",W356))</f>
        <v/>
      </c>
      <c r="BT356" s="73" t="str">
        <f t="shared" si="483"/>
        <v/>
      </c>
      <c r="BU356" s="31" t="str">
        <f>IF(OR(BT356="",BT356&lt;&gt;"NEMA"),"",MAX(BU$12:BU355)+1)</f>
        <v/>
      </c>
      <c r="BV356" s="66" t="str">
        <f t="shared" si="484"/>
        <v/>
      </c>
      <c r="BW356" s="47" t="s">
        <v>0</v>
      </c>
      <c r="BX356" s="19" t="str">
        <f t="shared" si="485"/>
        <v/>
      </c>
      <c r="BY356" s="47" t="s">
        <v>0</v>
      </c>
      <c r="BZ356" s="82" t="str">
        <f>IF(BM356&lt;&gt;"NEMA","",IF(IFERROR(MATCH(BL356,BL$12:BL355,0),0)&lt;&gt;0,"",BL356))</f>
        <v/>
      </c>
      <c r="CA356" s="47" t="s">
        <v>0</v>
      </c>
      <c r="CB356" s="125"/>
      <c r="CC356" s="47" t="s">
        <v>0</v>
      </c>
      <c r="CD356" s="58" t="str">
        <f t="shared" si="486"/>
        <v/>
      </c>
      <c r="CE356" s="31" t="str">
        <f t="shared" si="487"/>
        <v/>
      </c>
      <c r="CF356" s="31" t="str">
        <f>IF(CE356="","",MAX(CF$12:CF355)+1)</f>
        <v/>
      </c>
      <c r="CG356" s="31" t="str">
        <f t="shared" si="443"/>
        <v/>
      </c>
      <c r="CH356" s="31" t="str">
        <f t="shared" si="488"/>
        <v/>
      </c>
      <c r="CI356" s="31" t="str">
        <f>IF(CB356="","",MAX(CI$12:CI355)+1)</f>
        <v/>
      </c>
      <c r="CJ356" s="31" t="str">
        <f t="shared" si="489"/>
        <v/>
      </c>
      <c r="CK356" s="66" t="str">
        <f t="shared" si="490"/>
        <v/>
      </c>
      <c r="CL356" s="47" t="s">
        <v>0</v>
      </c>
      <c r="CM356" s="73" t="str">
        <f t="shared" si="444"/>
        <v/>
      </c>
      <c r="CN356" s="47"/>
      <c r="CO356" s="19" t="str">
        <f t="shared" si="491"/>
        <v/>
      </c>
      <c r="CP356" s="47" t="s">
        <v>0</v>
      </c>
      <c r="CQ356" s="143" t="str">
        <f t="shared" si="492"/>
        <v/>
      </c>
      <c r="CR356" s="47" t="s">
        <v>0</v>
      </c>
      <c r="CS356" s="58" t="str">
        <f t="shared" si="428"/>
        <v/>
      </c>
      <c r="CT356" s="73" t="str">
        <f t="shared" si="429"/>
        <v/>
      </c>
      <c r="CU356" s="229" t="str">
        <f t="shared" si="445"/>
        <v/>
      </c>
      <c r="CV356" s="230" t="str">
        <f t="shared" si="430"/>
        <v/>
      </c>
      <c r="CW356" s="163" t="str">
        <f t="shared" si="446"/>
        <v/>
      </c>
      <c r="CX356" s="47" t="s">
        <v>0</v>
      </c>
      <c r="CY356" s="222" t="str">
        <f t="shared" si="493"/>
        <v xml:space="preserve">
</v>
      </c>
      <c r="CZ356" s="223" t="str">
        <f t="shared" si="494"/>
        <v/>
      </c>
      <c r="DA356" s="47" t="s">
        <v>0</v>
      </c>
      <c r="DB356" s="47"/>
      <c r="DC356" s="47"/>
      <c r="DD356" s="47"/>
      <c r="DE356" s="47" t="s">
        <v>0</v>
      </c>
      <c r="DF356" s="53" t="str">
        <f t="shared" si="502"/>
        <v/>
      </c>
      <c r="DG356" t="s">
        <v>0</v>
      </c>
      <c r="DH356" s="128" t="str">
        <f t="shared" si="503"/>
        <v/>
      </c>
      <c r="DI356" t="s">
        <v>0</v>
      </c>
      <c r="DJ356" s="52" t="str">
        <f t="shared" si="504"/>
        <v/>
      </c>
      <c r="DK356" s="66" t="str">
        <f t="shared" si="505"/>
        <v/>
      </c>
      <c r="DL356" t="s">
        <v>0</v>
      </c>
      <c r="DM356" s="19" t="str">
        <f t="shared" si="506"/>
        <v/>
      </c>
      <c r="DN356" s="47" t="s">
        <v>0</v>
      </c>
      <c r="DO356" s="19" t="str">
        <f t="shared" si="507"/>
        <v/>
      </c>
      <c r="DP356" s="47" t="s">
        <v>0</v>
      </c>
      <c r="DQ356" s="52" t="str">
        <f t="shared" si="447"/>
        <v/>
      </c>
      <c r="DR356" s="53" t="str">
        <f t="shared" si="448"/>
        <v/>
      </c>
      <c r="DS356" s="47" t="s">
        <v>0</v>
      </c>
      <c r="DT356" s="52" t="str">
        <f t="shared" si="449"/>
        <v/>
      </c>
      <c r="DU356" s="53" t="str">
        <f t="shared" si="450"/>
        <v/>
      </c>
      <c r="DV356" s="47" t="s">
        <v>0</v>
      </c>
      <c r="DW356" s="52" t="str">
        <f t="shared" si="451"/>
        <v/>
      </c>
      <c r="DX356" s="53" t="str">
        <f t="shared" si="452"/>
        <v/>
      </c>
      <c r="DY356" s="47" t="s">
        <v>0</v>
      </c>
      <c r="DZ356" s="58" t="str">
        <f t="shared" si="495"/>
        <v/>
      </c>
      <c r="EA356" s="53" t="str" cm="1">
        <f t="array" ref="EA356">IF(DZ356&lt;&gt;"",INDEX(regNatjecatelj_id,DZ356,0),IF(BD356&lt;&gt;"",BD356,""))</f>
        <v/>
      </c>
      <c r="EB356" s="47" t="s">
        <v>0</v>
      </c>
      <c r="EC356" s="58" t="str">
        <f t="shared" si="453"/>
        <v/>
      </c>
      <c r="ED356" s="73" t="str">
        <f t="shared" si="454"/>
        <v/>
      </c>
      <c r="EE356" s="73" t="str">
        <f t="shared" si="455"/>
        <v/>
      </c>
      <c r="EF356" s="73" t="str">
        <f t="shared" si="456"/>
        <v/>
      </c>
      <c r="EG356" s="66" t="str">
        <f t="shared" si="457"/>
        <v/>
      </c>
      <c r="EH356" s="47" t="s">
        <v>0</v>
      </c>
      <c r="EI356" s="58" t="str">
        <f>IF(AL356="","",MAX(EI$12:EI355)+1)</f>
        <v/>
      </c>
      <c r="EJ356" s="73" t="str">
        <f t="shared" si="458"/>
        <v/>
      </c>
      <c r="EK356" s="73" t="str">
        <f t="shared" si="496"/>
        <v/>
      </c>
      <c r="EL356" s="73" t="str">
        <f t="shared" si="459"/>
        <v/>
      </c>
      <c r="EM356" s="73" t="str">
        <f t="shared" si="460"/>
        <v/>
      </c>
      <c r="EN356" s="73" t="str">
        <f t="shared" si="497"/>
        <v/>
      </c>
      <c r="EO356" s="73" t="str">
        <f t="shared" si="498"/>
        <v/>
      </c>
      <c r="EP356" s="73" t="str">
        <f t="shared" si="461"/>
        <v/>
      </c>
      <c r="EQ356" s="73" t="str">
        <f t="shared" si="462"/>
        <v/>
      </c>
      <c r="ER356" s="73" t="str">
        <f t="shared" si="463"/>
        <v/>
      </c>
      <c r="ES356" s="53" t="str">
        <f t="shared" si="464"/>
        <v/>
      </c>
      <c r="ET356" s="47" t="s">
        <v>0</v>
      </c>
      <c r="EU356" s="19" t="str">
        <f t="shared" si="499"/>
        <v/>
      </c>
      <c r="EV356" s="47" t="s">
        <v>0</v>
      </c>
      <c r="EW356" s="19" t="str">
        <f t="shared" si="500"/>
        <v/>
      </c>
      <c r="EX356" s="47" t="s">
        <v>0</v>
      </c>
      <c r="EY356" s="180" t="str">
        <f t="shared" si="465"/>
        <v/>
      </c>
      <c r="EZ356" s="47" t="s">
        <v>0</v>
      </c>
    </row>
    <row r="357" spans="1:156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6" t="str">
        <f t="shared" si="466"/>
        <v/>
      </c>
      <c r="P357" s="47"/>
      <c r="Q357" s="52" t="str">
        <f t="shared" si="467"/>
        <v/>
      </c>
      <c r="R357" s="73" t="str">
        <f>IF(Q357="","",IF(COUNTIF(Q$12:Q356,Q357)=0,R356+1,R356))</f>
        <v/>
      </c>
      <c r="S357" s="73" t="str">
        <f t="shared" si="468"/>
        <v/>
      </c>
      <c r="T357" s="73" t="str">
        <f t="shared" si="432"/>
        <v/>
      </c>
      <c r="U357" s="66" t="str">
        <f t="shared" si="433"/>
        <v/>
      </c>
      <c r="V357" s="47" t="s">
        <v>0</v>
      </c>
      <c r="W357" s="222" t="str">
        <f t="shared" si="434"/>
        <v/>
      </c>
      <c r="X357" s="223" t="str">
        <f t="shared" si="435"/>
        <v/>
      </c>
      <c r="Y357" s="47" t="s">
        <v>0</v>
      </c>
      <c r="Z357" s="52" t="str">
        <f t="shared" si="469"/>
        <v/>
      </c>
      <c r="AA357" s="73" t="str">
        <f t="shared" si="436"/>
        <v/>
      </c>
      <c r="AB357" s="31" t="str">
        <f t="shared" si="470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471"/>
        <v/>
      </c>
      <c r="AH357" s="47" t="s">
        <v>0</v>
      </c>
      <c r="AI357" s="143" t="str">
        <f t="shared" si="472"/>
        <v/>
      </c>
      <c r="AJ357" s="47"/>
      <c r="AK357" s="52" t="str">
        <f t="shared" si="473"/>
        <v/>
      </c>
      <c r="AL357" s="31" t="str">
        <f t="shared" si="474"/>
        <v/>
      </c>
      <c r="AM357" s="73" t="str">
        <f t="shared" si="475"/>
        <v/>
      </c>
      <c r="AN357" s="73" t="str">
        <f t="shared" si="476"/>
        <v/>
      </c>
      <c r="AO357" s="31" t="str">
        <f t="shared" si="437"/>
        <v/>
      </c>
      <c r="AP357" s="66" t="str">
        <f t="shared" si="438"/>
        <v/>
      </c>
      <c r="AQ357" s="47" t="s">
        <v>0</v>
      </c>
      <c r="AR357" s="82" t="str">
        <f t="shared" si="477"/>
        <v/>
      </c>
      <c r="AS357" s="47" t="s">
        <v>0</v>
      </c>
      <c r="AT357" s="19" t="str">
        <f t="shared" si="478"/>
        <v/>
      </c>
      <c r="AU357" s="47" t="s">
        <v>0</v>
      </c>
      <c r="AV357" s="103"/>
      <c r="AW357" s="105"/>
      <c r="AX357" s="47" t="s">
        <v>0</v>
      </c>
      <c r="AY357" s="259" t="str">
        <f t="shared" si="501"/>
        <v/>
      </c>
      <c r="AZ357" s="47" t="s">
        <v>0</v>
      </c>
      <c r="BA357" s="52" t="str">
        <f t="shared" si="431"/>
        <v/>
      </c>
      <c r="BB357" s="73" t="str">
        <f>IF(AV357&amp;AW357="","",MAX(BB$12:BB356)+1)</f>
        <v/>
      </c>
      <c r="BC357" s="271" t="str">
        <f t="shared" si="439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>IF(O357="","",IF(BC357="",AO357,IF(BC357="NEMA",AV357,INDEX(regNatjecatelj_ime,MATCH(BC357,regNatjecatelj_id,0)))))</f>
        <v/>
      </c>
      <c r="BG357" s="31" t="str">
        <f>IF(O357="","",IF(BC357="",AP357,IF(BC357="NEMA",AW357,INDEX(regNatjecatelj_prezime,MATCH(BC357,regNatjecatelj_id,0)))))</f>
        <v/>
      </c>
      <c r="BH357" s="73" t="str">
        <f t="shared" si="479"/>
        <v/>
      </c>
      <c r="BI357" s="53" t="str">
        <f t="shared" si="480"/>
        <v/>
      </c>
      <c r="BJ357" s="47" t="s">
        <v>0</v>
      </c>
      <c r="BK357" s="52" t="str">
        <f t="shared" si="440"/>
        <v/>
      </c>
      <c r="BL357" s="31" t="str">
        <f t="shared" si="441"/>
        <v/>
      </c>
      <c r="BM357" s="73" t="str">
        <f t="shared" si="442"/>
        <v/>
      </c>
      <c r="BN357" s="31" t="str" cm="1">
        <f t="array" ref="BN357">IF(BM357="",""&amp;BL357,IF(BM357="NEMA",BL357,INDEX(regKlub_naziv,MATCH(INDEX(regKlub_alias_klubId,BM357),regKlub_id,0))))</f>
        <v/>
      </c>
      <c r="BO357" s="31" t="str" cm="1">
        <f t="array" ref="BO357">IFERROR(""&amp;INDEX(regNatjecatelj_klub,DX357),"")</f>
        <v/>
      </c>
      <c r="BP357" s="88" t="str">
        <f t="shared" si="481"/>
        <v/>
      </c>
      <c r="BQ357" s="66" t="str">
        <f t="shared" si="482"/>
        <v/>
      </c>
      <c r="BR357" s="47" t="s">
        <v>0</v>
      </c>
      <c r="BS357" s="52" t="str">
        <f>IF(X357&lt;&gt;"NEMA","",IF(IFERROR(MATCH(W357,W$12:W356,0),0)&lt;&gt;0,"",W357))</f>
        <v/>
      </c>
      <c r="BT357" s="73" t="str">
        <f t="shared" si="483"/>
        <v/>
      </c>
      <c r="BU357" s="31" t="str">
        <f>IF(OR(BT357="",BT357&lt;&gt;"NEMA"),"",MAX(BU$12:BU356)+1)</f>
        <v/>
      </c>
      <c r="BV357" s="66" t="str">
        <f t="shared" si="484"/>
        <v/>
      </c>
      <c r="BW357" s="47" t="s">
        <v>0</v>
      </c>
      <c r="BX357" s="19" t="str">
        <f t="shared" si="485"/>
        <v/>
      </c>
      <c r="BY357" s="47" t="s">
        <v>0</v>
      </c>
      <c r="BZ357" s="82" t="str">
        <f>IF(BM357&lt;&gt;"NEMA","",IF(IFERROR(MATCH(BL357,BL$12:BL356,0),0)&lt;&gt;0,"",BL357))</f>
        <v/>
      </c>
      <c r="CA357" s="47" t="s">
        <v>0</v>
      </c>
      <c r="CB357" s="125"/>
      <c r="CC357" s="47" t="s">
        <v>0</v>
      </c>
      <c r="CD357" s="58" t="str">
        <f t="shared" si="486"/>
        <v/>
      </c>
      <c r="CE357" s="31" t="str">
        <f t="shared" si="487"/>
        <v/>
      </c>
      <c r="CF357" s="31" t="str">
        <f>IF(CE357="","",MAX(CF$12:CF356)+1)</f>
        <v/>
      </c>
      <c r="CG357" s="31" t="str">
        <f t="shared" si="443"/>
        <v/>
      </c>
      <c r="CH357" s="31" t="str">
        <f t="shared" si="488"/>
        <v/>
      </c>
      <c r="CI357" s="31" t="str">
        <f>IF(CB357="","",MAX(CI$12:CI356)+1)</f>
        <v/>
      </c>
      <c r="CJ357" s="31" t="str">
        <f t="shared" si="489"/>
        <v/>
      </c>
      <c r="CK357" s="66" t="str">
        <f t="shared" si="490"/>
        <v/>
      </c>
      <c r="CL357" s="47" t="s">
        <v>0</v>
      </c>
      <c r="CM357" s="73" t="str">
        <f t="shared" si="444"/>
        <v/>
      </c>
      <c r="CN357" s="47"/>
      <c r="CO357" s="19" t="str">
        <f t="shared" si="491"/>
        <v/>
      </c>
      <c r="CP357" s="47" t="s">
        <v>0</v>
      </c>
      <c r="CQ357" s="143" t="str">
        <f t="shared" si="492"/>
        <v/>
      </c>
      <c r="CR357" s="47" t="s">
        <v>0</v>
      </c>
      <c r="CS357" s="58" t="str">
        <f t="shared" si="428"/>
        <v/>
      </c>
      <c r="CT357" s="73" t="str">
        <f t="shared" si="429"/>
        <v/>
      </c>
      <c r="CU357" s="229" t="str">
        <f t="shared" si="445"/>
        <v/>
      </c>
      <c r="CV357" s="230" t="str">
        <f t="shared" si="430"/>
        <v/>
      </c>
      <c r="CW357" s="163" t="str">
        <f t="shared" si="446"/>
        <v/>
      </c>
      <c r="CX357" s="47" t="s">
        <v>0</v>
      </c>
      <c r="CY357" s="222" t="str">
        <f t="shared" si="493"/>
        <v xml:space="preserve">
</v>
      </c>
      <c r="CZ357" s="223" t="str">
        <f t="shared" si="494"/>
        <v/>
      </c>
      <c r="DA357" s="47" t="s">
        <v>0</v>
      </c>
      <c r="DB357" s="47"/>
      <c r="DC357" s="47"/>
      <c r="DD357" s="47"/>
      <c r="DE357" s="47" t="s">
        <v>0</v>
      </c>
      <c r="DF357" s="53" t="str">
        <f t="shared" si="502"/>
        <v/>
      </c>
      <c r="DG357" t="s">
        <v>0</v>
      </c>
      <c r="DH357" s="128" t="str">
        <f t="shared" si="503"/>
        <v/>
      </c>
      <c r="DI357" t="s">
        <v>0</v>
      </c>
      <c r="DJ357" s="52" t="str">
        <f t="shared" si="504"/>
        <v/>
      </c>
      <c r="DK357" s="66" t="str">
        <f t="shared" si="505"/>
        <v/>
      </c>
      <c r="DL357" t="s">
        <v>0</v>
      </c>
      <c r="DM357" s="19" t="str">
        <f t="shared" si="506"/>
        <v/>
      </c>
      <c r="DN357" s="47" t="s">
        <v>0</v>
      </c>
      <c r="DO357" s="19" t="str">
        <f t="shared" si="507"/>
        <v/>
      </c>
      <c r="DP357" s="47" t="s">
        <v>0</v>
      </c>
      <c r="DQ357" s="52" t="str">
        <f t="shared" si="447"/>
        <v/>
      </c>
      <c r="DR357" s="53" t="str">
        <f t="shared" si="448"/>
        <v/>
      </c>
      <c r="DS357" s="47" t="s">
        <v>0</v>
      </c>
      <c r="DT357" s="52" t="str">
        <f t="shared" si="449"/>
        <v/>
      </c>
      <c r="DU357" s="53" t="str">
        <f t="shared" si="450"/>
        <v/>
      </c>
      <c r="DV357" s="47" t="s">
        <v>0</v>
      </c>
      <c r="DW357" s="52" t="str">
        <f t="shared" si="451"/>
        <v/>
      </c>
      <c r="DX357" s="53" t="str">
        <f t="shared" si="452"/>
        <v/>
      </c>
      <c r="DY357" s="47" t="s">
        <v>0</v>
      </c>
      <c r="DZ357" s="58" t="str">
        <f t="shared" si="495"/>
        <v/>
      </c>
      <c r="EA357" s="53" t="str" cm="1">
        <f t="array" ref="EA357">IF(DZ357&lt;&gt;"",INDEX(regNatjecatelj_id,DZ357,0),IF(BD357&lt;&gt;"",BD357,""))</f>
        <v/>
      </c>
      <c r="EB357" s="47" t="s">
        <v>0</v>
      </c>
      <c r="EC357" s="58" t="str">
        <f t="shared" si="453"/>
        <v/>
      </c>
      <c r="ED357" s="73" t="str">
        <f t="shared" si="454"/>
        <v/>
      </c>
      <c r="EE357" s="73" t="str">
        <f t="shared" si="455"/>
        <v/>
      </c>
      <c r="EF357" s="73" t="str">
        <f t="shared" si="456"/>
        <v/>
      </c>
      <c r="EG357" s="66" t="str">
        <f t="shared" si="457"/>
        <v/>
      </c>
      <c r="EH357" s="47" t="s">
        <v>0</v>
      </c>
      <c r="EI357" s="58" t="str">
        <f>IF(AL357="","",MAX(EI$12:EI356)+1)</f>
        <v/>
      </c>
      <c r="EJ357" s="73" t="str">
        <f t="shared" si="458"/>
        <v/>
      </c>
      <c r="EK357" s="73" t="str">
        <f t="shared" si="496"/>
        <v/>
      </c>
      <c r="EL357" s="73" t="str">
        <f t="shared" si="459"/>
        <v/>
      </c>
      <c r="EM357" s="73" t="str">
        <f t="shared" si="460"/>
        <v/>
      </c>
      <c r="EN357" s="73" t="str">
        <f t="shared" si="497"/>
        <v/>
      </c>
      <c r="EO357" s="73" t="str">
        <f t="shared" si="498"/>
        <v/>
      </c>
      <c r="EP357" s="73" t="str">
        <f t="shared" si="461"/>
        <v/>
      </c>
      <c r="EQ357" s="73" t="str">
        <f t="shared" si="462"/>
        <v/>
      </c>
      <c r="ER357" s="73" t="str">
        <f t="shared" si="463"/>
        <v/>
      </c>
      <c r="ES357" s="53" t="str">
        <f t="shared" si="464"/>
        <v/>
      </c>
      <c r="ET357" s="47" t="s">
        <v>0</v>
      </c>
      <c r="EU357" s="19" t="str">
        <f t="shared" si="499"/>
        <v/>
      </c>
      <c r="EV357" s="47" t="s">
        <v>0</v>
      </c>
      <c r="EW357" s="19" t="str">
        <f t="shared" si="500"/>
        <v/>
      </c>
      <c r="EX357" s="47" t="s">
        <v>0</v>
      </c>
      <c r="EY357" s="180" t="str">
        <f t="shared" si="465"/>
        <v/>
      </c>
      <c r="EZ357" s="47" t="s">
        <v>0</v>
      </c>
    </row>
    <row r="358" spans="1:156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6" t="str">
        <f t="shared" si="466"/>
        <v/>
      </c>
      <c r="P358" s="47"/>
      <c r="Q358" s="52" t="str">
        <f t="shared" si="467"/>
        <v/>
      </c>
      <c r="R358" s="73" t="str">
        <f>IF(Q358="","",IF(COUNTIF(Q$12:Q357,Q358)=0,R357+1,R357))</f>
        <v/>
      </c>
      <c r="S358" s="73" t="str">
        <f t="shared" si="468"/>
        <v/>
      </c>
      <c r="T358" s="73" t="str">
        <f t="shared" si="432"/>
        <v/>
      </c>
      <c r="U358" s="66" t="str">
        <f t="shared" si="433"/>
        <v/>
      </c>
      <c r="V358" s="47" t="s">
        <v>0</v>
      </c>
      <c r="W358" s="222" t="str">
        <f t="shared" si="434"/>
        <v/>
      </c>
      <c r="X358" s="223" t="str">
        <f t="shared" si="435"/>
        <v/>
      </c>
      <c r="Y358" s="47" t="s">
        <v>0</v>
      </c>
      <c r="Z358" s="52" t="str">
        <f t="shared" si="469"/>
        <v/>
      </c>
      <c r="AA358" s="73" t="str">
        <f t="shared" si="436"/>
        <v/>
      </c>
      <c r="AB358" s="31" t="str">
        <f t="shared" si="470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471"/>
        <v/>
      </c>
      <c r="AH358" s="47" t="s">
        <v>0</v>
      </c>
      <c r="AI358" s="143" t="str">
        <f t="shared" si="472"/>
        <v/>
      </c>
      <c r="AJ358" s="47"/>
      <c r="AK358" s="52" t="str">
        <f t="shared" si="473"/>
        <v/>
      </c>
      <c r="AL358" s="31" t="str">
        <f t="shared" si="474"/>
        <v/>
      </c>
      <c r="AM358" s="73" t="str">
        <f t="shared" si="475"/>
        <v/>
      </c>
      <c r="AN358" s="73" t="str">
        <f t="shared" si="476"/>
        <v/>
      </c>
      <c r="AO358" s="31" t="str">
        <f t="shared" si="437"/>
        <v/>
      </c>
      <c r="AP358" s="66" t="str">
        <f t="shared" si="438"/>
        <v/>
      </c>
      <c r="AQ358" s="47" t="s">
        <v>0</v>
      </c>
      <c r="AR358" s="82" t="str">
        <f t="shared" si="477"/>
        <v/>
      </c>
      <c r="AS358" s="47" t="s">
        <v>0</v>
      </c>
      <c r="AT358" s="19" t="str">
        <f t="shared" si="478"/>
        <v/>
      </c>
      <c r="AU358" s="47" t="s">
        <v>0</v>
      </c>
      <c r="AV358" s="103"/>
      <c r="AW358" s="105"/>
      <c r="AX358" s="47" t="s">
        <v>0</v>
      </c>
      <c r="AY358" s="259" t="str">
        <f t="shared" si="501"/>
        <v/>
      </c>
      <c r="AZ358" s="47" t="s">
        <v>0</v>
      </c>
      <c r="BA358" s="52" t="str">
        <f t="shared" si="431"/>
        <v/>
      </c>
      <c r="BB358" s="73" t="str">
        <f>IF(AV358&amp;AW358="","",MAX(BB$12:BB357)+1)</f>
        <v/>
      </c>
      <c r="BC358" s="271" t="str">
        <f t="shared" si="439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>IF(O358="","",IF(BC358="",AO358,IF(BC358="NEMA",AV358,INDEX(regNatjecatelj_ime,MATCH(BC358,regNatjecatelj_id,0)))))</f>
        <v/>
      </c>
      <c r="BG358" s="31" t="str">
        <f>IF(O358="","",IF(BC358="",AP358,IF(BC358="NEMA",AW358,INDEX(regNatjecatelj_prezime,MATCH(BC358,regNatjecatelj_id,0)))))</f>
        <v/>
      </c>
      <c r="BH358" s="73" t="str">
        <f t="shared" si="479"/>
        <v/>
      </c>
      <c r="BI358" s="53" t="str">
        <f t="shared" si="480"/>
        <v/>
      </c>
      <c r="BJ358" s="47" t="s">
        <v>0</v>
      </c>
      <c r="BK358" s="52" t="str">
        <f t="shared" si="440"/>
        <v/>
      </c>
      <c r="BL358" s="31" t="str">
        <f t="shared" si="441"/>
        <v/>
      </c>
      <c r="BM358" s="73" t="str">
        <f t="shared" si="442"/>
        <v/>
      </c>
      <c r="BN358" s="31" t="str" cm="1">
        <f t="array" ref="BN358">IF(BM358="",""&amp;BL358,IF(BM358="NEMA",BL358,INDEX(regKlub_naziv,MATCH(INDEX(regKlub_alias_klubId,BM358),regKlub_id,0))))</f>
        <v/>
      </c>
      <c r="BO358" s="31" t="str" cm="1">
        <f t="array" ref="BO358">IFERROR(""&amp;INDEX(regNatjecatelj_klub,DX358),"")</f>
        <v/>
      </c>
      <c r="BP358" s="88" t="str">
        <f t="shared" si="481"/>
        <v/>
      </c>
      <c r="BQ358" s="66" t="str">
        <f t="shared" si="482"/>
        <v/>
      </c>
      <c r="BR358" s="47" t="s">
        <v>0</v>
      </c>
      <c r="BS358" s="52" t="str">
        <f>IF(X358&lt;&gt;"NEMA","",IF(IFERROR(MATCH(W358,W$12:W357,0),0)&lt;&gt;0,"",W358))</f>
        <v/>
      </c>
      <c r="BT358" s="73" t="str">
        <f t="shared" si="483"/>
        <v/>
      </c>
      <c r="BU358" s="31" t="str">
        <f>IF(OR(BT358="",BT358&lt;&gt;"NEMA"),"",MAX(BU$12:BU357)+1)</f>
        <v/>
      </c>
      <c r="BV358" s="66" t="str">
        <f t="shared" si="484"/>
        <v/>
      </c>
      <c r="BW358" s="47" t="s">
        <v>0</v>
      </c>
      <c r="BX358" s="19" t="str">
        <f t="shared" si="485"/>
        <v/>
      </c>
      <c r="BY358" s="47" t="s">
        <v>0</v>
      </c>
      <c r="BZ358" s="82" t="str">
        <f>IF(BM358&lt;&gt;"NEMA","",IF(IFERROR(MATCH(BL358,BL$12:BL357,0),0)&lt;&gt;0,"",BL358))</f>
        <v/>
      </c>
      <c r="CA358" s="47" t="s">
        <v>0</v>
      </c>
      <c r="CB358" s="125"/>
      <c r="CC358" s="47" t="s">
        <v>0</v>
      </c>
      <c r="CD358" s="58" t="str">
        <f t="shared" si="486"/>
        <v/>
      </c>
      <c r="CE358" s="31" t="str">
        <f t="shared" si="487"/>
        <v/>
      </c>
      <c r="CF358" s="31" t="str">
        <f>IF(CE358="","",MAX(CF$12:CF357)+1)</f>
        <v/>
      </c>
      <c r="CG358" s="31" t="str">
        <f t="shared" si="443"/>
        <v/>
      </c>
      <c r="CH358" s="31" t="str">
        <f t="shared" si="488"/>
        <v/>
      </c>
      <c r="CI358" s="31" t="str">
        <f>IF(CB358="","",MAX(CI$12:CI357)+1)</f>
        <v/>
      </c>
      <c r="CJ358" s="31" t="str">
        <f t="shared" si="489"/>
        <v/>
      </c>
      <c r="CK358" s="66" t="str">
        <f t="shared" si="490"/>
        <v/>
      </c>
      <c r="CL358" s="47" t="s">
        <v>0</v>
      </c>
      <c r="CM358" s="73" t="str">
        <f t="shared" si="444"/>
        <v/>
      </c>
      <c r="CN358" s="47"/>
      <c r="CO358" s="19" t="str">
        <f t="shared" si="491"/>
        <v/>
      </c>
      <c r="CP358" s="47" t="s">
        <v>0</v>
      </c>
      <c r="CQ358" s="143" t="str">
        <f t="shared" si="492"/>
        <v/>
      </c>
      <c r="CR358" s="47" t="s">
        <v>0</v>
      </c>
      <c r="CS358" s="58" t="str">
        <f t="shared" si="428"/>
        <v/>
      </c>
      <c r="CT358" s="73" t="str">
        <f t="shared" si="429"/>
        <v/>
      </c>
      <c r="CU358" s="229" t="str">
        <f t="shared" si="445"/>
        <v/>
      </c>
      <c r="CV358" s="230" t="str">
        <f t="shared" si="430"/>
        <v/>
      </c>
      <c r="CW358" s="163" t="str">
        <f t="shared" si="446"/>
        <v/>
      </c>
      <c r="CX358" s="47" t="s">
        <v>0</v>
      </c>
      <c r="CY358" s="222" t="str">
        <f t="shared" si="493"/>
        <v xml:space="preserve">
</v>
      </c>
      <c r="CZ358" s="223" t="str">
        <f t="shared" si="494"/>
        <v/>
      </c>
      <c r="DA358" s="47" t="s">
        <v>0</v>
      </c>
      <c r="DB358" s="47"/>
      <c r="DC358" s="47"/>
      <c r="DD358" s="47"/>
      <c r="DE358" s="47" t="s">
        <v>0</v>
      </c>
      <c r="DF358" s="53" t="str">
        <f t="shared" si="502"/>
        <v/>
      </c>
      <c r="DG358" t="s">
        <v>0</v>
      </c>
      <c r="DH358" s="128" t="str">
        <f t="shared" si="503"/>
        <v/>
      </c>
      <c r="DI358" t="s">
        <v>0</v>
      </c>
      <c r="DJ358" s="52" t="str">
        <f t="shared" si="504"/>
        <v/>
      </c>
      <c r="DK358" s="66" t="str">
        <f t="shared" si="505"/>
        <v/>
      </c>
      <c r="DL358" t="s">
        <v>0</v>
      </c>
      <c r="DM358" s="19" t="str">
        <f t="shared" si="506"/>
        <v/>
      </c>
      <c r="DN358" s="47" t="s">
        <v>0</v>
      </c>
      <c r="DO358" s="19" t="str">
        <f t="shared" si="507"/>
        <v/>
      </c>
      <c r="DP358" s="47" t="s">
        <v>0</v>
      </c>
      <c r="DQ358" s="52" t="str">
        <f t="shared" si="447"/>
        <v/>
      </c>
      <c r="DR358" s="53" t="str">
        <f t="shared" si="448"/>
        <v/>
      </c>
      <c r="DS358" s="47" t="s">
        <v>0</v>
      </c>
      <c r="DT358" s="52" t="str">
        <f t="shared" si="449"/>
        <v/>
      </c>
      <c r="DU358" s="53" t="str">
        <f t="shared" si="450"/>
        <v/>
      </c>
      <c r="DV358" s="47" t="s">
        <v>0</v>
      </c>
      <c r="DW358" s="52" t="str">
        <f t="shared" si="451"/>
        <v/>
      </c>
      <c r="DX358" s="53" t="str">
        <f t="shared" si="452"/>
        <v/>
      </c>
      <c r="DY358" s="47" t="s">
        <v>0</v>
      </c>
      <c r="DZ358" s="58" t="str">
        <f t="shared" si="495"/>
        <v/>
      </c>
      <c r="EA358" s="53" t="str" cm="1">
        <f t="array" ref="EA358">IF(DZ358&lt;&gt;"",INDEX(regNatjecatelj_id,DZ358,0),IF(BD358&lt;&gt;"",BD358,""))</f>
        <v/>
      </c>
      <c r="EB358" s="47" t="s">
        <v>0</v>
      </c>
      <c r="EC358" s="58" t="str">
        <f t="shared" si="453"/>
        <v/>
      </c>
      <c r="ED358" s="73" t="str">
        <f t="shared" si="454"/>
        <v/>
      </c>
      <c r="EE358" s="73" t="str">
        <f t="shared" si="455"/>
        <v/>
      </c>
      <c r="EF358" s="73" t="str">
        <f t="shared" si="456"/>
        <v/>
      </c>
      <c r="EG358" s="66" t="str">
        <f t="shared" si="457"/>
        <v/>
      </c>
      <c r="EH358" s="47" t="s">
        <v>0</v>
      </c>
      <c r="EI358" s="58" t="str">
        <f>IF(AL358="","",MAX(EI$12:EI357)+1)</f>
        <v/>
      </c>
      <c r="EJ358" s="73" t="str">
        <f t="shared" si="458"/>
        <v/>
      </c>
      <c r="EK358" s="73" t="str">
        <f t="shared" si="496"/>
        <v/>
      </c>
      <c r="EL358" s="73" t="str">
        <f t="shared" si="459"/>
        <v/>
      </c>
      <c r="EM358" s="73" t="str">
        <f t="shared" si="460"/>
        <v/>
      </c>
      <c r="EN358" s="73" t="str">
        <f t="shared" si="497"/>
        <v/>
      </c>
      <c r="EO358" s="73" t="str">
        <f t="shared" si="498"/>
        <v/>
      </c>
      <c r="EP358" s="73" t="str">
        <f t="shared" si="461"/>
        <v/>
      </c>
      <c r="EQ358" s="73" t="str">
        <f t="shared" si="462"/>
        <v/>
      </c>
      <c r="ER358" s="73" t="str">
        <f t="shared" si="463"/>
        <v/>
      </c>
      <c r="ES358" s="53" t="str">
        <f t="shared" si="464"/>
        <v/>
      </c>
      <c r="ET358" s="47" t="s">
        <v>0</v>
      </c>
      <c r="EU358" s="19" t="str">
        <f t="shared" si="499"/>
        <v/>
      </c>
      <c r="EV358" s="47" t="s">
        <v>0</v>
      </c>
      <c r="EW358" s="19" t="str">
        <f t="shared" si="500"/>
        <v/>
      </c>
      <c r="EX358" s="47" t="s">
        <v>0</v>
      </c>
      <c r="EY358" s="180" t="str">
        <f t="shared" si="465"/>
        <v/>
      </c>
      <c r="EZ358" s="47" t="s">
        <v>0</v>
      </c>
    </row>
    <row r="359" spans="1:156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6" t="str">
        <f t="shared" si="466"/>
        <v/>
      </c>
      <c r="P359" s="47"/>
      <c r="Q359" s="52" t="str">
        <f t="shared" si="467"/>
        <v/>
      </c>
      <c r="R359" s="73" t="str">
        <f>IF(Q359="","",IF(COUNTIF(Q$12:Q358,Q359)=0,R358+1,R358))</f>
        <v/>
      </c>
      <c r="S359" s="73" t="str">
        <f t="shared" si="468"/>
        <v/>
      </c>
      <c r="T359" s="73" t="str">
        <f t="shared" si="432"/>
        <v/>
      </c>
      <c r="U359" s="66" t="str">
        <f t="shared" si="433"/>
        <v/>
      </c>
      <c r="V359" s="47" t="s">
        <v>0</v>
      </c>
      <c r="W359" s="222" t="str">
        <f t="shared" si="434"/>
        <v/>
      </c>
      <c r="X359" s="223" t="str">
        <f t="shared" si="435"/>
        <v/>
      </c>
      <c r="Y359" s="47" t="s">
        <v>0</v>
      </c>
      <c r="Z359" s="52" t="str">
        <f t="shared" si="469"/>
        <v/>
      </c>
      <c r="AA359" s="73" t="str">
        <f t="shared" si="436"/>
        <v/>
      </c>
      <c r="AB359" s="31" t="str">
        <f t="shared" si="470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471"/>
        <v/>
      </c>
      <c r="AH359" s="47" t="s">
        <v>0</v>
      </c>
      <c r="AI359" s="143" t="str">
        <f t="shared" si="472"/>
        <v/>
      </c>
      <c r="AJ359" s="47"/>
      <c r="AK359" s="52" t="str">
        <f t="shared" si="473"/>
        <v/>
      </c>
      <c r="AL359" s="31" t="str">
        <f t="shared" si="474"/>
        <v/>
      </c>
      <c r="AM359" s="73" t="str">
        <f t="shared" si="475"/>
        <v/>
      </c>
      <c r="AN359" s="73" t="str">
        <f t="shared" si="476"/>
        <v/>
      </c>
      <c r="AO359" s="31" t="str">
        <f t="shared" si="437"/>
        <v/>
      </c>
      <c r="AP359" s="66" t="str">
        <f t="shared" si="438"/>
        <v/>
      </c>
      <c r="AQ359" s="47" t="s">
        <v>0</v>
      </c>
      <c r="AR359" s="82" t="str">
        <f t="shared" si="477"/>
        <v/>
      </c>
      <c r="AS359" s="47" t="s">
        <v>0</v>
      </c>
      <c r="AT359" s="19" t="str">
        <f t="shared" si="478"/>
        <v/>
      </c>
      <c r="AU359" s="47" t="s">
        <v>0</v>
      </c>
      <c r="AV359" s="103"/>
      <c r="AW359" s="105"/>
      <c r="AX359" s="47" t="s">
        <v>0</v>
      </c>
      <c r="AY359" s="259" t="str">
        <f t="shared" si="501"/>
        <v/>
      </c>
      <c r="AZ359" s="47" t="s">
        <v>0</v>
      </c>
      <c r="BA359" s="52" t="str">
        <f t="shared" si="431"/>
        <v/>
      </c>
      <c r="BB359" s="73" t="str">
        <f>IF(AV359&amp;AW359="","",MAX(BB$12:BB358)+1)</f>
        <v/>
      </c>
      <c r="BC359" s="271" t="str">
        <f t="shared" si="439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>IF(O359="","",IF(BC359="",AO359,IF(BC359="NEMA",AV359,INDEX(regNatjecatelj_ime,MATCH(BC359,regNatjecatelj_id,0)))))</f>
        <v/>
      </c>
      <c r="BG359" s="31" t="str">
        <f>IF(O359="","",IF(BC359="",AP359,IF(BC359="NEMA",AW359,INDEX(regNatjecatelj_prezime,MATCH(BC359,regNatjecatelj_id,0)))))</f>
        <v/>
      </c>
      <c r="BH359" s="73" t="str">
        <f t="shared" si="479"/>
        <v/>
      </c>
      <c r="BI359" s="53" t="str">
        <f t="shared" si="480"/>
        <v/>
      </c>
      <c r="BJ359" s="47" t="s">
        <v>0</v>
      </c>
      <c r="BK359" s="52" t="str">
        <f t="shared" si="440"/>
        <v/>
      </c>
      <c r="BL359" s="31" t="str">
        <f t="shared" si="441"/>
        <v/>
      </c>
      <c r="BM359" s="73" t="str">
        <f t="shared" si="442"/>
        <v/>
      </c>
      <c r="BN359" s="31" t="str" cm="1">
        <f t="array" ref="BN359">IF(BM359="",""&amp;BL359,IF(BM359="NEMA",BL359,INDEX(regKlub_naziv,MATCH(INDEX(regKlub_alias_klubId,BM359),regKlub_id,0))))</f>
        <v/>
      </c>
      <c r="BO359" s="31" t="str" cm="1">
        <f t="array" ref="BO359">IFERROR(""&amp;INDEX(regNatjecatelj_klub,DX359),"")</f>
        <v/>
      </c>
      <c r="BP359" s="88" t="str">
        <f t="shared" si="481"/>
        <v/>
      </c>
      <c r="BQ359" s="66" t="str">
        <f t="shared" si="482"/>
        <v/>
      </c>
      <c r="BR359" s="47" t="s">
        <v>0</v>
      </c>
      <c r="BS359" s="52" t="str">
        <f>IF(X359&lt;&gt;"NEMA","",IF(IFERROR(MATCH(W359,W$12:W358,0),0)&lt;&gt;0,"",W359))</f>
        <v/>
      </c>
      <c r="BT359" s="73" t="str">
        <f t="shared" si="483"/>
        <v/>
      </c>
      <c r="BU359" s="31" t="str">
        <f>IF(OR(BT359="",BT359&lt;&gt;"NEMA"),"",MAX(BU$12:BU358)+1)</f>
        <v/>
      </c>
      <c r="BV359" s="66" t="str">
        <f t="shared" si="484"/>
        <v/>
      </c>
      <c r="BW359" s="47" t="s">
        <v>0</v>
      </c>
      <c r="BX359" s="19" t="str">
        <f t="shared" si="485"/>
        <v/>
      </c>
      <c r="BY359" s="47" t="s">
        <v>0</v>
      </c>
      <c r="BZ359" s="82" t="str">
        <f>IF(BM359&lt;&gt;"NEMA","",IF(IFERROR(MATCH(BL359,BL$12:BL358,0),0)&lt;&gt;0,"",BL359))</f>
        <v/>
      </c>
      <c r="CA359" s="47" t="s">
        <v>0</v>
      </c>
      <c r="CB359" s="125"/>
      <c r="CC359" s="47" t="s">
        <v>0</v>
      </c>
      <c r="CD359" s="58" t="str">
        <f t="shared" si="486"/>
        <v/>
      </c>
      <c r="CE359" s="31" t="str">
        <f t="shared" si="487"/>
        <v/>
      </c>
      <c r="CF359" s="31" t="str">
        <f>IF(CE359="","",MAX(CF$12:CF358)+1)</f>
        <v/>
      </c>
      <c r="CG359" s="31" t="str">
        <f t="shared" si="443"/>
        <v/>
      </c>
      <c r="CH359" s="31" t="str">
        <f t="shared" si="488"/>
        <v/>
      </c>
      <c r="CI359" s="31" t="str">
        <f>IF(CB359="","",MAX(CI$12:CI358)+1)</f>
        <v/>
      </c>
      <c r="CJ359" s="31" t="str">
        <f t="shared" si="489"/>
        <v/>
      </c>
      <c r="CK359" s="66" t="str">
        <f t="shared" si="490"/>
        <v/>
      </c>
      <c r="CL359" s="47" t="s">
        <v>0</v>
      </c>
      <c r="CM359" s="73" t="str">
        <f t="shared" si="444"/>
        <v/>
      </c>
      <c r="CN359" s="47"/>
      <c r="CO359" s="19" t="str">
        <f t="shared" si="491"/>
        <v/>
      </c>
      <c r="CP359" s="47" t="s">
        <v>0</v>
      </c>
      <c r="CQ359" s="143" t="str">
        <f t="shared" si="492"/>
        <v/>
      </c>
      <c r="CR359" s="47" t="s">
        <v>0</v>
      </c>
      <c r="CS359" s="58" t="str">
        <f t="shared" ref="CS359:CS412" si="508">IF(G359="","",G359)</f>
        <v/>
      </c>
      <c r="CT359" s="73" t="str">
        <f t="shared" ref="CT359:CT412" si="509">IF(H359="","",H359)</f>
        <v/>
      </c>
      <c r="CU359" s="229" t="str">
        <f t="shared" si="445"/>
        <v/>
      </c>
      <c r="CV359" s="230" t="str">
        <f t="shared" si="430"/>
        <v/>
      </c>
      <c r="CW359" s="163" t="str">
        <f t="shared" si="446"/>
        <v/>
      </c>
      <c r="CX359" s="47" t="s">
        <v>0</v>
      </c>
      <c r="CY359" s="222" t="str">
        <f t="shared" si="493"/>
        <v xml:space="preserve">
</v>
      </c>
      <c r="CZ359" s="223" t="str">
        <f t="shared" si="494"/>
        <v/>
      </c>
      <c r="DA359" s="47" t="s">
        <v>0</v>
      </c>
      <c r="DB359" s="47"/>
      <c r="DC359" s="47"/>
      <c r="DD359" s="47"/>
      <c r="DE359" s="47" t="s">
        <v>0</v>
      </c>
      <c r="DF359" s="53" t="str">
        <f t="shared" si="502"/>
        <v/>
      </c>
      <c r="DG359" t="s">
        <v>0</v>
      </c>
      <c r="DH359" s="128" t="str">
        <f t="shared" si="503"/>
        <v/>
      </c>
      <c r="DI359" t="s">
        <v>0</v>
      </c>
      <c r="DJ359" s="52" t="str">
        <f t="shared" si="504"/>
        <v/>
      </c>
      <c r="DK359" s="66" t="str">
        <f t="shared" si="505"/>
        <v/>
      </c>
      <c r="DL359" t="s">
        <v>0</v>
      </c>
      <c r="DM359" s="19" t="str">
        <f t="shared" si="506"/>
        <v/>
      </c>
      <c r="DN359" s="47" t="s">
        <v>0</v>
      </c>
      <c r="DO359" s="19" t="str">
        <f t="shared" si="507"/>
        <v/>
      </c>
      <c r="DP359" s="47" t="s">
        <v>0</v>
      </c>
      <c r="DQ359" s="52" t="str">
        <f t="shared" si="447"/>
        <v/>
      </c>
      <c r="DR359" s="53" t="str">
        <f t="shared" si="448"/>
        <v/>
      </c>
      <c r="DS359" s="47" t="s">
        <v>0</v>
      </c>
      <c r="DT359" s="52" t="str">
        <f t="shared" si="449"/>
        <v/>
      </c>
      <c r="DU359" s="53" t="str">
        <f t="shared" si="450"/>
        <v/>
      </c>
      <c r="DV359" s="47" t="s">
        <v>0</v>
      </c>
      <c r="DW359" s="52" t="str">
        <f t="shared" si="451"/>
        <v/>
      </c>
      <c r="DX359" s="53" t="str">
        <f t="shared" si="452"/>
        <v/>
      </c>
      <c r="DY359" s="47" t="s">
        <v>0</v>
      </c>
      <c r="DZ359" s="58" t="str">
        <f t="shared" si="495"/>
        <v/>
      </c>
      <c r="EA359" s="53" t="str" cm="1">
        <f t="array" ref="EA359">IF(DZ359&lt;&gt;"",INDEX(regNatjecatelj_id,DZ359,0),IF(BD359&lt;&gt;"",BD359,""))</f>
        <v/>
      </c>
      <c r="EB359" s="47" t="s">
        <v>0</v>
      </c>
      <c r="EC359" s="58" t="str">
        <f t="shared" si="453"/>
        <v/>
      </c>
      <c r="ED359" s="73" t="str">
        <f t="shared" si="454"/>
        <v/>
      </c>
      <c r="EE359" s="73" t="str">
        <f t="shared" si="455"/>
        <v/>
      </c>
      <c r="EF359" s="73" t="str">
        <f t="shared" si="456"/>
        <v/>
      </c>
      <c r="EG359" s="66" t="str">
        <f t="shared" si="457"/>
        <v/>
      </c>
      <c r="EH359" s="47" t="s">
        <v>0</v>
      </c>
      <c r="EI359" s="58" t="str">
        <f>IF(AL359="","",MAX(EI$12:EI358)+1)</f>
        <v/>
      </c>
      <c r="EJ359" s="73" t="str">
        <f t="shared" si="458"/>
        <v/>
      </c>
      <c r="EK359" s="73" t="str">
        <f t="shared" si="496"/>
        <v/>
      </c>
      <c r="EL359" s="73" t="str">
        <f t="shared" si="459"/>
        <v/>
      </c>
      <c r="EM359" s="73" t="str">
        <f t="shared" si="460"/>
        <v/>
      </c>
      <c r="EN359" s="73" t="str">
        <f t="shared" si="497"/>
        <v/>
      </c>
      <c r="EO359" s="73" t="str">
        <f t="shared" si="498"/>
        <v/>
      </c>
      <c r="EP359" s="73" t="str">
        <f t="shared" si="461"/>
        <v/>
      </c>
      <c r="EQ359" s="73" t="str">
        <f t="shared" si="462"/>
        <v/>
      </c>
      <c r="ER359" s="73" t="str">
        <f t="shared" si="463"/>
        <v/>
      </c>
      <c r="ES359" s="53" t="str">
        <f t="shared" si="464"/>
        <v/>
      </c>
      <c r="ET359" s="47" t="s">
        <v>0</v>
      </c>
      <c r="EU359" s="19" t="str">
        <f t="shared" si="499"/>
        <v/>
      </c>
      <c r="EV359" s="47" t="s">
        <v>0</v>
      </c>
      <c r="EW359" s="19" t="str">
        <f t="shared" si="500"/>
        <v/>
      </c>
      <c r="EX359" s="47" t="s">
        <v>0</v>
      </c>
      <c r="EY359" s="180" t="str">
        <f t="shared" si="465"/>
        <v/>
      </c>
      <c r="EZ359" s="47" t="s">
        <v>0</v>
      </c>
    </row>
    <row r="360" spans="1:156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6" t="str">
        <f t="shared" si="466"/>
        <v/>
      </c>
      <c r="P360" s="47"/>
      <c r="Q360" s="52" t="str">
        <f t="shared" si="467"/>
        <v/>
      </c>
      <c r="R360" s="73" t="str">
        <f>IF(Q360="","",IF(COUNTIF(Q$12:Q359,Q360)=0,R359+1,R359))</f>
        <v/>
      </c>
      <c r="S360" s="73" t="str">
        <f t="shared" si="468"/>
        <v/>
      </c>
      <c r="T360" s="73" t="str">
        <f t="shared" si="432"/>
        <v/>
      </c>
      <c r="U360" s="66" t="str">
        <f t="shared" si="433"/>
        <v/>
      </c>
      <c r="V360" s="47" t="s">
        <v>0</v>
      </c>
      <c r="W360" s="222" t="str">
        <f t="shared" si="434"/>
        <v/>
      </c>
      <c r="X360" s="223" t="str">
        <f t="shared" si="435"/>
        <v/>
      </c>
      <c r="Y360" s="47" t="s">
        <v>0</v>
      </c>
      <c r="Z360" s="52" t="str">
        <f t="shared" si="469"/>
        <v/>
      </c>
      <c r="AA360" s="73" t="str">
        <f t="shared" si="436"/>
        <v/>
      </c>
      <c r="AB360" s="31" t="str">
        <f t="shared" si="470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471"/>
        <v/>
      </c>
      <c r="AH360" s="47" t="s">
        <v>0</v>
      </c>
      <c r="AI360" s="143" t="str">
        <f t="shared" si="472"/>
        <v/>
      </c>
      <c r="AJ360" s="47"/>
      <c r="AK360" s="52" t="str">
        <f t="shared" si="473"/>
        <v/>
      </c>
      <c r="AL360" s="31" t="str">
        <f t="shared" si="474"/>
        <v/>
      </c>
      <c r="AM360" s="73" t="str">
        <f t="shared" si="475"/>
        <v/>
      </c>
      <c r="AN360" s="73" t="str">
        <f t="shared" si="476"/>
        <v/>
      </c>
      <c r="AO360" s="31" t="str">
        <f t="shared" si="437"/>
        <v/>
      </c>
      <c r="AP360" s="66" t="str">
        <f t="shared" si="438"/>
        <v/>
      </c>
      <c r="AQ360" s="47" t="s">
        <v>0</v>
      </c>
      <c r="AR360" s="82" t="str">
        <f t="shared" si="477"/>
        <v/>
      </c>
      <c r="AS360" s="47" t="s">
        <v>0</v>
      </c>
      <c r="AT360" s="19" t="str">
        <f t="shared" si="478"/>
        <v/>
      </c>
      <c r="AU360" s="47" t="s">
        <v>0</v>
      </c>
      <c r="AV360" s="103"/>
      <c r="AW360" s="105"/>
      <c r="AX360" s="47" t="s">
        <v>0</v>
      </c>
      <c r="AY360" s="259" t="str">
        <f t="shared" si="501"/>
        <v/>
      </c>
      <c r="AZ360" s="47" t="s">
        <v>0</v>
      </c>
      <c r="BA360" s="52" t="str">
        <f t="shared" si="431"/>
        <v/>
      </c>
      <c r="BB360" s="73" t="str">
        <f>IF(AV360&amp;AW360="","",MAX(BB$12:BB359)+1)</f>
        <v/>
      </c>
      <c r="BC360" s="271" t="str">
        <f t="shared" si="439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>IF(O360="","",IF(BC360="",AO360,IF(BC360="NEMA",AV360,INDEX(regNatjecatelj_ime,MATCH(BC360,regNatjecatelj_id,0)))))</f>
        <v/>
      </c>
      <c r="BG360" s="31" t="str">
        <f>IF(O360="","",IF(BC360="",AP360,IF(BC360="NEMA",AW360,INDEX(regNatjecatelj_prezime,MATCH(BC360,regNatjecatelj_id,0)))))</f>
        <v/>
      </c>
      <c r="BH360" s="73" t="str">
        <f t="shared" si="479"/>
        <v/>
      </c>
      <c r="BI360" s="53" t="str">
        <f t="shared" si="480"/>
        <v/>
      </c>
      <c r="BJ360" s="47" t="s">
        <v>0</v>
      </c>
      <c r="BK360" s="52" t="str">
        <f t="shared" si="440"/>
        <v/>
      </c>
      <c r="BL360" s="31" t="str">
        <f t="shared" si="441"/>
        <v/>
      </c>
      <c r="BM360" s="73" t="str">
        <f t="shared" si="442"/>
        <v/>
      </c>
      <c r="BN360" s="31" t="str" cm="1">
        <f t="array" ref="BN360">IF(BM360="",""&amp;BL360,IF(BM360="NEMA",BL360,INDEX(regKlub_naziv,MATCH(INDEX(regKlub_alias_klubId,BM360),regKlub_id,0))))</f>
        <v/>
      </c>
      <c r="BO360" s="31" t="str" cm="1">
        <f t="array" ref="BO360">IFERROR(""&amp;INDEX(regNatjecatelj_klub,DX360),"")</f>
        <v/>
      </c>
      <c r="BP360" s="88" t="str">
        <f t="shared" si="481"/>
        <v/>
      </c>
      <c r="BQ360" s="66" t="str">
        <f t="shared" si="482"/>
        <v/>
      </c>
      <c r="BR360" s="47" t="s">
        <v>0</v>
      </c>
      <c r="BS360" s="52" t="str">
        <f>IF(X360&lt;&gt;"NEMA","",IF(IFERROR(MATCH(W360,W$12:W359,0),0)&lt;&gt;0,"",W360))</f>
        <v/>
      </c>
      <c r="BT360" s="73" t="str">
        <f t="shared" si="483"/>
        <v/>
      </c>
      <c r="BU360" s="31" t="str">
        <f>IF(OR(BT360="",BT360&lt;&gt;"NEMA"),"",MAX(BU$12:BU359)+1)</f>
        <v/>
      </c>
      <c r="BV360" s="66" t="str">
        <f t="shared" si="484"/>
        <v/>
      </c>
      <c r="BW360" s="47" t="s">
        <v>0</v>
      </c>
      <c r="BX360" s="19" t="str">
        <f t="shared" si="485"/>
        <v/>
      </c>
      <c r="BY360" s="47" t="s">
        <v>0</v>
      </c>
      <c r="BZ360" s="82" t="str">
        <f>IF(BM360&lt;&gt;"NEMA","",IF(IFERROR(MATCH(BL360,BL$12:BL359,0),0)&lt;&gt;0,"",BL360))</f>
        <v/>
      </c>
      <c r="CA360" s="47" t="s">
        <v>0</v>
      </c>
      <c r="CB360" s="125"/>
      <c r="CC360" s="47" t="s">
        <v>0</v>
      </c>
      <c r="CD360" s="58" t="str">
        <f t="shared" si="486"/>
        <v/>
      </c>
      <c r="CE360" s="31" t="str">
        <f t="shared" si="487"/>
        <v/>
      </c>
      <c r="CF360" s="31" t="str">
        <f>IF(CE360="","",MAX(CF$12:CF359)+1)</f>
        <v/>
      </c>
      <c r="CG360" s="31" t="str">
        <f t="shared" si="443"/>
        <v/>
      </c>
      <c r="CH360" s="31" t="str">
        <f t="shared" si="488"/>
        <v/>
      </c>
      <c r="CI360" s="31" t="str">
        <f>IF(CB360="","",MAX(CI$12:CI359)+1)</f>
        <v/>
      </c>
      <c r="CJ360" s="31" t="str">
        <f t="shared" si="489"/>
        <v/>
      </c>
      <c r="CK360" s="66" t="str">
        <f t="shared" si="490"/>
        <v/>
      </c>
      <c r="CL360" s="47" t="s">
        <v>0</v>
      </c>
      <c r="CM360" s="73" t="str">
        <f t="shared" si="444"/>
        <v/>
      </c>
      <c r="CN360" s="47"/>
      <c r="CO360" s="19" t="str">
        <f t="shared" si="491"/>
        <v/>
      </c>
      <c r="CP360" s="47" t="s">
        <v>0</v>
      </c>
      <c r="CQ360" s="143" t="str">
        <f t="shared" si="492"/>
        <v/>
      </c>
      <c r="CR360" s="47" t="s">
        <v>0</v>
      </c>
      <c r="CS360" s="58" t="str">
        <f t="shared" si="508"/>
        <v/>
      </c>
      <c r="CT360" s="73" t="str">
        <f t="shared" si="509"/>
        <v/>
      </c>
      <c r="CU360" s="229" t="str">
        <f t="shared" si="445"/>
        <v/>
      </c>
      <c r="CV360" s="230" t="str">
        <f t="shared" si="430"/>
        <v/>
      </c>
      <c r="CW360" s="163" t="str">
        <f t="shared" si="446"/>
        <v/>
      </c>
      <c r="CX360" s="47" t="s">
        <v>0</v>
      </c>
      <c r="CY360" s="222" t="str">
        <f t="shared" si="493"/>
        <v xml:space="preserve">
</v>
      </c>
      <c r="CZ360" s="223" t="str">
        <f t="shared" si="494"/>
        <v/>
      </c>
      <c r="DA360" s="47" t="s">
        <v>0</v>
      </c>
      <c r="DB360" s="47"/>
      <c r="DC360" s="47"/>
      <c r="DD360" s="47"/>
      <c r="DE360" s="47" t="s">
        <v>0</v>
      </c>
      <c r="DF360" s="53" t="str">
        <f t="shared" si="502"/>
        <v/>
      </c>
      <c r="DG360" t="s">
        <v>0</v>
      </c>
      <c r="DH360" s="128" t="str">
        <f t="shared" si="503"/>
        <v/>
      </c>
      <c r="DI360" t="s">
        <v>0</v>
      </c>
      <c r="DJ360" s="52" t="str">
        <f t="shared" si="504"/>
        <v/>
      </c>
      <c r="DK360" s="66" t="str">
        <f t="shared" si="505"/>
        <v/>
      </c>
      <c r="DL360" t="s">
        <v>0</v>
      </c>
      <c r="DM360" s="19" t="str">
        <f t="shared" si="506"/>
        <v/>
      </c>
      <c r="DN360" s="47" t="s">
        <v>0</v>
      </c>
      <c r="DO360" s="19" t="str">
        <f t="shared" si="507"/>
        <v/>
      </c>
      <c r="DP360" s="47" t="s">
        <v>0</v>
      </c>
      <c r="DQ360" s="52" t="str">
        <f t="shared" si="447"/>
        <v/>
      </c>
      <c r="DR360" s="53" t="str">
        <f t="shared" si="448"/>
        <v/>
      </c>
      <c r="DS360" s="47" t="s">
        <v>0</v>
      </c>
      <c r="DT360" s="52" t="str">
        <f t="shared" si="449"/>
        <v/>
      </c>
      <c r="DU360" s="53" t="str">
        <f t="shared" si="450"/>
        <v/>
      </c>
      <c r="DV360" s="47" t="s">
        <v>0</v>
      </c>
      <c r="DW360" s="52" t="str">
        <f t="shared" si="451"/>
        <v/>
      </c>
      <c r="DX360" s="53" t="str">
        <f t="shared" si="452"/>
        <v/>
      </c>
      <c r="DY360" s="47" t="s">
        <v>0</v>
      </c>
      <c r="DZ360" s="58" t="str">
        <f t="shared" si="495"/>
        <v/>
      </c>
      <c r="EA360" s="53" t="str" cm="1">
        <f t="array" ref="EA360">IF(DZ360&lt;&gt;"",INDEX(regNatjecatelj_id,DZ360,0),IF(BD360&lt;&gt;"",BD360,""))</f>
        <v/>
      </c>
      <c r="EB360" s="47" t="s">
        <v>0</v>
      </c>
      <c r="EC360" s="58" t="str">
        <f t="shared" si="453"/>
        <v/>
      </c>
      <c r="ED360" s="73" t="str">
        <f t="shared" si="454"/>
        <v/>
      </c>
      <c r="EE360" s="73" t="str">
        <f t="shared" si="455"/>
        <v/>
      </c>
      <c r="EF360" s="73" t="str">
        <f t="shared" si="456"/>
        <v/>
      </c>
      <c r="EG360" s="66" t="str">
        <f t="shared" si="457"/>
        <v/>
      </c>
      <c r="EH360" s="47" t="s">
        <v>0</v>
      </c>
      <c r="EI360" s="58" t="str">
        <f>IF(AL360="","",MAX(EI$12:EI359)+1)</f>
        <v/>
      </c>
      <c r="EJ360" s="73" t="str">
        <f t="shared" si="458"/>
        <v/>
      </c>
      <c r="EK360" s="73" t="str">
        <f t="shared" si="496"/>
        <v/>
      </c>
      <c r="EL360" s="73" t="str">
        <f t="shared" si="459"/>
        <v/>
      </c>
      <c r="EM360" s="73" t="str">
        <f t="shared" si="460"/>
        <v/>
      </c>
      <c r="EN360" s="73" t="str">
        <f t="shared" si="497"/>
        <v/>
      </c>
      <c r="EO360" s="73" t="str">
        <f t="shared" si="498"/>
        <v/>
      </c>
      <c r="EP360" s="73" t="str">
        <f t="shared" si="461"/>
        <v/>
      </c>
      <c r="EQ360" s="73" t="str">
        <f t="shared" si="462"/>
        <v/>
      </c>
      <c r="ER360" s="73" t="str">
        <f t="shared" si="463"/>
        <v/>
      </c>
      <c r="ES360" s="53" t="str">
        <f t="shared" si="464"/>
        <v/>
      </c>
      <c r="ET360" s="47" t="s">
        <v>0</v>
      </c>
      <c r="EU360" s="19" t="str">
        <f t="shared" si="499"/>
        <v/>
      </c>
      <c r="EV360" s="47" t="s">
        <v>0</v>
      </c>
      <c r="EW360" s="19" t="str">
        <f t="shared" si="500"/>
        <v/>
      </c>
      <c r="EX360" s="47" t="s">
        <v>0</v>
      </c>
      <c r="EY360" s="180" t="str">
        <f t="shared" si="465"/>
        <v/>
      </c>
      <c r="EZ360" s="47" t="s">
        <v>0</v>
      </c>
    </row>
    <row r="361" spans="1:156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6" t="str">
        <f t="shared" si="466"/>
        <v/>
      </c>
      <c r="P361" s="47"/>
      <c r="Q361" s="52" t="str">
        <f t="shared" si="467"/>
        <v/>
      </c>
      <c r="R361" s="73" t="str">
        <f>IF(Q361="","",IF(COUNTIF(Q$12:Q360,Q361)=0,R360+1,R360))</f>
        <v/>
      </c>
      <c r="S361" s="73" t="str">
        <f t="shared" si="468"/>
        <v/>
      </c>
      <c r="T361" s="73" t="str">
        <f t="shared" si="432"/>
        <v/>
      </c>
      <c r="U361" s="66" t="str">
        <f t="shared" si="433"/>
        <v/>
      </c>
      <c r="V361" s="47" t="s">
        <v>0</v>
      </c>
      <c r="W361" s="222" t="str">
        <f t="shared" si="434"/>
        <v/>
      </c>
      <c r="X361" s="223" t="str">
        <f t="shared" si="435"/>
        <v/>
      </c>
      <c r="Y361" s="47" t="s">
        <v>0</v>
      </c>
      <c r="Z361" s="52" t="str">
        <f t="shared" si="469"/>
        <v/>
      </c>
      <c r="AA361" s="73" t="str">
        <f t="shared" si="436"/>
        <v/>
      </c>
      <c r="AB361" s="31" t="str">
        <f t="shared" si="470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471"/>
        <v/>
      </c>
      <c r="AH361" s="47" t="s">
        <v>0</v>
      </c>
      <c r="AI361" s="143" t="str">
        <f t="shared" si="472"/>
        <v/>
      </c>
      <c r="AJ361" s="47"/>
      <c r="AK361" s="52" t="str">
        <f t="shared" si="473"/>
        <v/>
      </c>
      <c r="AL361" s="31" t="str">
        <f t="shared" si="474"/>
        <v/>
      </c>
      <c r="AM361" s="73" t="str">
        <f t="shared" si="475"/>
        <v/>
      </c>
      <c r="AN361" s="73" t="str">
        <f t="shared" si="476"/>
        <v/>
      </c>
      <c r="AO361" s="31" t="str">
        <f t="shared" si="437"/>
        <v/>
      </c>
      <c r="AP361" s="66" t="str">
        <f t="shared" si="438"/>
        <v/>
      </c>
      <c r="AQ361" s="47" t="s">
        <v>0</v>
      </c>
      <c r="AR361" s="82" t="str">
        <f t="shared" si="477"/>
        <v/>
      </c>
      <c r="AS361" s="47" t="s">
        <v>0</v>
      </c>
      <c r="AT361" s="19" t="str">
        <f t="shared" si="478"/>
        <v/>
      </c>
      <c r="AU361" s="47" t="s">
        <v>0</v>
      </c>
      <c r="AV361" s="103"/>
      <c r="AW361" s="105"/>
      <c r="AX361" s="47" t="s">
        <v>0</v>
      </c>
      <c r="AY361" s="259" t="str">
        <f t="shared" si="501"/>
        <v/>
      </c>
      <c r="AZ361" s="47" t="s">
        <v>0</v>
      </c>
      <c r="BA361" s="52" t="str">
        <f t="shared" si="431"/>
        <v/>
      </c>
      <c r="BB361" s="73" t="str">
        <f>IF(AV361&amp;AW361="","",MAX(BB$12:BB360)+1)</f>
        <v/>
      </c>
      <c r="BC361" s="271" t="str">
        <f t="shared" si="439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>IF(O361="","",IF(BC361="",AO361,IF(BC361="NEMA",AV361,INDEX(regNatjecatelj_ime,MATCH(BC361,regNatjecatelj_id,0)))))</f>
        <v/>
      </c>
      <c r="BG361" s="31" t="str">
        <f>IF(O361="","",IF(BC361="",AP361,IF(BC361="NEMA",AW361,INDEX(regNatjecatelj_prezime,MATCH(BC361,regNatjecatelj_id,0)))))</f>
        <v/>
      </c>
      <c r="BH361" s="73" t="str">
        <f t="shared" si="479"/>
        <v/>
      </c>
      <c r="BI361" s="53" t="str">
        <f t="shared" si="480"/>
        <v/>
      </c>
      <c r="BJ361" s="47" t="s">
        <v>0</v>
      </c>
      <c r="BK361" s="52" t="str">
        <f t="shared" si="440"/>
        <v/>
      </c>
      <c r="BL361" s="31" t="str">
        <f t="shared" si="441"/>
        <v/>
      </c>
      <c r="BM361" s="73" t="str">
        <f t="shared" si="442"/>
        <v/>
      </c>
      <c r="BN361" s="31" t="str" cm="1">
        <f t="array" ref="BN361">IF(BM361="",""&amp;BL361,IF(BM361="NEMA",BL361,INDEX(regKlub_naziv,MATCH(INDEX(regKlub_alias_klubId,BM361),regKlub_id,0))))</f>
        <v/>
      </c>
      <c r="BO361" s="31" t="str" cm="1">
        <f t="array" ref="BO361">IFERROR(""&amp;INDEX(regNatjecatelj_klub,DX361),"")</f>
        <v/>
      </c>
      <c r="BP361" s="88" t="str">
        <f t="shared" si="481"/>
        <v/>
      </c>
      <c r="BQ361" s="66" t="str">
        <f t="shared" si="482"/>
        <v/>
      </c>
      <c r="BR361" s="47" t="s">
        <v>0</v>
      </c>
      <c r="BS361" s="52" t="str">
        <f>IF(X361&lt;&gt;"NEMA","",IF(IFERROR(MATCH(W361,W$12:W360,0),0)&lt;&gt;0,"",W361))</f>
        <v/>
      </c>
      <c r="BT361" s="73" t="str">
        <f t="shared" si="483"/>
        <v/>
      </c>
      <c r="BU361" s="31" t="str">
        <f>IF(OR(BT361="",BT361&lt;&gt;"NEMA"),"",MAX(BU$12:BU360)+1)</f>
        <v/>
      </c>
      <c r="BV361" s="66" t="str">
        <f t="shared" si="484"/>
        <v/>
      </c>
      <c r="BW361" s="47" t="s">
        <v>0</v>
      </c>
      <c r="BX361" s="19" t="str">
        <f t="shared" si="485"/>
        <v/>
      </c>
      <c r="BY361" s="47" t="s">
        <v>0</v>
      </c>
      <c r="BZ361" s="82" t="str">
        <f>IF(BM361&lt;&gt;"NEMA","",IF(IFERROR(MATCH(BL361,BL$12:BL360,0),0)&lt;&gt;0,"",BL361))</f>
        <v/>
      </c>
      <c r="CA361" s="47" t="s">
        <v>0</v>
      </c>
      <c r="CB361" s="125"/>
      <c r="CC361" s="47" t="s">
        <v>0</v>
      </c>
      <c r="CD361" s="58" t="str">
        <f t="shared" si="486"/>
        <v/>
      </c>
      <c r="CE361" s="31" t="str">
        <f t="shared" si="487"/>
        <v/>
      </c>
      <c r="CF361" s="31" t="str">
        <f>IF(CE361="","",MAX(CF$12:CF360)+1)</f>
        <v/>
      </c>
      <c r="CG361" s="31" t="str">
        <f t="shared" si="443"/>
        <v/>
      </c>
      <c r="CH361" s="31" t="str">
        <f t="shared" si="488"/>
        <v/>
      </c>
      <c r="CI361" s="31" t="str">
        <f>IF(CB361="","",MAX(CI$12:CI360)+1)</f>
        <v/>
      </c>
      <c r="CJ361" s="31" t="str">
        <f t="shared" si="489"/>
        <v/>
      </c>
      <c r="CK361" s="66" t="str">
        <f t="shared" si="490"/>
        <v/>
      </c>
      <c r="CL361" s="47" t="s">
        <v>0</v>
      </c>
      <c r="CM361" s="73" t="str">
        <f t="shared" si="444"/>
        <v/>
      </c>
      <c r="CN361" s="47"/>
      <c r="CO361" s="19" t="str">
        <f t="shared" si="491"/>
        <v/>
      </c>
      <c r="CP361" s="47" t="s">
        <v>0</v>
      </c>
      <c r="CQ361" s="143" t="str">
        <f t="shared" si="492"/>
        <v/>
      </c>
      <c r="CR361" s="47" t="s">
        <v>0</v>
      </c>
      <c r="CS361" s="58" t="str">
        <f t="shared" si="508"/>
        <v/>
      </c>
      <c r="CT361" s="73" t="str">
        <f t="shared" si="509"/>
        <v/>
      </c>
      <c r="CU361" s="229" t="str">
        <f t="shared" si="445"/>
        <v/>
      </c>
      <c r="CV361" s="230" t="str">
        <f t="shared" si="430"/>
        <v/>
      </c>
      <c r="CW361" s="163" t="str">
        <f t="shared" si="446"/>
        <v/>
      </c>
      <c r="CX361" s="47" t="s">
        <v>0</v>
      </c>
      <c r="CY361" s="222" t="str">
        <f t="shared" si="493"/>
        <v xml:space="preserve">
</v>
      </c>
      <c r="CZ361" s="223" t="str">
        <f t="shared" si="494"/>
        <v/>
      </c>
      <c r="DA361" s="47" t="s">
        <v>0</v>
      </c>
      <c r="DB361" s="47"/>
      <c r="DC361" s="47"/>
      <c r="DD361" s="47"/>
      <c r="DE361" s="47" t="s">
        <v>0</v>
      </c>
      <c r="DF361" s="53" t="str">
        <f t="shared" si="502"/>
        <v/>
      </c>
      <c r="DG361" t="s">
        <v>0</v>
      </c>
      <c r="DH361" s="128" t="str">
        <f t="shared" si="503"/>
        <v/>
      </c>
      <c r="DI361" t="s">
        <v>0</v>
      </c>
      <c r="DJ361" s="52" t="str">
        <f t="shared" si="504"/>
        <v/>
      </c>
      <c r="DK361" s="66" t="str">
        <f t="shared" si="505"/>
        <v/>
      </c>
      <c r="DL361" t="s">
        <v>0</v>
      </c>
      <c r="DM361" s="19" t="str">
        <f t="shared" si="506"/>
        <v/>
      </c>
      <c r="DN361" s="47" t="s">
        <v>0</v>
      </c>
      <c r="DO361" s="19" t="str">
        <f t="shared" si="507"/>
        <v/>
      </c>
      <c r="DP361" s="47" t="s">
        <v>0</v>
      </c>
      <c r="DQ361" s="52" t="str">
        <f t="shared" si="447"/>
        <v/>
      </c>
      <c r="DR361" s="53" t="str">
        <f t="shared" si="448"/>
        <v/>
      </c>
      <c r="DS361" s="47" t="s">
        <v>0</v>
      </c>
      <c r="DT361" s="52" t="str">
        <f t="shared" si="449"/>
        <v/>
      </c>
      <c r="DU361" s="53" t="str">
        <f t="shared" si="450"/>
        <v/>
      </c>
      <c r="DV361" s="47" t="s">
        <v>0</v>
      </c>
      <c r="DW361" s="52" t="str">
        <f t="shared" si="451"/>
        <v/>
      </c>
      <c r="DX361" s="53" t="str">
        <f t="shared" si="452"/>
        <v/>
      </c>
      <c r="DY361" s="47" t="s">
        <v>0</v>
      </c>
      <c r="DZ361" s="58" t="str">
        <f t="shared" si="495"/>
        <v/>
      </c>
      <c r="EA361" s="53" t="str" cm="1">
        <f t="array" ref="EA361">IF(DZ361&lt;&gt;"",INDEX(regNatjecatelj_id,DZ361,0),IF(BD361&lt;&gt;"",BD361,""))</f>
        <v/>
      </c>
      <c r="EB361" s="47" t="s">
        <v>0</v>
      </c>
      <c r="EC361" s="58" t="str">
        <f t="shared" si="453"/>
        <v/>
      </c>
      <c r="ED361" s="73" t="str">
        <f t="shared" si="454"/>
        <v/>
      </c>
      <c r="EE361" s="73" t="str">
        <f t="shared" si="455"/>
        <v/>
      </c>
      <c r="EF361" s="73" t="str">
        <f t="shared" si="456"/>
        <v/>
      </c>
      <c r="EG361" s="66" t="str">
        <f t="shared" si="457"/>
        <v/>
      </c>
      <c r="EH361" s="47" t="s">
        <v>0</v>
      </c>
      <c r="EI361" s="58" t="str">
        <f>IF(AL361="","",MAX(EI$12:EI360)+1)</f>
        <v/>
      </c>
      <c r="EJ361" s="73" t="str">
        <f t="shared" si="458"/>
        <v/>
      </c>
      <c r="EK361" s="73" t="str">
        <f t="shared" si="496"/>
        <v/>
      </c>
      <c r="EL361" s="73" t="str">
        <f t="shared" si="459"/>
        <v/>
      </c>
      <c r="EM361" s="73" t="str">
        <f t="shared" si="460"/>
        <v/>
      </c>
      <c r="EN361" s="73" t="str">
        <f t="shared" si="497"/>
        <v/>
      </c>
      <c r="EO361" s="73" t="str">
        <f t="shared" si="498"/>
        <v/>
      </c>
      <c r="EP361" s="73" t="str">
        <f t="shared" si="461"/>
        <v/>
      </c>
      <c r="EQ361" s="73" t="str">
        <f t="shared" si="462"/>
        <v/>
      </c>
      <c r="ER361" s="73" t="str">
        <f t="shared" si="463"/>
        <v/>
      </c>
      <c r="ES361" s="53" t="str">
        <f t="shared" si="464"/>
        <v/>
      </c>
      <c r="ET361" s="47" t="s">
        <v>0</v>
      </c>
      <c r="EU361" s="19" t="str">
        <f t="shared" si="499"/>
        <v/>
      </c>
      <c r="EV361" s="47" t="s">
        <v>0</v>
      </c>
      <c r="EW361" s="19" t="str">
        <f t="shared" si="500"/>
        <v/>
      </c>
      <c r="EX361" s="47" t="s">
        <v>0</v>
      </c>
      <c r="EY361" s="180" t="str">
        <f t="shared" si="465"/>
        <v/>
      </c>
      <c r="EZ361" s="47" t="s">
        <v>0</v>
      </c>
    </row>
    <row r="362" spans="1:156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6" t="str">
        <f t="shared" si="466"/>
        <v/>
      </c>
      <c r="P362" s="47"/>
      <c r="Q362" s="52" t="str">
        <f t="shared" si="467"/>
        <v/>
      </c>
      <c r="R362" s="73" t="str">
        <f>IF(Q362="","",IF(COUNTIF(Q$12:Q361,Q362)=0,R361+1,R361))</f>
        <v/>
      </c>
      <c r="S362" s="73" t="str">
        <f t="shared" si="468"/>
        <v/>
      </c>
      <c r="T362" s="73" t="str">
        <f t="shared" si="432"/>
        <v/>
      </c>
      <c r="U362" s="66" t="str">
        <f t="shared" si="433"/>
        <v/>
      </c>
      <c r="V362" s="47" t="s">
        <v>0</v>
      </c>
      <c r="W362" s="222" t="str">
        <f t="shared" si="434"/>
        <v/>
      </c>
      <c r="X362" s="223" t="str">
        <f t="shared" si="435"/>
        <v/>
      </c>
      <c r="Y362" s="47" t="s">
        <v>0</v>
      </c>
      <c r="Z362" s="52" t="str">
        <f t="shared" si="469"/>
        <v/>
      </c>
      <c r="AA362" s="73" t="str">
        <f t="shared" si="436"/>
        <v/>
      </c>
      <c r="AB362" s="31" t="str">
        <f t="shared" si="470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471"/>
        <v/>
      </c>
      <c r="AH362" s="47" t="s">
        <v>0</v>
      </c>
      <c r="AI362" s="143" t="str">
        <f t="shared" si="472"/>
        <v/>
      </c>
      <c r="AJ362" s="47"/>
      <c r="AK362" s="52" t="str">
        <f t="shared" si="473"/>
        <v/>
      </c>
      <c r="AL362" s="31" t="str">
        <f t="shared" si="474"/>
        <v/>
      </c>
      <c r="AM362" s="73" t="str">
        <f t="shared" si="475"/>
        <v/>
      </c>
      <c r="AN362" s="73" t="str">
        <f t="shared" si="476"/>
        <v/>
      </c>
      <c r="AO362" s="31" t="str">
        <f t="shared" si="437"/>
        <v/>
      </c>
      <c r="AP362" s="66" t="str">
        <f t="shared" si="438"/>
        <v/>
      </c>
      <c r="AQ362" s="47" t="s">
        <v>0</v>
      </c>
      <c r="AR362" s="82" t="str">
        <f t="shared" si="477"/>
        <v/>
      </c>
      <c r="AS362" s="47" t="s">
        <v>0</v>
      </c>
      <c r="AT362" s="19" t="str">
        <f t="shared" si="478"/>
        <v/>
      </c>
      <c r="AU362" s="47" t="s">
        <v>0</v>
      </c>
      <c r="AV362" s="103"/>
      <c r="AW362" s="105"/>
      <c r="AX362" s="47" t="s">
        <v>0</v>
      </c>
      <c r="AY362" s="259" t="str">
        <f t="shared" si="501"/>
        <v/>
      </c>
      <c r="AZ362" s="47" t="s">
        <v>0</v>
      </c>
      <c r="BA362" s="52" t="str">
        <f t="shared" si="431"/>
        <v/>
      </c>
      <c r="BB362" s="73" t="str">
        <f>IF(AV362&amp;AW362="","",MAX(BB$12:BB361)+1)</f>
        <v/>
      </c>
      <c r="BC362" s="271" t="str">
        <f t="shared" si="439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>IF(O362="","",IF(BC362="",AO362,IF(BC362="NEMA",AV362,INDEX(regNatjecatelj_ime,MATCH(BC362,regNatjecatelj_id,0)))))</f>
        <v/>
      </c>
      <c r="BG362" s="31" t="str">
        <f>IF(O362="","",IF(BC362="",AP362,IF(BC362="NEMA",AW362,INDEX(regNatjecatelj_prezime,MATCH(BC362,regNatjecatelj_id,0)))))</f>
        <v/>
      </c>
      <c r="BH362" s="73" t="str">
        <f t="shared" si="479"/>
        <v/>
      </c>
      <c r="BI362" s="53" t="str">
        <f t="shared" si="480"/>
        <v/>
      </c>
      <c r="BJ362" s="47" t="s">
        <v>0</v>
      </c>
      <c r="BK362" s="52" t="str">
        <f t="shared" si="440"/>
        <v/>
      </c>
      <c r="BL362" s="31" t="str">
        <f t="shared" si="441"/>
        <v/>
      </c>
      <c r="BM362" s="73" t="str">
        <f t="shared" si="442"/>
        <v/>
      </c>
      <c r="BN362" s="31" t="str" cm="1">
        <f t="array" ref="BN362">IF(BM362="",""&amp;BL362,IF(BM362="NEMA",BL362,INDEX(regKlub_naziv,MATCH(INDEX(regKlub_alias_klubId,BM362),regKlub_id,0))))</f>
        <v/>
      </c>
      <c r="BO362" s="31" t="str" cm="1">
        <f t="array" ref="BO362">IFERROR(""&amp;INDEX(regNatjecatelj_klub,DX362),"")</f>
        <v/>
      </c>
      <c r="BP362" s="88" t="str">
        <f t="shared" si="481"/>
        <v/>
      </c>
      <c r="BQ362" s="66" t="str">
        <f t="shared" si="482"/>
        <v/>
      </c>
      <c r="BR362" s="47" t="s">
        <v>0</v>
      </c>
      <c r="BS362" s="52" t="str">
        <f>IF(X362&lt;&gt;"NEMA","",IF(IFERROR(MATCH(W362,W$12:W361,0),0)&lt;&gt;0,"",W362))</f>
        <v/>
      </c>
      <c r="BT362" s="73" t="str">
        <f t="shared" si="483"/>
        <v/>
      </c>
      <c r="BU362" s="31" t="str">
        <f>IF(OR(BT362="",BT362&lt;&gt;"NEMA"),"",MAX(BU$12:BU361)+1)</f>
        <v/>
      </c>
      <c r="BV362" s="66" t="str">
        <f t="shared" si="484"/>
        <v/>
      </c>
      <c r="BW362" s="47" t="s">
        <v>0</v>
      </c>
      <c r="BX362" s="19" t="str">
        <f t="shared" si="485"/>
        <v/>
      </c>
      <c r="BY362" s="47" t="s">
        <v>0</v>
      </c>
      <c r="BZ362" s="82" t="str">
        <f>IF(BM362&lt;&gt;"NEMA","",IF(IFERROR(MATCH(BL362,BL$12:BL361,0),0)&lt;&gt;0,"",BL362))</f>
        <v/>
      </c>
      <c r="CA362" s="47" t="s">
        <v>0</v>
      </c>
      <c r="CB362" s="125"/>
      <c r="CC362" s="47" t="s">
        <v>0</v>
      </c>
      <c r="CD362" s="58" t="str">
        <f t="shared" si="486"/>
        <v/>
      </c>
      <c r="CE362" s="31" t="str">
        <f t="shared" si="487"/>
        <v/>
      </c>
      <c r="CF362" s="31" t="str">
        <f>IF(CE362="","",MAX(CF$12:CF361)+1)</f>
        <v/>
      </c>
      <c r="CG362" s="31" t="str">
        <f t="shared" si="443"/>
        <v/>
      </c>
      <c r="CH362" s="31" t="str">
        <f t="shared" si="488"/>
        <v/>
      </c>
      <c r="CI362" s="31" t="str">
        <f>IF(CB362="","",MAX(CI$12:CI361)+1)</f>
        <v/>
      </c>
      <c r="CJ362" s="31" t="str">
        <f t="shared" si="489"/>
        <v/>
      </c>
      <c r="CK362" s="66" t="str">
        <f t="shared" si="490"/>
        <v/>
      </c>
      <c r="CL362" s="47" t="s">
        <v>0</v>
      </c>
      <c r="CM362" s="73" t="str">
        <f t="shared" si="444"/>
        <v/>
      </c>
      <c r="CN362" s="47"/>
      <c r="CO362" s="19" t="str">
        <f t="shared" si="491"/>
        <v/>
      </c>
      <c r="CP362" s="47" t="s">
        <v>0</v>
      </c>
      <c r="CQ362" s="143" t="str">
        <f t="shared" si="492"/>
        <v/>
      </c>
      <c r="CR362" s="47" t="s">
        <v>0</v>
      </c>
      <c r="CS362" s="58" t="str">
        <f t="shared" si="508"/>
        <v/>
      </c>
      <c r="CT362" s="73" t="str">
        <f t="shared" si="509"/>
        <v/>
      </c>
      <c r="CU362" s="229" t="str">
        <f t="shared" si="445"/>
        <v/>
      </c>
      <c r="CV362" s="230" t="str">
        <f t="shared" si="430"/>
        <v/>
      </c>
      <c r="CW362" s="163" t="str">
        <f t="shared" si="446"/>
        <v/>
      </c>
      <c r="CX362" s="47" t="s">
        <v>0</v>
      </c>
      <c r="CY362" s="222" t="str">
        <f t="shared" si="493"/>
        <v xml:space="preserve">
</v>
      </c>
      <c r="CZ362" s="223" t="str">
        <f t="shared" si="494"/>
        <v/>
      </c>
      <c r="DA362" s="47" t="s">
        <v>0</v>
      </c>
      <c r="DB362" s="47"/>
      <c r="DC362" s="47"/>
      <c r="DD362" s="47"/>
      <c r="DE362" s="47" t="s">
        <v>0</v>
      </c>
      <c r="DF362" s="53" t="str">
        <f t="shared" si="502"/>
        <v/>
      </c>
      <c r="DG362" t="s">
        <v>0</v>
      </c>
      <c r="DH362" s="128" t="str">
        <f t="shared" si="503"/>
        <v/>
      </c>
      <c r="DI362" t="s">
        <v>0</v>
      </c>
      <c r="DJ362" s="52" t="str">
        <f t="shared" si="504"/>
        <v/>
      </c>
      <c r="DK362" s="66" t="str">
        <f t="shared" si="505"/>
        <v/>
      </c>
      <c r="DL362" t="s">
        <v>0</v>
      </c>
      <c r="DM362" s="19" t="str">
        <f t="shared" si="506"/>
        <v/>
      </c>
      <c r="DN362" s="47" t="s">
        <v>0</v>
      </c>
      <c r="DO362" s="19" t="str">
        <f t="shared" si="507"/>
        <v/>
      </c>
      <c r="DP362" s="47" t="s">
        <v>0</v>
      </c>
      <c r="DQ362" s="52" t="str">
        <f t="shared" si="447"/>
        <v/>
      </c>
      <c r="DR362" s="53" t="str">
        <f t="shared" si="448"/>
        <v/>
      </c>
      <c r="DS362" s="47" t="s">
        <v>0</v>
      </c>
      <c r="DT362" s="52" t="str">
        <f t="shared" si="449"/>
        <v/>
      </c>
      <c r="DU362" s="53" t="str">
        <f t="shared" si="450"/>
        <v/>
      </c>
      <c r="DV362" s="47" t="s">
        <v>0</v>
      </c>
      <c r="DW362" s="52" t="str">
        <f t="shared" si="451"/>
        <v/>
      </c>
      <c r="DX362" s="53" t="str">
        <f t="shared" si="452"/>
        <v/>
      </c>
      <c r="DY362" s="47" t="s">
        <v>0</v>
      </c>
      <c r="DZ362" s="58" t="str">
        <f t="shared" si="495"/>
        <v/>
      </c>
      <c r="EA362" s="53" t="str" cm="1">
        <f t="array" ref="EA362">IF(DZ362&lt;&gt;"",INDEX(regNatjecatelj_id,DZ362,0),IF(BD362&lt;&gt;"",BD362,""))</f>
        <v/>
      </c>
      <c r="EB362" s="47" t="s">
        <v>0</v>
      </c>
      <c r="EC362" s="58" t="str">
        <f t="shared" si="453"/>
        <v/>
      </c>
      <c r="ED362" s="73" t="str">
        <f t="shared" si="454"/>
        <v/>
      </c>
      <c r="EE362" s="73" t="str">
        <f t="shared" si="455"/>
        <v/>
      </c>
      <c r="EF362" s="73" t="str">
        <f t="shared" si="456"/>
        <v/>
      </c>
      <c r="EG362" s="66" t="str">
        <f t="shared" si="457"/>
        <v/>
      </c>
      <c r="EH362" s="47" t="s">
        <v>0</v>
      </c>
      <c r="EI362" s="58" t="str">
        <f>IF(AL362="","",MAX(EI$12:EI361)+1)</f>
        <v/>
      </c>
      <c r="EJ362" s="73" t="str">
        <f t="shared" si="458"/>
        <v/>
      </c>
      <c r="EK362" s="73" t="str">
        <f t="shared" si="496"/>
        <v/>
      </c>
      <c r="EL362" s="73" t="str">
        <f t="shared" si="459"/>
        <v/>
      </c>
      <c r="EM362" s="73" t="str">
        <f t="shared" si="460"/>
        <v/>
      </c>
      <c r="EN362" s="73" t="str">
        <f t="shared" si="497"/>
        <v/>
      </c>
      <c r="EO362" s="73" t="str">
        <f t="shared" si="498"/>
        <v/>
      </c>
      <c r="EP362" s="73" t="str">
        <f t="shared" si="461"/>
        <v/>
      </c>
      <c r="EQ362" s="73" t="str">
        <f t="shared" si="462"/>
        <v/>
      </c>
      <c r="ER362" s="73" t="str">
        <f t="shared" si="463"/>
        <v/>
      </c>
      <c r="ES362" s="53" t="str">
        <f t="shared" si="464"/>
        <v/>
      </c>
      <c r="ET362" s="47" t="s">
        <v>0</v>
      </c>
      <c r="EU362" s="19" t="str">
        <f t="shared" si="499"/>
        <v/>
      </c>
      <c r="EV362" s="47" t="s">
        <v>0</v>
      </c>
      <c r="EW362" s="19" t="str">
        <f t="shared" si="500"/>
        <v/>
      </c>
      <c r="EX362" s="47" t="s">
        <v>0</v>
      </c>
      <c r="EY362" s="180" t="str">
        <f t="shared" si="465"/>
        <v/>
      </c>
      <c r="EZ362" s="47" t="s">
        <v>0</v>
      </c>
    </row>
    <row r="363" spans="1:156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6" t="str">
        <f t="shared" si="466"/>
        <v/>
      </c>
      <c r="P363" s="47"/>
      <c r="Q363" s="52" t="str">
        <f t="shared" si="467"/>
        <v/>
      </c>
      <c r="R363" s="73" t="str">
        <f>IF(Q363="","",IF(COUNTIF(Q$12:Q362,Q363)=0,R362+1,R362))</f>
        <v/>
      </c>
      <c r="S363" s="73" t="str">
        <f t="shared" si="468"/>
        <v/>
      </c>
      <c r="T363" s="73" t="str">
        <f t="shared" si="432"/>
        <v/>
      </c>
      <c r="U363" s="66" t="str">
        <f t="shared" si="433"/>
        <v/>
      </c>
      <c r="V363" s="47" t="s">
        <v>0</v>
      </c>
      <c r="W363" s="222" t="str">
        <f t="shared" si="434"/>
        <v/>
      </c>
      <c r="X363" s="223" t="str">
        <f t="shared" si="435"/>
        <v/>
      </c>
      <c r="Y363" s="47" t="s">
        <v>0</v>
      </c>
      <c r="Z363" s="52" t="str">
        <f t="shared" si="469"/>
        <v/>
      </c>
      <c r="AA363" s="73" t="str">
        <f t="shared" si="436"/>
        <v/>
      </c>
      <c r="AB363" s="31" t="str">
        <f t="shared" si="470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471"/>
        <v/>
      </c>
      <c r="AH363" s="47" t="s">
        <v>0</v>
      </c>
      <c r="AI363" s="143" t="str">
        <f t="shared" si="472"/>
        <v/>
      </c>
      <c r="AJ363" s="47"/>
      <c r="AK363" s="52" t="str">
        <f t="shared" si="473"/>
        <v/>
      </c>
      <c r="AL363" s="31" t="str">
        <f t="shared" si="474"/>
        <v/>
      </c>
      <c r="AM363" s="73" t="str">
        <f t="shared" si="475"/>
        <v/>
      </c>
      <c r="AN363" s="73" t="str">
        <f t="shared" si="476"/>
        <v/>
      </c>
      <c r="AO363" s="31" t="str">
        <f t="shared" si="437"/>
        <v/>
      </c>
      <c r="AP363" s="66" t="str">
        <f t="shared" si="438"/>
        <v/>
      </c>
      <c r="AQ363" s="47" t="s">
        <v>0</v>
      </c>
      <c r="AR363" s="82" t="str">
        <f t="shared" si="477"/>
        <v/>
      </c>
      <c r="AS363" s="47" t="s">
        <v>0</v>
      </c>
      <c r="AT363" s="19" t="str">
        <f t="shared" si="478"/>
        <v/>
      </c>
      <c r="AU363" s="47" t="s">
        <v>0</v>
      </c>
      <c r="AV363" s="103"/>
      <c r="AW363" s="105"/>
      <c r="AX363" s="47" t="s">
        <v>0</v>
      </c>
      <c r="AY363" s="259" t="str">
        <f t="shared" si="501"/>
        <v/>
      </c>
      <c r="AZ363" s="47" t="s">
        <v>0</v>
      </c>
      <c r="BA363" s="52" t="str">
        <f t="shared" si="431"/>
        <v/>
      </c>
      <c r="BB363" s="73" t="str">
        <f>IF(AV363&amp;AW363="","",MAX(BB$12:BB362)+1)</f>
        <v/>
      </c>
      <c r="BC363" s="271" t="str">
        <f t="shared" si="439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>IF(O363="","",IF(BC363="",AO363,IF(BC363="NEMA",AV363,INDEX(regNatjecatelj_ime,MATCH(BC363,regNatjecatelj_id,0)))))</f>
        <v/>
      </c>
      <c r="BG363" s="31" t="str">
        <f>IF(O363="","",IF(BC363="",AP363,IF(BC363="NEMA",AW363,INDEX(regNatjecatelj_prezime,MATCH(BC363,regNatjecatelj_id,0)))))</f>
        <v/>
      </c>
      <c r="BH363" s="73" t="str">
        <f t="shared" si="479"/>
        <v/>
      </c>
      <c r="BI363" s="53" t="str">
        <f t="shared" si="480"/>
        <v/>
      </c>
      <c r="BJ363" s="47" t="s">
        <v>0</v>
      </c>
      <c r="BK363" s="52" t="str">
        <f t="shared" si="440"/>
        <v/>
      </c>
      <c r="BL363" s="31" t="str">
        <f t="shared" si="441"/>
        <v/>
      </c>
      <c r="BM363" s="73" t="str">
        <f t="shared" si="442"/>
        <v/>
      </c>
      <c r="BN363" s="31" t="str" cm="1">
        <f t="array" ref="BN363">IF(BM363="",""&amp;BL363,IF(BM363="NEMA",BL363,INDEX(regKlub_naziv,MATCH(INDEX(regKlub_alias_klubId,BM363),regKlub_id,0))))</f>
        <v/>
      </c>
      <c r="BO363" s="31" t="str" cm="1">
        <f t="array" ref="BO363">IFERROR(""&amp;INDEX(regNatjecatelj_klub,DX363),"")</f>
        <v/>
      </c>
      <c r="BP363" s="88" t="str">
        <f t="shared" si="481"/>
        <v/>
      </c>
      <c r="BQ363" s="66" t="str">
        <f t="shared" si="482"/>
        <v/>
      </c>
      <c r="BR363" s="47" t="s">
        <v>0</v>
      </c>
      <c r="BS363" s="52" t="str">
        <f>IF(X363&lt;&gt;"NEMA","",IF(IFERROR(MATCH(W363,W$12:W362,0),0)&lt;&gt;0,"",W363))</f>
        <v/>
      </c>
      <c r="BT363" s="73" t="str">
        <f t="shared" si="483"/>
        <v/>
      </c>
      <c r="BU363" s="31" t="str">
        <f>IF(OR(BT363="",BT363&lt;&gt;"NEMA"),"",MAX(BU$12:BU362)+1)</f>
        <v/>
      </c>
      <c r="BV363" s="66" t="str">
        <f t="shared" si="484"/>
        <v/>
      </c>
      <c r="BW363" s="47" t="s">
        <v>0</v>
      </c>
      <c r="BX363" s="19" t="str">
        <f t="shared" si="485"/>
        <v/>
      </c>
      <c r="BY363" s="47" t="s">
        <v>0</v>
      </c>
      <c r="BZ363" s="82" t="str">
        <f>IF(BM363&lt;&gt;"NEMA","",IF(IFERROR(MATCH(BL363,BL$12:BL362,0),0)&lt;&gt;0,"",BL363))</f>
        <v/>
      </c>
      <c r="CA363" s="47" t="s">
        <v>0</v>
      </c>
      <c r="CB363" s="125"/>
      <c r="CC363" s="47" t="s">
        <v>0</v>
      </c>
      <c r="CD363" s="58" t="str">
        <f t="shared" si="486"/>
        <v/>
      </c>
      <c r="CE363" s="31" t="str">
        <f t="shared" si="487"/>
        <v/>
      </c>
      <c r="CF363" s="31" t="str">
        <f>IF(CE363="","",MAX(CF$12:CF362)+1)</f>
        <v/>
      </c>
      <c r="CG363" s="31" t="str">
        <f t="shared" si="443"/>
        <v/>
      </c>
      <c r="CH363" s="31" t="str">
        <f t="shared" si="488"/>
        <v/>
      </c>
      <c r="CI363" s="31" t="str">
        <f>IF(CB363="","",MAX(CI$12:CI362)+1)</f>
        <v/>
      </c>
      <c r="CJ363" s="31" t="str">
        <f t="shared" si="489"/>
        <v/>
      </c>
      <c r="CK363" s="66" t="str">
        <f t="shared" si="490"/>
        <v/>
      </c>
      <c r="CL363" s="47" t="s">
        <v>0</v>
      </c>
      <c r="CM363" s="73" t="str">
        <f t="shared" si="444"/>
        <v/>
      </c>
      <c r="CN363" s="47"/>
      <c r="CO363" s="19" t="str">
        <f t="shared" si="491"/>
        <v/>
      </c>
      <c r="CP363" s="47" t="s">
        <v>0</v>
      </c>
      <c r="CQ363" s="143" t="str">
        <f t="shared" si="492"/>
        <v/>
      </c>
      <c r="CR363" s="47" t="s">
        <v>0</v>
      </c>
      <c r="CS363" s="58" t="str">
        <f t="shared" si="508"/>
        <v/>
      </c>
      <c r="CT363" s="73" t="str">
        <f t="shared" si="509"/>
        <v/>
      </c>
      <c r="CU363" s="229" t="str">
        <f t="shared" si="445"/>
        <v/>
      </c>
      <c r="CV363" s="230" t="str">
        <f t="shared" si="430"/>
        <v/>
      </c>
      <c r="CW363" s="163" t="str">
        <f t="shared" si="446"/>
        <v/>
      </c>
      <c r="CX363" s="47" t="s">
        <v>0</v>
      </c>
      <c r="CY363" s="222" t="str">
        <f t="shared" si="493"/>
        <v xml:space="preserve">
</v>
      </c>
      <c r="CZ363" s="223" t="str">
        <f t="shared" si="494"/>
        <v/>
      </c>
      <c r="DA363" s="47" t="s">
        <v>0</v>
      </c>
      <c r="DB363" s="47"/>
      <c r="DC363" s="47"/>
      <c r="DD363" s="47"/>
      <c r="DE363" s="47" t="s">
        <v>0</v>
      </c>
      <c r="DF363" s="53" t="str">
        <f t="shared" si="502"/>
        <v/>
      </c>
      <c r="DG363" t="s">
        <v>0</v>
      </c>
      <c r="DH363" s="128" t="str">
        <f t="shared" si="503"/>
        <v/>
      </c>
      <c r="DI363" t="s">
        <v>0</v>
      </c>
      <c r="DJ363" s="52" t="str">
        <f t="shared" si="504"/>
        <v/>
      </c>
      <c r="DK363" s="66" t="str">
        <f t="shared" si="505"/>
        <v/>
      </c>
      <c r="DL363" t="s">
        <v>0</v>
      </c>
      <c r="DM363" s="19" t="str">
        <f t="shared" si="506"/>
        <v/>
      </c>
      <c r="DN363" s="47" t="s">
        <v>0</v>
      </c>
      <c r="DO363" s="19" t="str">
        <f t="shared" si="507"/>
        <v/>
      </c>
      <c r="DP363" s="47" t="s">
        <v>0</v>
      </c>
      <c r="DQ363" s="52" t="str">
        <f t="shared" si="447"/>
        <v/>
      </c>
      <c r="DR363" s="53" t="str">
        <f t="shared" si="448"/>
        <v/>
      </c>
      <c r="DS363" s="47" t="s">
        <v>0</v>
      </c>
      <c r="DT363" s="52" t="str">
        <f t="shared" si="449"/>
        <v/>
      </c>
      <c r="DU363" s="53" t="str">
        <f t="shared" si="450"/>
        <v/>
      </c>
      <c r="DV363" s="47" t="s">
        <v>0</v>
      </c>
      <c r="DW363" s="52" t="str">
        <f t="shared" si="451"/>
        <v/>
      </c>
      <c r="DX363" s="53" t="str">
        <f t="shared" si="452"/>
        <v/>
      </c>
      <c r="DY363" s="47" t="s">
        <v>0</v>
      </c>
      <c r="DZ363" s="58" t="str">
        <f t="shared" si="495"/>
        <v/>
      </c>
      <c r="EA363" s="53" t="str" cm="1">
        <f t="array" ref="EA363">IF(DZ363&lt;&gt;"",INDEX(regNatjecatelj_id,DZ363,0),IF(BD363&lt;&gt;"",BD363,""))</f>
        <v/>
      </c>
      <c r="EB363" s="47" t="s">
        <v>0</v>
      </c>
      <c r="EC363" s="58" t="str">
        <f t="shared" si="453"/>
        <v/>
      </c>
      <c r="ED363" s="73" t="str">
        <f t="shared" si="454"/>
        <v/>
      </c>
      <c r="EE363" s="73" t="str">
        <f t="shared" si="455"/>
        <v/>
      </c>
      <c r="EF363" s="73" t="str">
        <f t="shared" si="456"/>
        <v/>
      </c>
      <c r="EG363" s="66" t="str">
        <f t="shared" si="457"/>
        <v/>
      </c>
      <c r="EH363" s="47" t="s">
        <v>0</v>
      </c>
      <c r="EI363" s="58" t="str">
        <f>IF(AL363="","",MAX(EI$12:EI362)+1)</f>
        <v/>
      </c>
      <c r="EJ363" s="73" t="str">
        <f t="shared" si="458"/>
        <v/>
      </c>
      <c r="EK363" s="73" t="str">
        <f t="shared" si="496"/>
        <v/>
      </c>
      <c r="EL363" s="73" t="str">
        <f t="shared" si="459"/>
        <v/>
      </c>
      <c r="EM363" s="73" t="str">
        <f t="shared" si="460"/>
        <v/>
      </c>
      <c r="EN363" s="73" t="str">
        <f t="shared" si="497"/>
        <v/>
      </c>
      <c r="EO363" s="73" t="str">
        <f t="shared" si="498"/>
        <v/>
      </c>
      <c r="EP363" s="73" t="str">
        <f t="shared" si="461"/>
        <v/>
      </c>
      <c r="EQ363" s="73" t="str">
        <f t="shared" si="462"/>
        <v/>
      </c>
      <c r="ER363" s="73" t="str">
        <f t="shared" si="463"/>
        <v/>
      </c>
      <c r="ES363" s="53" t="str">
        <f t="shared" si="464"/>
        <v/>
      </c>
      <c r="ET363" s="47" t="s">
        <v>0</v>
      </c>
      <c r="EU363" s="19" t="str">
        <f t="shared" si="499"/>
        <v/>
      </c>
      <c r="EV363" s="47" t="s">
        <v>0</v>
      </c>
      <c r="EW363" s="19" t="str">
        <f t="shared" si="500"/>
        <v/>
      </c>
      <c r="EX363" s="47" t="s">
        <v>0</v>
      </c>
      <c r="EY363" s="180" t="str">
        <f t="shared" si="465"/>
        <v/>
      </c>
      <c r="EZ363" s="47" t="s">
        <v>0</v>
      </c>
    </row>
    <row r="364" spans="1:156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6" t="str">
        <f t="shared" si="466"/>
        <v/>
      </c>
      <c r="P364" s="47"/>
      <c r="Q364" s="52" t="str">
        <f t="shared" si="467"/>
        <v/>
      </c>
      <c r="R364" s="73" t="str">
        <f>IF(Q364="","",IF(COUNTIF(Q$12:Q363,Q364)=0,R363+1,R363))</f>
        <v/>
      </c>
      <c r="S364" s="73" t="str">
        <f t="shared" si="468"/>
        <v/>
      </c>
      <c r="T364" s="73" t="str">
        <f t="shared" si="432"/>
        <v/>
      </c>
      <c r="U364" s="66" t="str">
        <f t="shared" si="433"/>
        <v/>
      </c>
      <c r="V364" s="47" t="s">
        <v>0</v>
      </c>
      <c r="W364" s="222" t="str">
        <f t="shared" si="434"/>
        <v/>
      </c>
      <c r="X364" s="223" t="str">
        <f t="shared" si="435"/>
        <v/>
      </c>
      <c r="Y364" s="47" t="s">
        <v>0</v>
      </c>
      <c r="Z364" s="52" t="str">
        <f t="shared" si="469"/>
        <v/>
      </c>
      <c r="AA364" s="73" t="str">
        <f t="shared" si="436"/>
        <v/>
      </c>
      <c r="AB364" s="31" t="str">
        <f t="shared" si="470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471"/>
        <v/>
      </c>
      <c r="AH364" s="47" t="s">
        <v>0</v>
      </c>
      <c r="AI364" s="143" t="str">
        <f t="shared" si="472"/>
        <v/>
      </c>
      <c r="AJ364" s="47"/>
      <c r="AK364" s="52" t="str">
        <f t="shared" si="473"/>
        <v/>
      </c>
      <c r="AL364" s="31" t="str">
        <f t="shared" si="474"/>
        <v/>
      </c>
      <c r="AM364" s="73" t="str">
        <f t="shared" si="475"/>
        <v/>
      </c>
      <c r="AN364" s="73" t="str">
        <f t="shared" si="476"/>
        <v/>
      </c>
      <c r="AO364" s="31" t="str">
        <f t="shared" si="437"/>
        <v/>
      </c>
      <c r="AP364" s="66" t="str">
        <f t="shared" si="438"/>
        <v/>
      </c>
      <c r="AQ364" s="47" t="s">
        <v>0</v>
      </c>
      <c r="AR364" s="82" t="str">
        <f t="shared" si="477"/>
        <v/>
      </c>
      <c r="AS364" s="47" t="s">
        <v>0</v>
      </c>
      <c r="AT364" s="19" t="str">
        <f t="shared" si="478"/>
        <v/>
      </c>
      <c r="AU364" s="47" t="s">
        <v>0</v>
      </c>
      <c r="AV364" s="103"/>
      <c r="AW364" s="105"/>
      <c r="AX364" s="47" t="s">
        <v>0</v>
      </c>
      <c r="AY364" s="259" t="str">
        <f t="shared" si="501"/>
        <v/>
      </c>
      <c r="AZ364" s="47" t="s">
        <v>0</v>
      </c>
      <c r="BA364" s="52" t="str">
        <f t="shared" si="431"/>
        <v/>
      </c>
      <c r="BB364" s="73" t="str">
        <f>IF(AV364&amp;AW364="","",MAX(BB$12:BB363)+1)</f>
        <v/>
      </c>
      <c r="BC364" s="271" t="str">
        <f t="shared" si="439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>IF(O364="","",IF(BC364="",AO364,IF(BC364="NEMA",AV364,INDEX(regNatjecatelj_ime,MATCH(BC364,regNatjecatelj_id,0)))))</f>
        <v/>
      </c>
      <c r="BG364" s="31" t="str">
        <f>IF(O364="","",IF(BC364="",AP364,IF(BC364="NEMA",AW364,INDEX(regNatjecatelj_prezime,MATCH(BC364,regNatjecatelj_id,0)))))</f>
        <v/>
      </c>
      <c r="BH364" s="73" t="str">
        <f t="shared" si="479"/>
        <v/>
      </c>
      <c r="BI364" s="53" t="str">
        <f t="shared" si="480"/>
        <v/>
      </c>
      <c r="BJ364" s="47" t="s">
        <v>0</v>
      </c>
      <c r="BK364" s="52" t="str">
        <f t="shared" si="440"/>
        <v/>
      </c>
      <c r="BL364" s="31" t="str">
        <f t="shared" si="441"/>
        <v/>
      </c>
      <c r="BM364" s="73" t="str">
        <f t="shared" si="442"/>
        <v/>
      </c>
      <c r="BN364" s="31" t="str" cm="1">
        <f t="array" ref="BN364">IF(BM364="",""&amp;BL364,IF(BM364="NEMA",BL364,INDEX(regKlub_naziv,MATCH(INDEX(regKlub_alias_klubId,BM364),regKlub_id,0))))</f>
        <v/>
      </c>
      <c r="BO364" s="31" t="str" cm="1">
        <f t="array" ref="BO364">IFERROR(""&amp;INDEX(regNatjecatelj_klub,DX364),"")</f>
        <v/>
      </c>
      <c r="BP364" s="88" t="str">
        <f t="shared" si="481"/>
        <v/>
      </c>
      <c r="BQ364" s="66" t="str">
        <f t="shared" si="482"/>
        <v/>
      </c>
      <c r="BR364" s="47" t="s">
        <v>0</v>
      </c>
      <c r="BS364" s="52" t="str">
        <f>IF(X364&lt;&gt;"NEMA","",IF(IFERROR(MATCH(W364,W$12:W363,0),0)&lt;&gt;0,"",W364))</f>
        <v/>
      </c>
      <c r="BT364" s="73" t="str">
        <f t="shared" si="483"/>
        <v/>
      </c>
      <c r="BU364" s="31" t="str">
        <f>IF(OR(BT364="",BT364&lt;&gt;"NEMA"),"",MAX(BU$12:BU363)+1)</f>
        <v/>
      </c>
      <c r="BV364" s="66" t="str">
        <f t="shared" si="484"/>
        <v/>
      </c>
      <c r="BW364" s="47" t="s">
        <v>0</v>
      </c>
      <c r="BX364" s="19" t="str">
        <f t="shared" si="485"/>
        <v/>
      </c>
      <c r="BY364" s="47" t="s">
        <v>0</v>
      </c>
      <c r="BZ364" s="82" t="str">
        <f>IF(BM364&lt;&gt;"NEMA","",IF(IFERROR(MATCH(BL364,BL$12:BL363,0),0)&lt;&gt;0,"",BL364))</f>
        <v/>
      </c>
      <c r="CA364" s="47" t="s">
        <v>0</v>
      </c>
      <c r="CB364" s="125"/>
      <c r="CC364" s="47" t="s">
        <v>0</v>
      </c>
      <c r="CD364" s="58" t="str">
        <f t="shared" si="486"/>
        <v/>
      </c>
      <c r="CE364" s="31" t="str">
        <f t="shared" si="487"/>
        <v/>
      </c>
      <c r="CF364" s="31" t="str">
        <f>IF(CE364="","",MAX(CF$12:CF363)+1)</f>
        <v/>
      </c>
      <c r="CG364" s="31" t="str">
        <f t="shared" si="443"/>
        <v/>
      </c>
      <c r="CH364" s="31" t="str">
        <f t="shared" si="488"/>
        <v/>
      </c>
      <c r="CI364" s="31" t="str">
        <f>IF(CB364="","",MAX(CI$12:CI363)+1)</f>
        <v/>
      </c>
      <c r="CJ364" s="31" t="str">
        <f t="shared" si="489"/>
        <v/>
      </c>
      <c r="CK364" s="66" t="str">
        <f t="shared" si="490"/>
        <v/>
      </c>
      <c r="CL364" s="47" t="s">
        <v>0</v>
      </c>
      <c r="CM364" s="73" t="str">
        <f t="shared" si="444"/>
        <v/>
      </c>
      <c r="CN364" s="47"/>
      <c r="CO364" s="19" t="str">
        <f t="shared" si="491"/>
        <v/>
      </c>
      <c r="CP364" s="47" t="s">
        <v>0</v>
      </c>
      <c r="CQ364" s="143" t="str">
        <f t="shared" si="492"/>
        <v/>
      </c>
      <c r="CR364" s="47" t="s">
        <v>0</v>
      </c>
      <c r="CS364" s="58" t="str">
        <f t="shared" si="508"/>
        <v/>
      </c>
      <c r="CT364" s="73" t="str">
        <f t="shared" si="509"/>
        <v/>
      </c>
      <c r="CU364" s="229" t="str">
        <f t="shared" si="445"/>
        <v/>
      </c>
      <c r="CV364" s="230" t="str">
        <f t="shared" si="430"/>
        <v/>
      </c>
      <c r="CW364" s="163" t="str">
        <f t="shared" si="446"/>
        <v/>
      </c>
      <c r="CX364" s="47" t="s">
        <v>0</v>
      </c>
      <c r="CY364" s="222" t="str">
        <f t="shared" si="493"/>
        <v xml:space="preserve">
</v>
      </c>
      <c r="CZ364" s="223" t="str">
        <f t="shared" si="494"/>
        <v/>
      </c>
      <c r="DA364" s="47" t="s">
        <v>0</v>
      </c>
      <c r="DB364" s="47"/>
      <c r="DC364" s="47"/>
      <c r="DD364" s="47"/>
      <c r="DE364" s="47" t="s">
        <v>0</v>
      </c>
      <c r="DF364" s="53" t="str">
        <f t="shared" si="502"/>
        <v/>
      </c>
      <c r="DG364" t="s">
        <v>0</v>
      </c>
      <c r="DH364" s="128" t="str">
        <f t="shared" si="503"/>
        <v/>
      </c>
      <c r="DI364" t="s">
        <v>0</v>
      </c>
      <c r="DJ364" s="52" t="str">
        <f t="shared" si="504"/>
        <v/>
      </c>
      <c r="DK364" s="66" t="str">
        <f t="shared" si="505"/>
        <v/>
      </c>
      <c r="DL364" t="s">
        <v>0</v>
      </c>
      <c r="DM364" s="19" t="str">
        <f t="shared" si="506"/>
        <v/>
      </c>
      <c r="DN364" s="47" t="s">
        <v>0</v>
      </c>
      <c r="DO364" s="19" t="str">
        <f t="shared" si="507"/>
        <v/>
      </c>
      <c r="DP364" s="47" t="s">
        <v>0</v>
      </c>
      <c r="DQ364" s="52" t="str">
        <f t="shared" si="447"/>
        <v/>
      </c>
      <c r="DR364" s="53" t="str">
        <f t="shared" si="448"/>
        <v/>
      </c>
      <c r="DS364" s="47" t="s">
        <v>0</v>
      </c>
      <c r="DT364" s="52" t="str">
        <f t="shared" si="449"/>
        <v/>
      </c>
      <c r="DU364" s="53" t="str">
        <f t="shared" si="450"/>
        <v/>
      </c>
      <c r="DV364" s="47" t="s">
        <v>0</v>
      </c>
      <c r="DW364" s="52" t="str">
        <f t="shared" si="451"/>
        <v/>
      </c>
      <c r="DX364" s="53" t="str">
        <f t="shared" si="452"/>
        <v/>
      </c>
      <c r="DY364" s="47" t="s">
        <v>0</v>
      </c>
      <c r="DZ364" s="58" t="str">
        <f t="shared" si="495"/>
        <v/>
      </c>
      <c r="EA364" s="53" t="str" cm="1">
        <f t="array" ref="EA364">IF(DZ364&lt;&gt;"",INDEX(regNatjecatelj_id,DZ364,0),IF(BD364&lt;&gt;"",BD364,""))</f>
        <v/>
      </c>
      <c r="EB364" s="47" t="s">
        <v>0</v>
      </c>
      <c r="EC364" s="58" t="str">
        <f t="shared" si="453"/>
        <v/>
      </c>
      <c r="ED364" s="73" t="str">
        <f t="shared" si="454"/>
        <v/>
      </c>
      <c r="EE364" s="73" t="str">
        <f t="shared" si="455"/>
        <v/>
      </c>
      <c r="EF364" s="73" t="str">
        <f t="shared" si="456"/>
        <v/>
      </c>
      <c r="EG364" s="66" t="str">
        <f t="shared" si="457"/>
        <v/>
      </c>
      <c r="EH364" s="47" t="s">
        <v>0</v>
      </c>
      <c r="EI364" s="58" t="str">
        <f>IF(AL364="","",MAX(EI$12:EI363)+1)</f>
        <v/>
      </c>
      <c r="EJ364" s="73" t="str">
        <f t="shared" si="458"/>
        <v/>
      </c>
      <c r="EK364" s="73" t="str">
        <f t="shared" si="496"/>
        <v/>
      </c>
      <c r="EL364" s="73" t="str">
        <f t="shared" si="459"/>
        <v/>
      </c>
      <c r="EM364" s="73" t="str">
        <f t="shared" si="460"/>
        <v/>
      </c>
      <c r="EN364" s="73" t="str">
        <f t="shared" si="497"/>
        <v/>
      </c>
      <c r="EO364" s="73" t="str">
        <f t="shared" si="498"/>
        <v/>
      </c>
      <c r="EP364" s="73" t="str">
        <f t="shared" si="461"/>
        <v/>
      </c>
      <c r="EQ364" s="73" t="str">
        <f t="shared" si="462"/>
        <v/>
      </c>
      <c r="ER364" s="73" t="str">
        <f t="shared" si="463"/>
        <v/>
      </c>
      <c r="ES364" s="53" t="str">
        <f t="shared" si="464"/>
        <v/>
      </c>
      <c r="ET364" s="47" t="s">
        <v>0</v>
      </c>
      <c r="EU364" s="19" t="str">
        <f t="shared" si="499"/>
        <v/>
      </c>
      <c r="EV364" s="47" t="s">
        <v>0</v>
      </c>
      <c r="EW364" s="19" t="str">
        <f t="shared" si="500"/>
        <v/>
      </c>
      <c r="EX364" s="47" t="s">
        <v>0</v>
      </c>
      <c r="EY364" s="180" t="str">
        <f t="shared" si="465"/>
        <v/>
      </c>
      <c r="EZ364" s="47" t="s">
        <v>0</v>
      </c>
    </row>
    <row r="365" spans="1:156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6" t="str">
        <f t="shared" si="466"/>
        <v/>
      </c>
      <c r="P365" s="47"/>
      <c r="Q365" s="52" t="str">
        <f t="shared" si="467"/>
        <v/>
      </c>
      <c r="R365" s="73" t="str">
        <f>IF(Q365="","",IF(COUNTIF(Q$12:Q364,Q365)=0,R364+1,R364))</f>
        <v/>
      </c>
      <c r="S365" s="73" t="str">
        <f t="shared" si="468"/>
        <v/>
      </c>
      <c r="T365" s="73" t="str">
        <f t="shared" si="432"/>
        <v/>
      </c>
      <c r="U365" s="66" t="str">
        <f t="shared" si="433"/>
        <v/>
      </c>
      <c r="V365" s="47" t="s">
        <v>0</v>
      </c>
      <c r="W365" s="222" t="str">
        <f t="shared" si="434"/>
        <v/>
      </c>
      <c r="X365" s="223" t="str">
        <f t="shared" si="435"/>
        <v/>
      </c>
      <c r="Y365" s="47" t="s">
        <v>0</v>
      </c>
      <c r="Z365" s="52" t="str">
        <f t="shared" si="469"/>
        <v/>
      </c>
      <c r="AA365" s="73" t="str">
        <f t="shared" si="436"/>
        <v/>
      </c>
      <c r="AB365" s="31" t="str">
        <f t="shared" si="470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471"/>
        <v/>
      </c>
      <c r="AH365" s="47" t="s">
        <v>0</v>
      </c>
      <c r="AI365" s="143" t="str">
        <f t="shared" si="472"/>
        <v/>
      </c>
      <c r="AJ365" s="47"/>
      <c r="AK365" s="52" t="str">
        <f t="shared" si="473"/>
        <v/>
      </c>
      <c r="AL365" s="31" t="str">
        <f t="shared" si="474"/>
        <v/>
      </c>
      <c r="AM365" s="73" t="str">
        <f t="shared" si="475"/>
        <v/>
      </c>
      <c r="AN365" s="73" t="str">
        <f t="shared" si="476"/>
        <v/>
      </c>
      <c r="AO365" s="31" t="str">
        <f t="shared" si="437"/>
        <v/>
      </c>
      <c r="AP365" s="66" t="str">
        <f t="shared" si="438"/>
        <v/>
      </c>
      <c r="AQ365" s="47" t="s">
        <v>0</v>
      </c>
      <c r="AR365" s="82" t="str">
        <f t="shared" si="477"/>
        <v/>
      </c>
      <c r="AS365" s="47" t="s">
        <v>0</v>
      </c>
      <c r="AT365" s="19" t="str">
        <f t="shared" si="478"/>
        <v/>
      </c>
      <c r="AU365" s="47" t="s">
        <v>0</v>
      </c>
      <c r="AV365" s="103"/>
      <c r="AW365" s="105"/>
      <c r="AX365" s="47" t="s">
        <v>0</v>
      </c>
      <c r="AY365" s="259" t="str">
        <f t="shared" si="501"/>
        <v/>
      </c>
      <c r="AZ365" s="47" t="s">
        <v>0</v>
      </c>
      <c r="BA365" s="52" t="str">
        <f t="shared" si="431"/>
        <v/>
      </c>
      <c r="BB365" s="73" t="str">
        <f>IF(AV365&amp;AW365="","",MAX(BB$12:BB364)+1)</f>
        <v/>
      </c>
      <c r="BC365" s="271" t="str">
        <f t="shared" si="439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>IF(O365="","",IF(BC365="",AO365,IF(BC365="NEMA",AV365,INDEX(regNatjecatelj_ime,MATCH(BC365,regNatjecatelj_id,0)))))</f>
        <v/>
      </c>
      <c r="BG365" s="31" t="str">
        <f>IF(O365="","",IF(BC365="",AP365,IF(BC365="NEMA",AW365,INDEX(regNatjecatelj_prezime,MATCH(BC365,regNatjecatelj_id,0)))))</f>
        <v/>
      </c>
      <c r="BH365" s="73" t="str">
        <f t="shared" si="479"/>
        <v/>
      </c>
      <c r="BI365" s="53" t="str">
        <f t="shared" si="480"/>
        <v/>
      </c>
      <c r="BJ365" s="47" t="s">
        <v>0</v>
      </c>
      <c r="BK365" s="52" t="str">
        <f t="shared" si="440"/>
        <v/>
      </c>
      <c r="BL365" s="31" t="str">
        <f t="shared" si="441"/>
        <v/>
      </c>
      <c r="BM365" s="73" t="str">
        <f t="shared" si="442"/>
        <v/>
      </c>
      <c r="BN365" s="31" t="str" cm="1">
        <f t="array" ref="BN365">IF(BM365="",""&amp;BL365,IF(BM365="NEMA",BL365,INDEX(regKlub_naziv,MATCH(INDEX(regKlub_alias_klubId,BM365),regKlub_id,0))))</f>
        <v/>
      </c>
      <c r="BO365" s="31" t="str" cm="1">
        <f t="array" ref="BO365">IFERROR(""&amp;INDEX(regNatjecatelj_klub,DX365),"")</f>
        <v/>
      </c>
      <c r="BP365" s="88" t="str">
        <f t="shared" si="481"/>
        <v/>
      </c>
      <c r="BQ365" s="66" t="str">
        <f t="shared" si="482"/>
        <v/>
      </c>
      <c r="BR365" s="47" t="s">
        <v>0</v>
      </c>
      <c r="BS365" s="52" t="str">
        <f>IF(X365&lt;&gt;"NEMA","",IF(IFERROR(MATCH(W365,W$12:W364,0),0)&lt;&gt;0,"",W365))</f>
        <v/>
      </c>
      <c r="BT365" s="73" t="str">
        <f t="shared" si="483"/>
        <v/>
      </c>
      <c r="BU365" s="31" t="str">
        <f>IF(OR(BT365="",BT365&lt;&gt;"NEMA"),"",MAX(BU$12:BU364)+1)</f>
        <v/>
      </c>
      <c r="BV365" s="66" t="str">
        <f t="shared" si="484"/>
        <v/>
      </c>
      <c r="BW365" s="47" t="s">
        <v>0</v>
      </c>
      <c r="BX365" s="19" t="str">
        <f t="shared" si="485"/>
        <v/>
      </c>
      <c r="BY365" s="47" t="s">
        <v>0</v>
      </c>
      <c r="BZ365" s="82" t="str">
        <f>IF(BM365&lt;&gt;"NEMA","",IF(IFERROR(MATCH(BL365,BL$12:BL364,0),0)&lt;&gt;0,"",BL365))</f>
        <v/>
      </c>
      <c r="CA365" s="47" t="s">
        <v>0</v>
      </c>
      <c r="CB365" s="125"/>
      <c r="CC365" s="47" t="s">
        <v>0</v>
      </c>
      <c r="CD365" s="58" t="str">
        <f t="shared" si="486"/>
        <v/>
      </c>
      <c r="CE365" s="31" t="str">
        <f t="shared" si="487"/>
        <v/>
      </c>
      <c r="CF365" s="31" t="str">
        <f>IF(CE365="","",MAX(CF$12:CF364)+1)</f>
        <v/>
      </c>
      <c r="CG365" s="31" t="str">
        <f t="shared" si="443"/>
        <v/>
      </c>
      <c r="CH365" s="31" t="str">
        <f t="shared" si="488"/>
        <v/>
      </c>
      <c r="CI365" s="31" t="str">
        <f>IF(CB365="","",MAX(CI$12:CI364)+1)</f>
        <v/>
      </c>
      <c r="CJ365" s="31" t="str">
        <f t="shared" si="489"/>
        <v/>
      </c>
      <c r="CK365" s="66" t="str">
        <f t="shared" si="490"/>
        <v/>
      </c>
      <c r="CL365" s="47" t="s">
        <v>0</v>
      </c>
      <c r="CM365" s="73" t="str">
        <f t="shared" si="444"/>
        <v/>
      </c>
      <c r="CN365" s="47"/>
      <c r="CO365" s="19" t="str">
        <f t="shared" si="491"/>
        <v/>
      </c>
      <c r="CP365" s="47" t="s">
        <v>0</v>
      </c>
      <c r="CQ365" s="143" t="str">
        <f t="shared" si="492"/>
        <v/>
      </c>
      <c r="CR365" s="47" t="s">
        <v>0</v>
      </c>
      <c r="CS365" s="58" t="str">
        <f t="shared" si="508"/>
        <v/>
      </c>
      <c r="CT365" s="73" t="str">
        <f t="shared" si="509"/>
        <v/>
      </c>
      <c r="CU365" s="229" t="str">
        <f t="shared" si="445"/>
        <v/>
      </c>
      <c r="CV365" s="230" t="str">
        <f t="shared" si="430"/>
        <v/>
      </c>
      <c r="CW365" s="163" t="str">
        <f t="shared" si="446"/>
        <v/>
      </c>
      <c r="CX365" s="47" t="s">
        <v>0</v>
      </c>
      <c r="CY365" s="222" t="str">
        <f t="shared" si="493"/>
        <v xml:space="preserve">
</v>
      </c>
      <c r="CZ365" s="223" t="str">
        <f t="shared" si="494"/>
        <v/>
      </c>
      <c r="DA365" s="47" t="s">
        <v>0</v>
      </c>
      <c r="DB365" s="47"/>
      <c r="DC365" s="47"/>
      <c r="DD365" s="47"/>
      <c r="DE365" s="47" t="s">
        <v>0</v>
      </c>
      <c r="DF365" s="53" t="str">
        <f t="shared" si="502"/>
        <v/>
      </c>
      <c r="DG365" t="s">
        <v>0</v>
      </c>
      <c r="DH365" s="128" t="str">
        <f t="shared" si="503"/>
        <v/>
      </c>
      <c r="DI365" t="s">
        <v>0</v>
      </c>
      <c r="DJ365" s="52" t="str">
        <f t="shared" si="504"/>
        <v/>
      </c>
      <c r="DK365" s="66" t="str">
        <f t="shared" si="505"/>
        <v/>
      </c>
      <c r="DL365" t="s">
        <v>0</v>
      </c>
      <c r="DM365" s="19" t="str">
        <f t="shared" si="506"/>
        <v/>
      </c>
      <c r="DN365" s="47" t="s">
        <v>0</v>
      </c>
      <c r="DO365" s="19" t="str">
        <f t="shared" si="507"/>
        <v/>
      </c>
      <c r="DP365" s="47" t="s">
        <v>0</v>
      </c>
      <c r="DQ365" s="52" t="str">
        <f t="shared" si="447"/>
        <v/>
      </c>
      <c r="DR365" s="53" t="str">
        <f t="shared" si="448"/>
        <v/>
      </c>
      <c r="DS365" s="47" t="s">
        <v>0</v>
      </c>
      <c r="DT365" s="52" t="str">
        <f t="shared" si="449"/>
        <v/>
      </c>
      <c r="DU365" s="53" t="str">
        <f t="shared" si="450"/>
        <v/>
      </c>
      <c r="DV365" s="47" t="s">
        <v>0</v>
      </c>
      <c r="DW365" s="52" t="str">
        <f t="shared" si="451"/>
        <v/>
      </c>
      <c r="DX365" s="53" t="str">
        <f t="shared" si="452"/>
        <v/>
      </c>
      <c r="DY365" s="47" t="s">
        <v>0</v>
      </c>
      <c r="DZ365" s="58" t="str">
        <f t="shared" si="495"/>
        <v/>
      </c>
      <c r="EA365" s="53" t="str" cm="1">
        <f t="array" ref="EA365">IF(DZ365&lt;&gt;"",INDEX(regNatjecatelj_id,DZ365,0),IF(BD365&lt;&gt;"",BD365,""))</f>
        <v/>
      </c>
      <c r="EB365" s="47" t="s">
        <v>0</v>
      </c>
      <c r="EC365" s="58" t="str">
        <f t="shared" si="453"/>
        <v/>
      </c>
      <c r="ED365" s="73" t="str">
        <f t="shared" si="454"/>
        <v/>
      </c>
      <c r="EE365" s="73" t="str">
        <f t="shared" si="455"/>
        <v/>
      </c>
      <c r="EF365" s="73" t="str">
        <f t="shared" si="456"/>
        <v/>
      </c>
      <c r="EG365" s="66" t="str">
        <f t="shared" si="457"/>
        <v/>
      </c>
      <c r="EH365" s="47" t="s">
        <v>0</v>
      </c>
      <c r="EI365" s="58" t="str">
        <f>IF(AL365="","",MAX(EI$12:EI364)+1)</f>
        <v/>
      </c>
      <c r="EJ365" s="73" t="str">
        <f t="shared" si="458"/>
        <v/>
      </c>
      <c r="EK365" s="73" t="str">
        <f t="shared" si="496"/>
        <v/>
      </c>
      <c r="EL365" s="73" t="str">
        <f t="shared" si="459"/>
        <v/>
      </c>
      <c r="EM365" s="73" t="str">
        <f t="shared" si="460"/>
        <v/>
      </c>
      <c r="EN365" s="73" t="str">
        <f t="shared" si="497"/>
        <v/>
      </c>
      <c r="EO365" s="73" t="str">
        <f t="shared" si="498"/>
        <v/>
      </c>
      <c r="EP365" s="73" t="str">
        <f t="shared" si="461"/>
        <v/>
      </c>
      <c r="EQ365" s="73" t="str">
        <f t="shared" si="462"/>
        <v/>
      </c>
      <c r="ER365" s="73" t="str">
        <f t="shared" si="463"/>
        <v/>
      </c>
      <c r="ES365" s="53" t="str">
        <f t="shared" si="464"/>
        <v/>
      </c>
      <c r="ET365" s="47" t="s">
        <v>0</v>
      </c>
      <c r="EU365" s="19" t="str">
        <f t="shared" si="499"/>
        <v/>
      </c>
      <c r="EV365" s="47" t="s">
        <v>0</v>
      </c>
      <c r="EW365" s="19" t="str">
        <f t="shared" si="500"/>
        <v/>
      </c>
      <c r="EX365" s="47" t="s">
        <v>0</v>
      </c>
      <c r="EY365" s="180" t="str">
        <f t="shared" si="465"/>
        <v/>
      </c>
      <c r="EZ365" s="47" t="s">
        <v>0</v>
      </c>
    </row>
    <row r="366" spans="1:156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6" t="str">
        <f t="shared" si="466"/>
        <v/>
      </c>
      <c r="P366" s="47"/>
      <c r="Q366" s="52" t="str">
        <f t="shared" si="467"/>
        <v/>
      </c>
      <c r="R366" s="73" t="str">
        <f>IF(Q366="","",IF(COUNTIF(Q$12:Q365,Q366)=0,R365+1,R365))</f>
        <v/>
      </c>
      <c r="S366" s="73" t="str">
        <f t="shared" si="468"/>
        <v/>
      </c>
      <c r="T366" s="73" t="str">
        <f t="shared" si="432"/>
        <v/>
      </c>
      <c r="U366" s="66" t="str">
        <f t="shared" si="433"/>
        <v/>
      </c>
      <c r="V366" s="47" t="s">
        <v>0</v>
      </c>
      <c r="W366" s="222" t="str">
        <f t="shared" si="434"/>
        <v/>
      </c>
      <c r="X366" s="223" t="str">
        <f t="shared" si="435"/>
        <v/>
      </c>
      <c r="Y366" s="47" t="s">
        <v>0</v>
      </c>
      <c r="Z366" s="52" t="str">
        <f t="shared" si="469"/>
        <v/>
      </c>
      <c r="AA366" s="73" t="str">
        <f t="shared" si="436"/>
        <v/>
      </c>
      <c r="AB366" s="31" t="str">
        <f t="shared" si="470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471"/>
        <v/>
      </c>
      <c r="AH366" s="47" t="s">
        <v>0</v>
      </c>
      <c r="AI366" s="143" t="str">
        <f t="shared" si="472"/>
        <v/>
      </c>
      <c r="AJ366" s="47"/>
      <c r="AK366" s="52" t="str">
        <f t="shared" si="473"/>
        <v/>
      </c>
      <c r="AL366" s="31" t="str">
        <f t="shared" si="474"/>
        <v/>
      </c>
      <c r="AM366" s="73" t="str">
        <f t="shared" si="475"/>
        <v/>
      </c>
      <c r="AN366" s="73" t="str">
        <f t="shared" si="476"/>
        <v/>
      </c>
      <c r="AO366" s="31" t="str">
        <f t="shared" si="437"/>
        <v/>
      </c>
      <c r="AP366" s="66" t="str">
        <f t="shared" si="438"/>
        <v/>
      </c>
      <c r="AQ366" s="47" t="s">
        <v>0</v>
      </c>
      <c r="AR366" s="82" t="str">
        <f t="shared" si="477"/>
        <v/>
      </c>
      <c r="AS366" s="47" t="s">
        <v>0</v>
      </c>
      <c r="AT366" s="19" t="str">
        <f t="shared" si="478"/>
        <v/>
      </c>
      <c r="AU366" s="47" t="s">
        <v>0</v>
      </c>
      <c r="AV366" s="103"/>
      <c r="AW366" s="105"/>
      <c r="AX366" s="47" t="s">
        <v>0</v>
      </c>
      <c r="AY366" s="259" t="str">
        <f t="shared" si="501"/>
        <v/>
      </c>
      <c r="AZ366" s="47" t="s">
        <v>0</v>
      </c>
      <c r="BA366" s="52" t="str">
        <f t="shared" si="431"/>
        <v/>
      </c>
      <c r="BB366" s="73" t="str">
        <f>IF(AV366&amp;AW366="","",MAX(BB$12:BB365)+1)</f>
        <v/>
      </c>
      <c r="BC366" s="271" t="str">
        <f t="shared" si="439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>IF(O366="","",IF(BC366="",AO366,IF(BC366="NEMA",AV366,INDEX(regNatjecatelj_ime,MATCH(BC366,regNatjecatelj_id,0)))))</f>
        <v/>
      </c>
      <c r="BG366" s="31" t="str">
        <f>IF(O366="","",IF(BC366="",AP366,IF(BC366="NEMA",AW366,INDEX(regNatjecatelj_prezime,MATCH(BC366,regNatjecatelj_id,0)))))</f>
        <v/>
      </c>
      <c r="BH366" s="73" t="str">
        <f t="shared" si="479"/>
        <v/>
      </c>
      <c r="BI366" s="53" t="str">
        <f t="shared" si="480"/>
        <v/>
      </c>
      <c r="BJ366" s="47" t="s">
        <v>0</v>
      </c>
      <c r="BK366" s="52" t="str">
        <f t="shared" si="440"/>
        <v/>
      </c>
      <c r="BL366" s="31" t="str">
        <f t="shared" si="441"/>
        <v/>
      </c>
      <c r="BM366" s="73" t="str">
        <f t="shared" si="442"/>
        <v/>
      </c>
      <c r="BN366" s="31" t="str" cm="1">
        <f t="array" ref="BN366">IF(BM366="",""&amp;BL366,IF(BM366="NEMA",BL366,INDEX(regKlub_naziv,MATCH(INDEX(regKlub_alias_klubId,BM366),regKlub_id,0))))</f>
        <v/>
      </c>
      <c r="BO366" s="31" t="str" cm="1">
        <f t="array" ref="BO366">IFERROR(""&amp;INDEX(regNatjecatelj_klub,DX366),"")</f>
        <v/>
      </c>
      <c r="BP366" s="88" t="str">
        <f t="shared" si="481"/>
        <v/>
      </c>
      <c r="BQ366" s="66" t="str">
        <f t="shared" si="482"/>
        <v/>
      </c>
      <c r="BR366" s="47" t="s">
        <v>0</v>
      </c>
      <c r="BS366" s="52" t="str">
        <f>IF(X366&lt;&gt;"NEMA","",IF(IFERROR(MATCH(W366,W$12:W365,0),0)&lt;&gt;0,"",W366))</f>
        <v/>
      </c>
      <c r="BT366" s="73" t="str">
        <f t="shared" si="483"/>
        <v/>
      </c>
      <c r="BU366" s="31" t="str">
        <f>IF(OR(BT366="",BT366&lt;&gt;"NEMA"),"",MAX(BU$12:BU365)+1)</f>
        <v/>
      </c>
      <c r="BV366" s="66" t="str">
        <f t="shared" si="484"/>
        <v/>
      </c>
      <c r="BW366" s="47" t="s">
        <v>0</v>
      </c>
      <c r="BX366" s="19" t="str">
        <f t="shared" si="485"/>
        <v/>
      </c>
      <c r="BY366" s="47" t="s">
        <v>0</v>
      </c>
      <c r="BZ366" s="82" t="str">
        <f>IF(BM366&lt;&gt;"NEMA","",IF(IFERROR(MATCH(BL366,BL$12:BL365,0),0)&lt;&gt;0,"",BL366))</f>
        <v/>
      </c>
      <c r="CA366" s="47" t="s">
        <v>0</v>
      </c>
      <c r="CB366" s="125"/>
      <c r="CC366" s="47" t="s">
        <v>0</v>
      </c>
      <c r="CD366" s="58" t="str">
        <f t="shared" si="486"/>
        <v/>
      </c>
      <c r="CE366" s="31" t="str">
        <f t="shared" si="487"/>
        <v/>
      </c>
      <c r="CF366" s="31" t="str">
        <f>IF(CE366="","",MAX(CF$12:CF365)+1)</f>
        <v/>
      </c>
      <c r="CG366" s="31" t="str">
        <f t="shared" si="443"/>
        <v/>
      </c>
      <c r="CH366" s="31" t="str">
        <f t="shared" si="488"/>
        <v/>
      </c>
      <c r="CI366" s="31" t="str">
        <f>IF(CB366="","",MAX(CI$12:CI365)+1)</f>
        <v/>
      </c>
      <c r="CJ366" s="31" t="str">
        <f t="shared" si="489"/>
        <v/>
      </c>
      <c r="CK366" s="66" t="str">
        <f t="shared" si="490"/>
        <v/>
      </c>
      <c r="CL366" s="47" t="s">
        <v>0</v>
      </c>
      <c r="CM366" s="73" t="str">
        <f t="shared" si="444"/>
        <v/>
      </c>
      <c r="CN366" s="47"/>
      <c r="CO366" s="19" t="str">
        <f t="shared" si="491"/>
        <v/>
      </c>
      <c r="CP366" s="47" t="s">
        <v>0</v>
      </c>
      <c r="CQ366" s="143" t="str">
        <f t="shared" si="492"/>
        <v/>
      </c>
      <c r="CR366" s="47" t="s">
        <v>0</v>
      </c>
      <c r="CS366" s="58" t="str">
        <f t="shared" si="508"/>
        <v/>
      </c>
      <c r="CT366" s="73" t="str">
        <f t="shared" si="509"/>
        <v/>
      </c>
      <c r="CU366" s="229" t="str">
        <f t="shared" si="445"/>
        <v/>
      </c>
      <c r="CV366" s="230" t="str">
        <f t="shared" si="430"/>
        <v/>
      </c>
      <c r="CW366" s="163" t="str">
        <f t="shared" si="446"/>
        <v/>
      </c>
      <c r="CX366" s="47" t="s">
        <v>0</v>
      </c>
      <c r="CY366" s="222" t="str">
        <f t="shared" si="493"/>
        <v xml:space="preserve">
</v>
      </c>
      <c r="CZ366" s="223" t="str">
        <f t="shared" si="494"/>
        <v/>
      </c>
      <c r="DA366" s="47" t="s">
        <v>0</v>
      </c>
      <c r="DB366" s="47"/>
      <c r="DC366" s="47"/>
      <c r="DD366" s="47"/>
      <c r="DE366" s="47" t="s">
        <v>0</v>
      </c>
      <c r="DF366" s="53" t="str">
        <f t="shared" si="502"/>
        <v/>
      </c>
      <c r="DG366" t="s">
        <v>0</v>
      </c>
      <c r="DH366" s="128" t="str">
        <f t="shared" si="503"/>
        <v/>
      </c>
      <c r="DI366" t="s">
        <v>0</v>
      </c>
      <c r="DJ366" s="52" t="str">
        <f t="shared" si="504"/>
        <v/>
      </c>
      <c r="DK366" s="66" t="str">
        <f t="shared" si="505"/>
        <v/>
      </c>
      <c r="DL366" t="s">
        <v>0</v>
      </c>
      <c r="DM366" s="19" t="str">
        <f t="shared" si="506"/>
        <v/>
      </c>
      <c r="DN366" s="47" t="s">
        <v>0</v>
      </c>
      <c r="DO366" s="19" t="str">
        <f t="shared" si="507"/>
        <v/>
      </c>
      <c r="DP366" s="47" t="s">
        <v>0</v>
      </c>
      <c r="DQ366" s="52" t="str">
        <f t="shared" si="447"/>
        <v/>
      </c>
      <c r="DR366" s="53" t="str">
        <f t="shared" si="448"/>
        <v/>
      </c>
      <c r="DS366" s="47" t="s">
        <v>0</v>
      </c>
      <c r="DT366" s="52" t="str">
        <f t="shared" si="449"/>
        <v/>
      </c>
      <c r="DU366" s="53" t="str">
        <f t="shared" si="450"/>
        <v/>
      </c>
      <c r="DV366" s="47" t="s">
        <v>0</v>
      </c>
      <c r="DW366" s="52" t="str">
        <f t="shared" si="451"/>
        <v/>
      </c>
      <c r="DX366" s="53" t="str">
        <f t="shared" si="452"/>
        <v/>
      </c>
      <c r="DY366" s="47" t="s">
        <v>0</v>
      </c>
      <c r="DZ366" s="58" t="str">
        <f t="shared" si="495"/>
        <v/>
      </c>
      <c r="EA366" s="53" t="str" cm="1">
        <f t="array" ref="EA366">IF(DZ366&lt;&gt;"",INDEX(regNatjecatelj_id,DZ366,0),IF(BD366&lt;&gt;"",BD366,""))</f>
        <v/>
      </c>
      <c r="EB366" s="47" t="s">
        <v>0</v>
      </c>
      <c r="EC366" s="58" t="str">
        <f t="shared" si="453"/>
        <v/>
      </c>
      <c r="ED366" s="73" t="str">
        <f t="shared" si="454"/>
        <v/>
      </c>
      <c r="EE366" s="73" t="str">
        <f t="shared" si="455"/>
        <v/>
      </c>
      <c r="EF366" s="73" t="str">
        <f t="shared" si="456"/>
        <v/>
      </c>
      <c r="EG366" s="66" t="str">
        <f t="shared" si="457"/>
        <v/>
      </c>
      <c r="EH366" s="47" t="s">
        <v>0</v>
      </c>
      <c r="EI366" s="58" t="str">
        <f>IF(AL366="","",MAX(EI$12:EI365)+1)</f>
        <v/>
      </c>
      <c r="EJ366" s="73" t="str">
        <f t="shared" si="458"/>
        <v/>
      </c>
      <c r="EK366" s="73" t="str">
        <f t="shared" si="496"/>
        <v/>
      </c>
      <c r="EL366" s="73" t="str">
        <f t="shared" si="459"/>
        <v/>
      </c>
      <c r="EM366" s="73" t="str">
        <f t="shared" si="460"/>
        <v/>
      </c>
      <c r="EN366" s="73" t="str">
        <f t="shared" si="497"/>
        <v/>
      </c>
      <c r="EO366" s="73" t="str">
        <f t="shared" si="498"/>
        <v/>
      </c>
      <c r="EP366" s="73" t="str">
        <f t="shared" si="461"/>
        <v/>
      </c>
      <c r="EQ366" s="73" t="str">
        <f t="shared" si="462"/>
        <v/>
      </c>
      <c r="ER366" s="73" t="str">
        <f t="shared" si="463"/>
        <v/>
      </c>
      <c r="ES366" s="53" t="str">
        <f t="shared" si="464"/>
        <v/>
      </c>
      <c r="ET366" s="47" t="s">
        <v>0</v>
      </c>
      <c r="EU366" s="19" t="str">
        <f t="shared" si="499"/>
        <v/>
      </c>
      <c r="EV366" s="47" t="s">
        <v>0</v>
      </c>
      <c r="EW366" s="19" t="str">
        <f t="shared" si="500"/>
        <v/>
      </c>
      <c r="EX366" s="47" t="s">
        <v>0</v>
      </c>
      <c r="EY366" s="180" t="str">
        <f t="shared" si="465"/>
        <v/>
      </c>
      <c r="EZ366" s="47" t="s">
        <v>0</v>
      </c>
    </row>
    <row r="367" spans="1:156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6" t="str">
        <f t="shared" si="466"/>
        <v/>
      </c>
      <c r="P367" s="47"/>
      <c r="Q367" s="52" t="str">
        <f t="shared" si="467"/>
        <v/>
      </c>
      <c r="R367" s="73" t="str">
        <f>IF(Q367="","",IF(COUNTIF(Q$12:Q366,Q367)=0,R366+1,R366))</f>
        <v/>
      </c>
      <c r="S367" s="73" t="str">
        <f t="shared" si="468"/>
        <v/>
      </c>
      <c r="T367" s="73" t="str">
        <f t="shared" si="432"/>
        <v/>
      </c>
      <c r="U367" s="66" t="str">
        <f t="shared" si="433"/>
        <v/>
      </c>
      <c r="V367" s="47" t="s">
        <v>0</v>
      </c>
      <c r="W367" s="222" t="str">
        <f t="shared" si="434"/>
        <v/>
      </c>
      <c r="X367" s="223" t="str">
        <f t="shared" si="435"/>
        <v/>
      </c>
      <c r="Y367" s="47" t="s">
        <v>0</v>
      </c>
      <c r="Z367" s="52" t="str">
        <f t="shared" si="469"/>
        <v/>
      </c>
      <c r="AA367" s="73" t="str">
        <f t="shared" si="436"/>
        <v/>
      </c>
      <c r="AB367" s="31" t="str">
        <f t="shared" si="470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471"/>
        <v/>
      </c>
      <c r="AH367" s="47" t="s">
        <v>0</v>
      </c>
      <c r="AI367" s="143" t="str">
        <f t="shared" si="472"/>
        <v/>
      </c>
      <c r="AJ367" s="47"/>
      <c r="AK367" s="52" t="str">
        <f t="shared" si="473"/>
        <v/>
      </c>
      <c r="AL367" s="31" t="str">
        <f t="shared" si="474"/>
        <v/>
      </c>
      <c r="AM367" s="73" t="str">
        <f t="shared" si="475"/>
        <v/>
      </c>
      <c r="AN367" s="73" t="str">
        <f t="shared" si="476"/>
        <v/>
      </c>
      <c r="AO367" s="31" t="str">
        <f t="shared" si="437"/>
        <v/>
      </c>
      <c r="AP367" s="66" t="str">
        <f t="shared" si="438"/>
        <v/>
      </c>
      <c r="AQ367" s="47" t="s">
        <v>0</v>
      </c>
      <c r="AR367" s="82" t="str">
        <f t="shared" si="477"/>
        <v/>
      </c>
      <c r="AS367" s="47" t="s">
        <v>0</v>
      </c>
      <c r="AT367" s="19" t="str">
        <f t="shared" si="478"/>
        <v/>
      </c>
      <c r="AU367" s="47" t="s">
        <v>0</v>
      </c>
      <c r="AV367" s="103"/>
      <c r="AW367" s="105"/>
      <c r="AX367" s="47" t="s">
        <v>0</v>
      </c>
      <c r="AY367" s="259" t="str">
        <f t="shared" si="501"/>
        <v/>
      </c>
      <c r="AZ367" s="47" t="s">
        <v>0</v>
      </c>
      <c r="BA367" s="52" t="str">
        <f t="shared" si="431"/>
        <v/>
      </c>
      <c r="BB367" s="73" t="str">
        <f>IF(AV367&amp;AW367="","",MAX(BB$12:BB366)+1)</f>
        <v/>
      </c>
      <c r="BC367" s="271" t="str">
        <f t="shared" si="439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>IF(O367="","",IF(BC367="",AO367,IF(BC367="NEMA",AV367,INDEX(regNatjecatelj_ime,MATCH(BC367,regNatjecatelj_id,0)))))</f>
        <v/>
      </c>
      <c r="BG367" s="31" t="str">
        <f>IF(O367="","",IF(BC367="",AP367,IF(BC367="NEMA",AW367,INDEX(regNatjecatelj_prezime,MATCH(BC367,regNatjecatelj_id,0)))))</f>
        <v/>
      </c>
      <c r="BH367" s="73" t="str">
        <f t="shared" si="479"/>
        <v/>
      </c>
      <c r="BI367" s="53" t="str">
        <f t="shared" si="480"/>
        <v/>
      </c>
      <c r="BJ367" s="47" t="s">
        <v>0</v>
      </c>
      <c r="BK367" s="52" t="str">
        <f t="shared" si="440"/>
        <v/>
      </c>
      <c r="BL367" s="31" t="str">
        <f t="shared" si="441"/>
        <v/>
      </c>
      <c r="BM367" s="73" t="str">
        <f t="shared" si="442"/>
        <v/>
      </c>
      <c r="BN367" s="31" t="str" cm="1">
        <f t="array" ref="BN367">IF(BM367="",""&amp;BL367,IF(BM367="NEMA",BL367,INDEX(regKlub_naziv,MATCH(INDEX(regKlub_alias_klubId,BM367),regKlub_id,0))))</f>
        <v/>
      </c>
      <c r="BO367" s="31" t="str" cm="1">
        <f t="array" ref="BO367">IFERROR(""&amp;INDEX(regNatjecatelj_klub,DX367),"")</f>
        <v/>
      </c>
      <c r="BP367" s="88" t="str">
        <f t="shared" si="481"/>
        <v/>
      </c>
      <c r="BQ367" s="66" t="str">
        <f t="shared" si="482"/>
        <v/>
      </c>
      <c r="BR367" s="47" t="s">
        <v>0</v>
      </c>
      <c r="BS367" s="52" t="str">
        <f>IF(X367&lt;&gt;"NEMA","",IF(IFERROR(MATCH(W367,W$12:W366,0),0)&lt;&gt;0,"",W367))</f>
        <v/>
      </c>
      <c r="BT367" s="73" t="str">
        <f t="shared" si="483"/>
        <v/>
      </c>
      <c r="BU367" s="31" t="str">
        <f>IF(OR(BT367="",BT367&lt;&gt;"NEMA"),"",MAX(BU$12:BU366)+1)</f>
        <v/>
      </c>
      <c r="BV367" s="66" t="str">
        <f t="shared" si="484"/>
        <v/>
      </c>
      <c r="BW367" s="47" t="s">
        <v>0</v>
      </c>
      <c r="BX367" s="19" t="str">
        <f t="shared" si="485"/>
        <v/>
      </c>
      <c r="BY367" s="47" t="s">
        <v>0</v>
      </c>
      <c r="BZ367" s="82" t="str">
        <f>IF(BM367&lt;&gt;"NEMA","",IF(IFERROR(MATCH(BL367,BL$12:BL366,0),0)&lt;&gt;0,"",BL367))</f>
        <v/>
      </c>
      <c r="CA367" s="47" t="s">
        <v>0</v>
      </c>
      <c r="CB367" s="125"/>
      <c r="CC367" s="47" t="s">
        <v>0</v>
      </c>
      <c r="CD367" s="58" t="str">
        <f t="shared" si="486"/>
        <v/>
      </c>
      <c r="CE367" s="31" t="str">
        <f t="shared" si="487"/>
        <v/>
      </c>
      <c r="CF367" s="31" t="str">
        <f>IF(CE367="","",MAX(CF$12:CF366)+1)</f>
        <v/>
      </c>
      <c r="CG367" s="31" t="str">
        <f t="shared" si="443"/>
        <v/>
      </c>
      <c r="CH367" s="31" t="str">
        <f t="shared" si="488"/>
        <v/>
      </c>
      <c r="CI367" s="31" t="str">
        <f>IF(CB367="","",MAX(CI$12:CI366)+1)</f>
        <v/>
      </c>
      <c r="CJ367" s="31" t="str">
        <f t="shared" si="489"/>
        <v/>
      </c>
      <c r="CK367" s="66" t="str">
        <f t="shared" si="490"/>
        <v/>
      </c>
      <c r="CL367" s="47" t="s">
        <v>0</v>
      </c>
      <c r="CM367" s="73" t="str">
        <f t="shared" si="444"/>
        <v/>
      </c>
      <c r="CN367" s="47"/>
      <c r="CO367" s="19" t="str">
        <f t="shared" si="491"/>
        <v/>
      </c>
      <c r="CP367" s="47" t="s">
        <v>0</v>
      </c>
      <c r="CQ367" s="143" t="str">
        <f t="shared" si="492"/>
        <v/>
      </c>
      <c r="CR367" s="47" t="s">
        <v>0</v>
      </c>
      <c r="CS367" s="58" t="str">
        <f t="shared" si="508"/>
        <v/>
      </c>
      <c r="CT367" s="73" t="str">
        <f t="shared" si="509"/>
        <v/>
      </c>
      <c r="CU367" s="229" t="str">
        <f t="shared" si="445"/>
        <v/>
      </c>
      <c r="CV367" s="230" t="str">
        <f t="shared" si="430"/>
        <v/>
      </c>
      <c r="CW367" s="163" t="str">
        <f t="shared" si="446"/>
        <v/>
      </c>
      <c r="CX367" s="47" t="s">
        <v>0</v>
      </c>
      <c r="CY367" s="222" t="str">
        <f t="shared" si="493"/>
        <v xml:space="preserve">
</v>
      </c>
      <c r="CZ367" s="223" t="str">
        <f t="shared" si="494"/>
        <v/>
      </c>
      <c r="DA367" s="47" t="s">
        <v>0</v>
      </c>
      <c r="DB367" s="47"/>
      <c r="DC367" s="47"/>
      <c r="DD367" s="47"/>
      <c r="DE367" s="47" t="s">
        <v>0</v>
      </c>
      <c r="DF367" s="53" t="str">
        <f t="shared" si="502"/>
        <v/>
      </c>
      <c r="DG367" t="s">
        <v>0</v>
      </c>
      <c r="DH367" s="128" t="str">
        <f t="shared" si="503"/>
        <v/>
      </c>
      <c r="DI367" t="s">
        <v>0</v>
      </c>
      <c r="DJ367" s="52" t="str">
        <f t="shared" si="504"/>
        <v/>
      </c>
      <c r="DK367" s="66" t="str">
        <f t="shared" si="505"/>
        <v/>
      </c>
      <c r="DL367" t="s">
        <v>0</v>
      </c>
      <c r="DM367" s="19" t="str">
        <f t="shared" si="506"/>
        <v/>
      </c>
      <c r="DN367" s="47" t="s">
        <v>0</v>
      </c>
      <c r="DO367" s="19" t="str">
        <f t="shared" si="507"/>
        <v/>
      </c>
      <c r="DP367" s="47" t="s">
        <v>0</v>
      </c>
      <c r="DQ367" s="52" t="str">
        <f t="shared" si="447"/>
        <v/>
      </c>
      <c r="DR367" s="53" t="str">
        <f t="shared" si="448"/>
        <v/>
      </c>
      <c r="DS367" s="47" t="s">
        <v>0</v>
      </c>
      <c r="DT367" s="52" t="str">
        <f t="shared" si="449"/>
        <v/>
      </c>
      <c r="DU367" s="53" t="str">
        <f t="shared" si="450"/>
        <v/>
      </c>
      <c r="DV367" s="47" t="s">
        <v>0</v>
      </c>
      <c r="DW367" s="52" t="str">
        <f t="shared" si="451"/>
        <v/>
      </c>
      <c r="DX367" s="53" t="str">
        <f t="shared" si="452"/>
        <v/>
      </c>
      <c r="DY367" s="47" t="s">
        <v>0</v>
      </c>
      <c r="DZ367" s="58" t="str">
        <f t="shared" si="495"/>
        <v/>
      </c>
      <c r="EA367" s="53" t="str" cm="1">
        <f t="array" ref="EA367">IF(DZ367&lt;&gt;"",INDEX(regNatjecatelj_id,DZ367,0),IF(BD367&lt;&gt;"",BD367,""))</f>
        <v/>
      </c>
      <c r="EB367" s="47" t="s">
        <v>0</v>
      </c>
      <c r="EC367" s="58" t="str">
        <f t="shared" si="453"/>
        <v/>
      </c>
      <c r="ED367" s="73" t="str">
        <f t="shared" si="454"/>
        <v/>
      </c>
      <c r="EE367" s="73" t="str">
        <f t="shared" si="455"/>
        <v/>
      </c>
      <c r="EF367" s="73" t="str">
        <f t="shared" si="456"/>
        <v/>
      </c>
      <c r="EG367" s="66" t="str">
        <f t="shared" si="457"/>
        <v/>
      </c>
      <c r="EH367" s="47" t="s">
        <v>0</v>
      </c>
      <c r="EI367" s="58" t="str">
        <f>IF(AL367="","",MAX(EI$12:EI366)+1)</f>
        <v/>
      </c>
      <c r="EJ367" s="73" t="str">
        <f t="shared" si="458"/>
        <v/>
      </c>
      <c r="EK367" s="73" t="str">
        <f t="shared" si="496"/>
        <v/>
      </c>
      <c r="EL367" s="73" t="str">
        <f t="shared" si="459"/>
        <v/>
      </c>
      <c r="EM367" s="73" t="str">
        <f t="shared" si="460"/>
        <v/>
      </c>
      <c r="EN367" s="73" t="str">
        <f t="shared" si="497"/>
        <v/>
      </c>
      <c r="EO367" s="73" t="str">
        <f t="shared" si="498"/>
        <v/>
      </c>
      <c r="EP367" s="73" t="str">
        <f t="shared" si="461"/>
        <v/>
      </c>
      <c r="EQ367" s="73" t="str">
        <f t="shared" si="462"/>
        <v/>
      </c>
      <c r="ER367" s="73" t="str">
        <f t="shared" si="463"/>
        <v/>
      </c>
      <c r="ES367" s="53" t="str">
        <f t="shared" si="464"/>
        <v/>
      </c>
      <c r="ET367" s="47" t="s">
        <v>0</v>
      </c>
      <c r="EU367" s="19" t="str">
        <f t="shared" si="499"/>
        <v/>
      </c>
      <c r="EV367" s="47" t="s">
        <v>0</v>
      </c>
      <c r="EW367" s="19" t="str">
        <f t="shared" si="500"/>
        <v/>
      </c>
      <c r="EX367" s="47" t="s">
        <v>0</v>
      </c>
      <c r="EY367" s="180" t="str">
        <f t="shared" si="465"/>
        <v/>
      </c>
      <c r="EZ367" s="47" t="s">
        <v>0</v>
      </c>
    </row>
    <row r="368" spans="1:156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6" t="str">
        <f t="shared" si="466"/>
        <v/>
      </c>
      <c r="P368" s="47"/>
      <c r="Q368" s="52" t="str">
        <f t="shared" si="467"/>
        <v/>
      </c>
      <c r="R368" s="73" t="str">
        <f>IF(Q368="","",IF(COUNTIF(Q$12:Q367,Q368)=0,R367+1,R367))</f>
        <v/>
      </c>
      <c r="S368" s="73" t="str">
        <f t="shared" si="468"/>
        <v/>
      </c>
      <c r="T368" s="73" t="str">
        <f t="shared" si="432"/>
        <v/>
      </c>
      <c r="U368" s="66" t="str">
        <f t="shared" si="433"/>
        <v/>
      </c>
      <c r="V368" s="47" t="s">
        <v>0</v>
      </c>
      <c r="W368" s="222" t="str">
        <f t="shared" si="434"/>
        <v/>
      </c>
      <c r="X368" s="223" t="str">
        <f t="shared" si="435"/>
        <v/>
      </c>
      <c r="Y368" s="47" t="s">
        <v>0</v>
      </c>
      <c r="Z368" s="52" t="str">
        <f t="shared" si="469"/>
        <v/>
      </c>
      <c r="AA368" s="73" t="str">
        <f t="shared" si="436"/>
        <v/>
      </c>
      <c r="AB368" s="31" t="str">
        <f t="shared" si="470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471"/>
        <v/>
      </c>
      <c r="AH368" s="47" t="s">
        <v>0</v>
      </c>
      <c r="AI368" s="143" t="str">
        <f t="shared" si="472"/>
        <v/>
      </c>
      <c r="AJ368" s="47"/>
      <c r="AK368" s="52" t="str">
        <f t="shared" si="473"/>
        <v/>
      </c>
      <c r="AL368" s="31" t="str">
        <f t="shared" si="474"/>
        <v/>
      </c>
      <c r="AM368" s="73" t="str">
        <f t="shared" si="475"/>
        <v/>
      </c>
      <c r="AN368" s="73" t="str">
        <f t="shared" si="476"/>
        <v/>
      </c>
      <c r="AO368" s="31" t="str">
        <f t="shared" si="437"/>
        <v/>
      </c>
      <c r="AP368" s="66" t="str">
        <f t="shared" si="438"/>
        <v/>
      </c>
      <c r="AQ368" s="47" t="s">
        <v>0</v>
      </c>
      <c r="AR368" s="82" t="str">
        <f t="shared" si="477"/>
        <v/>
      </c>
      <c r="AS368" s="47" t="s">
        <v>0</v>
      </c>
      <c r="AT368" s="19" t="str">
        <f t="shared" si="478"/>
        <v/>
      </c>
      <c r="AU368" s="47" t="s">
        <v>0</v>
      </c>
      <c r="AV368" s="103"/>
      <c r="AW368" s="105"/>
      <c r="AX368" s="47" t="s">
        <v>0</v>
      </c>
      <c r="AY368" s="259" t="str">
        <f t="shared" si="501"/>
        <v/>
      </c>
      <c r="AZ368" s="47" t="s">
        <v>0</v>
      </c>
      <c r="BA368" s="52" t="str">
        <f t="shared" si="431"/>
        <v/>
      </c>
      <c r="BB368" s="73" t="str">
        <f>IF(AV368&amp;AW368="","",MAX(BB$12:BB367)+1)</f>
        <v/>
      </c>
      <c r="BC368" s="271" t="str">
        <f t="shared" si="439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>IF(O368="","",IF(BC368="",AO368,IF(BC368="NEMA",AV368,INDEX(regNatjecatelj_ime,MATCH(BC368,regNatjecatelj_id,0)))))</f>
        <v/>
      </c>
      <c r="BG368" s="31" t="str">
        <f>IF(O368="","",IF(BC368="",AP368,IF(BC368="NEMA",AW368,INDEX(regNatjecatelj_prezime,MATCH(BC368,regNatjecatelj_id,0)))))</f>
        <v/>
      </c>
      <c r="BH368" s="73" t="str">
        <f t="shared" si="479"/>
        <v/>
      </c>
      <c r="BI368" s="53" t="str">
        <f t="shared" si="480"/>
        <v/>
      </c>
      <c r="BJ368" s="47" t="s">
        <v>0</v>
      </c>
      <c r="BK368" s="52" t="str">
        <f t="shared" si="440"/>
        <v/>
      </c>
      <c r="BL368" s="31" t="str">
        <f t="shared" si="441"/>
        <v/>
      </c>
      <c r="BM368" s="73" t="str">
        <f t="shared" si="442"/>
        <v/>
      </c>
      <c r="BN368" s="31" t="str" cm="1">
        <f t="array" ref="BN368">IF(BM368="",""&amp;BL368,IF(BM368="NEMA",BL368,INDEX(regKlub_naziv,MATCH(INDEX(regKlub_alias_klubId,BM368),regKlub_id,0))))</f>
        <v/>
      </c>
      <c r="BO368" s="31" t="str" cm="1">
        <f t="array" ref="BO368">IFERROR(""&amp;INDEX(regNatjecatelj_klub,DX368),"")</f>
        <v/>
      </c>
      <c r="BP368" s="88" t="str">
        <f t="shared" si="481"/>
        <v/>
      </c>
      <c r="BQ368" s="66" t="str">
        <f t="shared" si="482"/>
        <v/>
      </c>
      <c r="BR368" s="47" t="s">
        <v>0</v>
      </c>
      <c r="BS368" s="52" t="str">
        <f>IF(X368&lt;&gt;"NEMA","",IF(IFERROR(MATCH(W368,W$12:W367,0),0)&lt;&gt;0,"",W368))</f>
        <v/>
      </c>
      <c r="BT368" s="73" t="str">
        <f t="shared" si="483"/>
        <v/>
      </c>
      <c r="BU368" s="31" t="str">
        <f>IF(OR(BT368="",BT368&lt;&gt;"NEMA"),"",MAX(BU$12:BU367)+1)</f>
        <v/>
      </c>
      <c r="BV368" s="66" t="str">
        <f t="shared" si="484"/>
        <v/>
      </c>
      <c r="BW368" s="47" t="s">
        <v>0</v>
      </c>
      <c r="BX368" s="19" t="str">
        <f t="shared" si="485"/>
        <v/>
      </c>
      <c r="BY368" s="47" t="s">
        <v>0</v>
      </c>
      <c r="BZ368" s="82" t="str">
        <f>IF(BM368&lt;&gt;"NEMA","",IF(IFERROR(MATCH(BL368,BL$12:BL367,0),0)&lt;&gt;0,"",BL368))</f>
        <v/>
      </c>
      <c r="CA368" s="47" t="s">
        <v>0</v>
      </c>
      <c r="CB368" s="125"/>
      <c r="CC368" s="47" t="s">
        <v>0</v>
      </c>
      <c r="CD368" s="58" t="str">
        <f t="shared" si="486"/>
        <v/>
      </c>
      <c r="CE368" s="31" t="str">
        <f t="shared" si="487"/>
        <v/>
      </c>
      <c r="CF368" s="31" t="str">
        <f>IF(CE368="","",MAX(CF$12:CF367)+1)</f>
        <v/>
      </c>
      <c r="CG368" s="31" t="str">
        <f t="shared" si="443"/>
        <v/>
      </c>
      <c r="CH368" s="31" t="str">
        <f t="shared" si="488"/>
        <v/>
      </c>
      <c r="CI368" s="31" t="str">
        <f>IF(CB368="","",MAX(CI$12:CI367)+1)</f>
        <v/>
      </c>
      <c r="CJ368" s="31" t="str">
        <f t="shared" si="489"/>
        <v/>
      </c>
      <c r="CK368" s="66" t="str">
        <f t="shared" si="490"/>
        <v/>
      </c>
      <c r="CL368" s="47" t="s">
        <v>0</v>
      </c>
      <c r="CM368" s="73" t="str">
        <f t="shared" si="444"/>
        <v/>
      </c>
      <c r="CN368" s="47"/>
      <c r="CO368" s="19" t="str">
        <f t="shared" si="491"/>
        <v/>
      </c>
      <c r="CP368" s="47" t="s">
        <v>0</v>
      </c>
      <c r="CQ368" s="143" t="str">
        <f t="shared" si="492"/>
        <v/>
      </c>
      <c r="CR368" s="47" t="s">
        <v>0</v>
      </c>
      <c r="CS368" s="58" t="str">
        <f t="shared" si="508"/>
        <v/>
      </c>
      <c r="CT368" s="73" t="str">
        <f t="shared" si="509"/>
        <v/>
      </c>
      <c r="CU368" s="229" t="str">
        <f t="shared" si="445"/>
        <v/>
      </c>
      <c r="CV368" s="230" t="str">
        <f t="shared" si="430"/>
        <v/>
      </c>
      <c r="CW368" s="163" t="str">
        <f t="shared" si="446"/>
        <v/>
      </c>
      <c r="CX368" s="47" t="s">
        <v>0</v>
      </c>
      <c r="CY368" s="222" t="str">
        <f t="shared" si="493"/>
        <v xml:space="preserve">
</v>
      </c>
      <c r="CZ368" s="223" t="str">
        <f t="shared" si="494"/>
        <v/>
      </c>
      <c r="DA368" s="47" t="s">
        <v>0</v>
      </c>
      <c r="DB368" s="47"/>
      <c r="DC368" s="47"/>
      <c r="DD368" s="47"/>
      <c r="DE368" s="47" t="s">
        <v>0</v>
      </c>
      <c r="DF368" s="53" t="str">
        <f t="shared" si="502"/>
        <v/>
      </c>
      <c r="DG368" t="s">
        <v>0</v>
      </c>
      <c r="DH368" s="128" t="str">
        <f t="shared" si="503"/>
        <v/>
      </c>
      <c r="DI368" t="s">
        <v>0</v>
      </c>
      <c r="DJ368" s="52" t="str">
        <f t="shared" si="504"/>
        <v/>
      </c>
      <c r="DK368" s="66" t="str">
        <f t="shared" si="505"/>
        <v/>
      </c>
      <c r="DL368" t="s">
        <v>0</v>
      </c>
      <c r="DM368" s="19" t="str">
        <f t="shared" si="506"/>
        <v/>
      </c>
      <c r="DN368" s="47" t="s">
        <v>0</v>
      </c>
      <c r="DO368" s="19" t="str">
        <f t="shared" si="507"/>
        <v/>
      </c>
      <c r="DP368" s="47" t="s">
        <v>0</v>
      </c>
      <c r="DQ368" s="52" t="str">
        <f t="shared" si="447"/>
        <v/>
      </c>
      <c r="DR368" s="53" t="str">
        <f t="shared" si="448"/>
        <v/>
      </c>
      <c r="DS368" s="47" t="s">
        <v>0</v>
      </c>
      <c r="DT368" s="52" t="str">
        <f t="shared" si="449"/>
        <v/>
      </c>
      <c r="DU368" s="53" t="str">
        <f t="shared" si="450"/>
        <v/>
      </c>
      <c r="DV368" s="47" t="s">
        <v>0</v>
      </c>
      <c r="DW368" s="52" t="str">
        <f t="shared" si="451"/>
        <v/>
      </c>
      <c r="DX368" s="53" t="str">
        <f t="shared" si="452"/>
        <v/>
      </c>
      <c r="DY368" s="47" t="s">
        <v>0</v>
      </c>
      <c r="DZ368" s="58" t="str">
        <f t="shared" si="495"/>
        <v/>
      </c>
      <c r="EA368" s="53" t="str" cm="1">
        <f t="array" ref="EA368">IF(DZ368&lt;&gt;"",INDEX(regNatjecatelj_id,DZ368,0),IF(BD368&lt;&gt;"",BD368,""))</f>
        <v/>
      </c>
      <c r="EB368" s="47" t="s">
        <v>0</v>
      </c>
      <c r="EC368" s="58" t="str">
        <f t="shared" si="453"/>
        <v/>
      </c>
      <c r="ED368" s="73" t="str">
        <f t="shared" si="454"/>
        <v/>
      </c>
      <c r="EE368" s="73" t="str">
        <f t="shared" si="455"/>
        <v/>
      </c>
      <c r="EF368" s="73" t="str">
        <f t="shared" si="456"/>
        <v/>
      </c>
      <c r="EG368" s="66" t="str">
        <f t="shared" si="457"/>
        <v/>
      </c>
      <c r="EH368" s="47" t="s">
        <v>0</v>
      </c>
      <c r="EI368" s="58" t="str">
        <f>IF(AL368="","",MAX(EI$12:EI367)+1)</f>
        <v/>
      </c>
      <c r="EJ368" s="73" t="str">
        <f t="shared" si="458"/>
        <v/>
      </c>
      <c r="EK368" s="73" t="str">
        <f t="shared" si="496"/>
        <v/>
      </c>
      <c r="EL368" s="73" t="str">
        <f t="shared" si="459"/>
        <v/>
      </c>
      <c r="EM368" s="73" t="str">
        <f t="shared" si="460"/>
        <v/>
      </c>
      <c r="EN368" s="73" t="str">
        <f t="shared" si="497"/>
        <v/>
      </c>
      <c r="EO368" s="73" t="str">
        <f t="shared" si="498"/>
        <v/>
      </c>
      <c r="EP368" s="73" t="str">
        <f t="shared" si="461"/>
        <v/>
      </c>
      <c r="EQ368" s="73" t="str">
        <f t="shared" si="462"/>
        <v/>
      </c>
      <c r="ER368" s="73" t="str">
        <f t="shared" si="463"/>
        <v/>
      </c>
      <c r="ES368" s="53" t="str">
        <f t="shared" si="464"/>
        <v/>
      </c>
      <c r="ET368" s="47" t="s">
        <v>0</v>
      </c>
      <c r="EU368" s="19" t="str">
        <f t="shared" si="499"/>
        <v/>
      </c>
      <c r="EV368" s="47" t="s">
        <v>0</v>
      </c>
      <c r="EW368" s="19" t="str">
        <f t="shared" si="500"/>
        <v/>
      </c>
      <c r="EX368" s="47" t="s">
        <v>0</v>
      </c>
      <c r="EY368" s="180" t="str">
        <f t="shared" si="465"/>
        <v/>
      </c>
      <c r="EZ368" s="47" t="s">
        <v>0</v>
      </c>
    </row>
    <row r="369" spans="1:156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6" t="str">
        <f t="shared" si="466"/>
        <v/>
      </c>
      <c r="P369" s="47"/>
      <c r="Q369" s="52" t="str">
        <f t="shared" si="467"/>
        <v/>
      </c>
      <c r="R369" s="73" t="str">
        <f>IF(Q369="","",IF(COUNTIF(Q$12:Q368,Q369)=0,R368+1,R368))</f>
        <v/>
      </c>
      <c r="S369" s="73" t="str">
        <f t="shared" si="468"/>
        <v/>
      </c>
      <c r="T369" s="73" t="str">
        <f t="shared" si="432"/>
        <v/>
      </c>
      <c r="U369" s="66" t="str">
        <f t="shared" si="433"/>
        <v/>
      </c>
      <c r="V369" s="47" t="s">
        <v>0</v>
      </c>
      <c r="W369" s="222" t="str">
        <f t="shared" si="434"/>
        <v/>
      </c>
      <c r="X369" s="223" t="str">
        <f t="shared" si="435"/>
        <v/>
      </c>
      <c r="Y369" s="47" t="s">
        <v>0</v>
      </c>
      <c r="Z369" s="52" t="str">
        <f t="shared" si="469"/>
        <v/>
      </c>
      <c r="AA369" s="73" t="str">
        <f t="shared" si="436"/>
        <v/>
      </c>
      <c r="AB369" s="31" t="str">
        <f t="shared" si="470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471"/>
        <v/>
      </c>
      <c r="AH369" s="47" t="s">
        <v>0</v>
      </c>
      <c r="AI369" s="143" t="str">
        <f t="shared" si="472"/>
        <v/>
      </c>
      <c r="AJ369" s="47"/>
      <c r="AK369" s="52" t="str">
        <f t="shared" si="473"/>
        <v/>
      </c>
      <c r="AL369" s="31" t="str">
        <f t="shared" si="474"/>
        <v/>
      </c>
      <c r="AM369" s="73" t="str">
        <f t="shared" si="475"/>
        <v/>
      </c>
      <c r="AN369" s="73" t="str">
        <f t="shared" si="476"/>
        <v/>
      </c>
      <c r="AO369" s="31" t="str">
        <f t="shared" si="437"/>
        <v/>
      </c>
      <c r="AP369" s="66" t="str">
        <f t="shared" si="438"/>
        <v/>
      </c>
      <c r="AQ369" s="47" t="s">
        <v>0</v>
      </c>
      <c r="AR369" s="82" t="str">
        <f t="shared" si="477"/>
        <v/>
      </c>
      <c r="AS369" s="47" t="s">
        <v>0</v>
      </c>
      <c r="AT369" s="19" t="str">
        <f t="shared" si="478"/>
        <v/>
      </c>
      <c r="AU369" s="47" t="s">
        <v>0</v>
      </c>
      <c r="AV369" s="103"/>
      <c r="AW369" s="105"/>
      <c r="AX369" s="47" t="s">
        <v>0</v>
      </c>
      <c r="AY369" s="259" t="str">
        <f t="shared" si="501"/>
        <v/>
      </c>
      <c r="AZ369" s="47" t="s">
        <v>0</v>
      </c>
      <c r="BA369" s="52" t="str">
        <f t="shared" si="431"/>
        <v/>
      </c>
      <c r="BB369" s="73" t="str">
        <f>IF(AV369&amp;AW369="","",MAX(BB$12:BB368)+1)</f>
        <v/>
      </c>
      <c r="BC369" s="271" t="str">
        <f t="shared" si="439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>IF(O369="","",IF(BC369="",AO369,IF(BC369="NEMA",AV369,INDEX(regNatjecatelj_ime,MATCH(BC369,regNatjecatelj_id,0)))))</f>
        <v/>
      </c>
      <c r="BG369" s="31" t="str">
        <f>IF(O369="","",IF(BC369="",AP369,IF(BC369="NEMA",AW369,INDEX(regNatjecatelj_prezime,MATCH(BC369,regNatjecatelj_id,0)))))</f>
        <v/>
      </c>
      <c r="BH369" s="73" t="str">
        <f t="shared" si="479"/>
        <v/>
      </c>
      <c r="BI369" s="53" t="str">
        <f t="shared" si="480"/>
        <v/>
      </c>
      <c r="BJ369" s="47" t="s">
        <v>0</v>
      </c>
      <c r="BK369" s="52" t="str">
        <f t="shared" si="440"/>
        <v/>
      </c>
      <c r="BL369" s="31" t="str">
        <f t="shared" si="441"/>
        <v/>
      </c>
      <c r="BM369" s="73" t="str">
        <f t="shared" si="442"/>
        <v/>
      </c>
      <c r="BN369" s="31" t="str" cm="1">
        <f t="array" ref="BN369">IF(BM369="",""&amp;BL369,IF(BM369="NEMA",BL369,INDEX(regKlub_naziv,MATCH(INDEX(regKlub_alias_klubId,BM369),regKlub_id,0))))</f>
        <v/>
      </c>
      <c r="BO369" s="31" t="str" cm="1">
        <f t="array" ref="BO369">IFERROR(""&amp;INDEX(regNatjecatelj_klub,DX369),"")</f>
        <v/>
      </c>
      <c r="BP369" s="88" t="str">
        <f t="shared" si="481"/>
        <v/>
      </c>
      <c r="BQ369" s="66" t="str">
        <f t="shared" si="482"/>
        <v/>
      </c>
      <c r="BR369" s="47" t="s">
        <v>0</v>
      </c>
      <c r="BS369" s="52" t="str">
        <f>IF(X369&lt;&gt;"NEMA","",IF(IFERROR(MATCH(W369,W$12:W368,0),0)&lt;&gt;0,"",W369))</f>
        <v/>
      </c>
      <c r="BT369" s="73" t="str">
        <f t="shared" si="483"/>
        <v/>
      </c>
      <c r="BU369" s="31" t="str">
        <f>IF(OR(BT369="",BT369&lt;&gt;"NEMA"),"",MAX(BU$12:BU368)+1)</f>
        <v/>
      </c>
      <c r="BV369" s="66" t="str">
        <f t="shared" si="484"/>
        <v/>
      </c>
      <c r="BW369" s="47" t="s">
        <v>0</v>
      </c>
      <c r="BX369" s="19" t="str">
        <f t="shared" si="485"/>
        <v/>
      </c>
      <c r="BY369" s="47" t="s">
        <v>0</v>
      </c>
      <c r="BZ369" s="82" t="str">
        <f>IF(BM369&lt;&gt;"NEMA","",IF(IFERROR(MATCH(BL369,BL$12:BL368,0),0)&lt;&gt;0,"",BL369))</f>
        <v/>
      </c>
      <c r="CA369" s="47" t="s">
        <v>0</v>
      </c>
      <c r="CB369" s="125"/>
      <c r="CC369" s="47" t="s">
        <v>0</v>
      </c>
      <c r="CD369" s="58" t="str">
        <f t="shared" si="486"/>
        <v/>
      </c>
      <c r="CE369" s="31" t="str">
        <f t="shared" si="487"/>
        <v/>
      </c>
      <c r="CF369" s="31" t="str">
        <f>IF(CE369="","",MAX(CF$12:CF368)+1)</f>
        <v/>
      </c>
      <c r="CG369" s="31" t="str">
        <f t="shared" si="443"/>
        <v/>
      </c>
      <c r="CH369" s="31" t="str">
        <f t="shared" si="488"/>
        <v/>
      </c>
      <c r="CI369" s="31" t="str">
        <f>IF(CB369="","",MAX(CI$12:CI368)+1)</f>
        <v/>
      </c>
      <c r="CJ369" s="31" t="str">
        <f t="shared" si="489"/>
        <v/>
      </c>
      <c r="CK369" s="66" t="str">
        <f t="shared" si="490"/>
        <v/>
      </c>
      <c r="CL369" s="47" t="s">
        <v>0</v>
      </c>
      <c r="CM369" s="73" t="str">
        <f t="shared" si="444"/>
        <v/>
      </c>
      <c r="CN369" s="47"/>
      <c r="CO369" s="19" t="str">
        <f t="shared" si="491"/>
        <v/>
      </c>
      <c r="CP369" s="47" t="s">
        <v>0</v>
      </c>
      <c r="CQ369" s="143" t="str">
        <f t="shared" si="492"/>
        <v/>
      </c>
      <c r="CR369" s="47" t="s">
        <v>0</v>
      </c>
      <c r="CS369" s="58" t="str">
        <f t="shared" si="508"/>
        <v/>
      </c>
      <c r="CT369" s="73" t="str">
        <f t="shared" si="509"/>
        <v/>
      </c>
      <c r="CU369" s="229" t="str">
        <f t="shared" si="445"/>
        <v/>
      </c>
      <c r="CV369" s="230" t="str">
        <f t="shared" si="430"/>
        <v/>
      </c>
      <c r="CW369" s="163" t="str">
        <f t="shared" si="446"/>
        <v/>
      </c>
      <c r="CX369" s="47" t="s">
        <v>0</v>
      </c>
      <c r="CY369" s="222" t="str">
        <f t="shared" si="493"/>
        <v xml:space="preserve">
</v>
      </c>
      <c r="CZ369" s="223" t="str">
        <f t="shared" si="494"/>
        <v/>
      </c>
      <c r="DA369" s="47" t="s">
        <v>0</v>
      </c>
      <c r="DB369" s="47"/>
      <c r="DC369" s="47"/>
      <c r="DD369" s="47"/>
      <c r="DE369" s="47" t="s">
        <v>0</v>
      </c>
      <c r="DF369" s="53" t="str">
        <f t="shared" si="502"/>
        <v/>
      </c>
      <c r="DG369" t="s">
        <v>0</v>
      </c>
      <c r="DH369" s="128" t="str">
        <f t="shared" si="503"/>
        <v/>
      </c>
      <c r="DI369" t="s">
        <v>0</v>
      </c>
      <c r="DJ369" s="52" t="str">
        <f t="shared" si="504"/>
        <v/>
      </c>
      <c r="DK369" s="66" t="str">
        <f t="shared" si="505"/>
        <v/>
      </c>
      <c r="DL369" t="s">
        <v>0</v>
      </c>
      <c r="DM369" s="19" t="str">
        <f t="shared" si="506"/>
        <v/>
      </c>
      <c r="DN369" s="47" t="s">
        <v>0</v>
      </c>
      <c r="DO369" s="19" t="str">
        <f t="shared" si="507"/>
        <v/>
      </c>
      <c r="DP369" s="47" t="s">
        <v>0</v>
      </c>
      <c r="DQ369" s="52" t="str">
        <f t="shared" si="447"/>
        <v/>
      </c>
      <c r="DR369" s="53" t="str">
        <f t="shared" si="448"/>
        <v/>
      </c>
      <c r="DS369" s="47" t="s">
        <v>0</v>
      </c>
      <c r="DT369" s="52" t="str">
        <f t="shared" si="449"/>
        <v/>
      </c>
      <c r="DU369" s="53" t="str">
        <f t="shared" si="450"/>
        <v/>
      </c>
      <c r="DV369" s="47" t="s">
        <v>0</v>
      </c>
      <c r="DW369" s="52" t="str">
        <f t="shared" si="451"/>
        <v/>
      </c>
      <c r="DX369" s="53" t="str">
        <f t="shared" si="452"/>
        <v/>
      </c>
      <c r="DY369" s="47" t="s">
        <v>0</v>
      </c>
      <c r="DZ369" s="58" t="str">
        <f t="shared" si="495"/>
        <v/>
      </c>
      <c r="EA369" s="53" t="str" cm="1">
        <f t="array" ref="EA369">IF(DZ369&lt;&gt;"",INDEX(regNatjecatelj_id,DZ369,0),IF(BD369&lt;&gt;"",BD369,""))</f>
        <v/>
      </c>
      <c r="EB369" s="47" t="s">
        <v>0</v>
      </c>
      <c r="EC369" s="58" t="str">
        <f t="shared" si="453"/>
        <v/>
      </c>
      <c r="ED369" s="73" t="str">
        <f t="shared" si="454"/>
        <v/>
      </c>
      <c r="EE369" s="73" t="str">
        <f t="shared" si="455"/>
        <v/>
      </c>
      <c r="EF369" s="73" t="str">
        <f t="shared" si="456"/>
        <v/>
      </c>
      <c r="EG369" s="66" t="str">
        <f t="shared" si="457"/>
        <v/>
      </c>
      <c r="EH369" s="47" t="s">
        <v>0</v>
      </c>
      <c r="EI369" s="58" t="str">
        <f>IF(AL369="","",MAX(EI$12:EI368)+1)</f>
        <v/>
      </c>
      <c r="EJ369" s="73" t="str">
        <f t="shared" si="458"/>
        <v/>
      </c>
      <c r="EK369" s="73" t="str">
        <f t="shared" si="496"/>
        <v/>
      </c>
      <c r="EL369" s="73" t="str">
        <f t="shared" si="459"/>
        <v/>
      </c>
      <c r="EM369" s="73" t="str">
        <f t="shared" si="460"/>
        <v/>
      </c>
      <c r="EN369" s="73" t="str">
        <f t="shared" si="497"/>
        <v/>
      </c>
      <c r="EO369" s="73" t="str">
        <f t="shared" si="498"/>
        <v/>
      </c>
      <c r="EP369" s="73" t="str">
        <f t="shared" si="461"/>
        <v/>
      </c>
      <c r="EQ369" s="73" t="str">
        <f t="shared" si="462"/>
        <v/>
      </c>
      <c r="ER369" s="73" t="str">
        <f t="shared" si="463"/>
        <v/>
      </c>
      <c r="ES369" s="53" t="str">
        <f t="shared" si="464"/>
        <v/>
      </c>
      <c r="ET369" s="47" t="s">
        <v>0</v>
      </c>
      <c r="EU369" s="19" t="str">
        <f t="shared" si="499"/>
        <v/>
      </c>
      <c r="EV369" s="47" t="s">
        <v>0</v>
      </c>
      <c r="EW369" s="19" t="str">
        <f t="shared" si="500"/>
        <v/>
      </c>
      <c r="EX369" s="47" t="s">
        <v>0</v>
      </c>
      <c r="EY369" s="180" t="str">
        <f t="shared" si="465"/>
        <v/>
      </c>
      <c r="EZ369" s="47" t="s">
        <v>0</v>
      </c>
    </row>
    <row r="370" spans="1:156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6" t="str">
        <f t="shared" si="466"/>
        <v/>
      </c>
      <c r="P370" s="47"/>
      <c r="Q370" s="52" t="str">
        <f t="shared" si="467"/>
        <v/>
      </c>
      <c r="R370" s="73" t="str">
        <f>IF(Q370="","",IF(COUNTIF(Q$12:Q369,Q370)=0,R369+1,R369))</f>
        <v/>
      </c>
      <c r="S370" s="73" t="str">
        <f t="shared" si="468"/>
        <v/>
      </c>
      <c r="T370" s="73" t="str">
        <f t="shared" si="432"/>
        <v/>
      </c>
      <c r="U370" s="66" t="str">
        <f t="shared" si="433"/>
        <v/>
      </c>
      <c r="V370" s="47" t="s">
        <v>0</v>
      </c>
      <c r="W370" s="222" t="str">
        <f t="shared" si="434"/>
        <v/>
      </c>
      <c r="X370" s="223" t="str">
        <f t="shared" si="435"/>
        <v/>
      </c>
      <c r="Y370" s="47" t="s">
        <v>0</v>
      </c>
      <c r="Z370" s="52" t="str">
        <f t="shared" si="469"/>
        <v/>
      </c>
      <c r="AA370" s="73" t="str">
        <f t="shared" si="436"/>
        <v/>
      </c>
      <c r="AB370" s="31" t="str">
        <f t="shared" si="470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471"/>
        <v/>
      </c>
      <c r="AH370" s="47" t="s">
        <v>0</v>
      </c>
      <c r="AI370" s="143" t="str">
        <f t="shared" si="472"/>
        <v/>
      </c>
      <c r="AJ370" s="47"/>
      <c r="AK370" s="52" t="str">
        <f t="shared" si="473"/>
        <v/>
      </c>
      <c r="AL370" s="31" t="str">
        <f t="shared" si="474"/>
        <v/>
      </c>
      <c r="AM370" s="73" t="str">
        <f t="shared" si="475"/>
        <v/>
      </c>
      <c r="AN370" s="73" t="str">
        <f t="shared" si="476"/>
        <v/>
      </c>
      <c r="AO370" s="31" t="str">
        <f t="shared" si="437"/>
        <v/>
      </c>
      <c r="AP370" s="66" t="str">
        <f t="shared" si="438"/>
        <v/>
      </c>
      <c r="AQ370" s="47" t="s">
        <v>0</v>
      </c>
      <c r="AR370" s="82" t="str">
        <f t="shared" si="477"/>
        <v/>
      </c>
      <c r="AS370" s="47" t="s">
        <v>0</v>
      </c>
      <c r="AT370" s="19" t="str">
        <f t="shared" si="478"/>
        <v/>
      </c>
      <c r="AU370" s="47" t="s">
        <v>0</v>
      </c>
      <c r="AV370" s="103"/>
      <c r="AW370" s="105"/>
      <c r="AX370" s="47" t="s">
        <v>0</v>
      </c>
      <c r="AY370" s="259" t="str">
        <f t="shared" si="501"/>
        <v/>
      </c>
      <c r="AZ370" s="47" t="s">
        <v>0</v>
      </c>
      <c r="BA370" s="52" t="str">
        <f t="shared" si="431"/>
        <v/>
      </c>
      <c r="BB370" s="73" t="str">
        <f>IF(AV370&amp;AW370="","",MAX(BB$12:BB369)+1)</f>
        <v/>
      </c>
      <c r="BC370" s="271" t="str">
        <f t="shared" si="439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>IF(O370="","",IF(BC370="",AO370,IF(BC370="NEMA",AV370,INDEX(regNatjecatelj_ime,MATCH(BC370,regNatjecatelj_id,0)))))</f>
        <v/>
      </c>
      <c r="BG370" s="31" t="str">
        <f>IF(O370="","",IF(BC370="",AP370,IF(BC370="NEMA",AW370,INDEX(regNatjecatelj_prezime,MATCH(BC370,regNatjecatelj_id,0)))))</f>
        <v/>
      </c>
      <c r="BH370" s="73" t="str">
        <f t="shared" si="479"/>
        <v/>
      </c>
      <c r="BI370" s="53" t="str">
        <f t="shared" si="480"/>
        <v/>
      </c>
      <c r="BJ370" s="47" t="s">
        <v>0</v>
      </c>
      <c r="BK370" s="52" t="str">
        <f t="shared" si="440"/>
        <v/>
      </c>
      <c r="BL370" s="31" t="str">
        <f t="shared" si="441"/>
        <v/>
      </c>
      <c r="BM370" s="73" t="str">
        <f t="shared" si="442"/>
        <v/>
      </c>
      <c r="BN370" s="31" t="str" cm="1">
        <f t="array" ref="BN370">IF(BM370="",""&amp;BL370,IF(BM370="NEMA",BL370,INDEX(regKlub_naziv,MATCH(INDEX(regKlub_alias_klubId,BM370),regKlub_id,0))))</f>
        <v/>
      </c>
      <c r="BO370" s="31" t="str" cm="1">
        <f t="array" ref="BO370">IFERROR(""&amp;INDEX(regNatjecatelj_klub,DX370),"")</f>
        <v/>
      </c>
      <c r="BP370" s="88" t="str">
        <f t="shared" si="481"/>
        <v/>
      </c>
      <c r="BQ370" s="66" t="str">
        <f t="shared" si="482"/>
        <v/>
      </c>
      <c r="BR370" s="47" t="s">
        <v>0</v>
      </c>
      <c r="BS370" s="52" t="str">
        <f>IF(X370&lt;&gt;"NEMA","",IF(IFERROR(MATCH(W370,W$12:W369,0),0)&lt;&gt;0,"",W370))</f>
        <v/>
      </c>
      <c r="BT370" s="73" t="str">
        <f t="shared" si="483"/>
        <v/>
      </c>
      <c r="BU370" s="31" t="str">
        <f>IF(OR(BT370="",BT370&lt;&gt;"NEMA"),"",MAX(BU$12:BU369)+1)</f>
        <v/>
      </c>
      <c r="BV370" s="66" t="str">
        <f t="shared" si="484"/>
        <v/>
      </c>
      <c r="BW370" s="47" t="s">
        <v>0</v>
      </c>
      <c r="BX370" s="19" t="str">
        <f t="shared" si="485"/>
        <v/>
      </c>
      <c r="BY370" s="47" t="s">
        <v>0</v>
      </c>
      <c r="BZ370" s="82" t="str">
        <f>IF(BM370&lt;&gt;"NEMA","",IF(IFERROR(MATCH(BL370,BL$12:BL369,0),0)&lt;&gt;0,"",BL370))</f>
        <v/>
      </c>
      <c r="CA370" s="47" t="s">
        <v>0</v>
      </c>
      <c r="CB370" s="125"/>
      <c r="CC370" s="47" t="s">
        <v>0</v>
      </c>
      <c r="CD370" s="58" t="str">
        <f t="shared" si="486"/>
        <v/>
      </c>
      <c r="CE370" s="31" t="str">
        <f t="shared" si="487"/>
        <v/>
      </c>
      <c r="CF370" s="31" t="str">
        <f>IF(CE370="","",MAX(CF$12:CF369)+1)</f>
        <v/>
      </c>
      <c r="CG370" s="31" t="str">
        <f t="shared" si="443"/>
        <v/>
      </c>
      <c r="CH370" s="31" t="str">
        <f t="shared" si="488"/>
        <v/>
      </c>
      <c r="CI370" s="31" t="str">
        <f>IF(CB370="","",MAX(CI$12:CI369)+1)</f>
        <v/>
      </c>
      <c r="CJ370" s="31" t="str">
        <f t="shared" si="489"/>
        <v/>
      </c>
      <c r="CK370" s="66" t="str">
        <f t="shared" si="490"/>
        <v/>
      </c>
      <c r="CL370" s="47" t="s">
        <v>0</v>
      </c>
      <c r="CM370" s="73" t="str">
        <f t="shared" si="444"/>
        <v/>
      </c>
      <c r="CN370" s="47"/>
      <c r="CO370" s="19" t="str">
        <f t="shared" si="491"/>
        <v/>
      </c>
      <c r="CP370" s="47" t="s">
        <v>0</v>
      </c>
      <c r="CQ370" s="143" t="str">
        <f t="shared" si="492"/>
        <v/>
      </c>
      <c r="CR370" s="47" t="s">
        <v>0</v>
      </c>
      <c r="CS370" s="58" t="str">
        <f t="shared" si="508"/>
        <v/>
      </c>
      <c r="CT370" s="73" t="str">
        <f t="shared" si="509"/>
        <v/>
      </c>
      <c r="CU370" s="229" t="str">
        <f t="shared" si="445"/>
        <v/>
      </c>
      <c r="CV370" s="230" t="str">
        <f t="shared" si="430"/>
        <v/>
      </c>
      <c r="CW370" s="163" t="str">
        <f t="shared" si="446"/>
        <v/>
      </c>
      <c r="CX370" s="47" t="s">
        <v>0</v>
      </c>
      <c r="CY370" s="222" t="str">
        <f t="shared" si="493"/>
        <v xml:space="preserve">
</v>
      </c>
      <c r="CZ370" s="223" t="str">
        <f t="shared" si="494"/>
        <v/>
      </c>
      <c r="DA370" s="47" t="s">
        <v>0</v>
      </c>
      <c r="DB370" s="47"/>
      <c r="DC370" s="47"/>
      <c r="DD370" s="47"/>
      <c r="DE370" s="47" t="s">
        <v>0</v>
      </c>
      <c r="DF370" s="53" t="str">
        <f t="shared" si="502"/>
        <v/>
      </c>
      <c r="DG370" t="s">
        <v>0</v>
      </c>
      <c r="DH370" s="128" t="str">
        <f t="shared" si="503"/>
        <v/>
      </c>
      <c r="DI370" t="s">
        <v>0</v>
      </c>
      <c r="DJ370" s="52" t="str">
        <f t="shared" si="504"/>
        <v/>
      </c>
      <c r="DK370" s="66" t="str">
        <f t="shared" si="505"/>
        <v/>
      </c>
      <c r="DL370" t="s">
        <v>0</v>
      </c>
      <c r="DM370" s="19" t="str">
        <f t="shared" si="506"/>
        <v/>
      </c>
      <c r="DN370" s="47" t="s">
        <v>0</v>
      </c>
      <c r="DO370" s="19" t="str">
        <f t="shared" si="507"/>
        <v/>
      </c>
      <c r="DP370" s="47" t="s">
        <v>0</v>
      </c>
      <c r="DQ370" s="52" t="str">
        <f t="shared" si="447"/>
        <v/>
      </c>
      <c r="DR370" s="53" t="str">
        <f t="shared" si="448"/>
        <v/>
      </c>
      <c r="DS370" s="47" t="s">
        <v>0</v>
      </c>
      <c r="DT370" s="52" t="str">
        <f t="shared" si="449"/>
        <v/>
      </c>
      <c r="DU370" s="53" t="str">
        <f t="shared" si="450"/>
        <v/>
      </c>
      <c r="DV370" s="47" t="s">
        <v>0</v>
      </c>
      <c r="DW370" s="52" t="str">
        <f t="shared" si="451"/>
        <v/>
      </c>
      <c r="DX370" s="53" t="str">
        <f t="shared" si="452"/>
        <v/>
      </c>
      <c r="DY370" s="47" t="s">
        <v>0</v>
      </c>
      <c r="DZ370" s="58" t="str">
        <f t="shared" si="495"/>
        <v/>
      </c>
      <c r="EA370" s="53" t="str" cm="1">
        <f t="array" ref="EA370">IF(DZ370&lt;&gt;"",INDEX(regNatjecatelj_id,DZ370,0),IF(BD370&lt;&gt;"",BD370,""))</f>
        <v/>
      </c>
      <c r="EB370" s="47" t="s">
        <v>0</v>
      </c>
      <c r="EC370" s="58" t="str">
        <f t="shared" si="453"/>
        <v/>
      </c>
      <c r="ED370" s="73" t="str">
        <f t="shared" si="454"/>
        <v/>
      </c>
      <c r="EE370" s="73" t="str">
        <f t="shared" si="455"/>
        <v/>
      </c>
      <c r="EF370" s="73" t="str">
        <f t="shared" si="456"/>
        <v/>
      </c>
      <c r="EG370" s="66" t="str">
        <f t="shared" si="457"/>
        <v/>
      </c>
      <c r="EH370" s="47" t="s">
        <v>0</v>
      </c>
      <c r="EI370" s="58" t="str">
        <f>IF(AL370="","",MAX(EI$12:EI369)+1)</f>
        <v/>
      </c>
      <c r="EJ370" s="73" t="str">
        <f t="shared" si="458"/>
        <v/>
      </c>
      <c r="EK370" s="73" t="str">
        <f t="shared" si="496"/>
        <v/>
      </c>
      <c r="EL370" s="73" t="str">
        <f t="shared" si="459"/>
        <v/>
      </c>
      <c r="EM370" s="73" t="str">
        <f t="shared" si="460"/>
        <v/>
      </c>
      <c r="EN370" s="73" t="str">
        <f t="shared" si="497"/>
        <v/>
      </c>
      <c r="EO370" s="73" t="str">
        <f t="shared" si="498"/>
        <v/>
      </c>
      <c r="EP370" s="73" t="str">
        <f t="shared" si="461"/>
        <v/>
      </c>
      <c r="EQ370" s="73" t="str">
        <f t="shared" si="462"/>
        <v/>
      </c>
      <c r="ER370" s="73" t="str">
        <f t="shared" si="463"/>
        <v/>
      </c>
      <c r="ES370" s="53" t="str">
        <f t="shared" si="464"/>
        <v/>
      </c>
      <c r="ET370" s="47" t="s">
        <v>0</v>
      </c>
      <c r="EU370" s="19" t="str">
        <f t="shared" si="499"/>
        <v/>
      </c>
      <c r="EV370" s="47" t="s">
        <v>0</v>
      </c>
      <c r="EW370" s="19" t="str">
        <f t="shared" si="500"/>
        <v/>
      </c>
      <c r="EX370" s="47" t="s">
        <v>0</v>
      </c>
      <c r="EY370" s="180" t="str">
        <f t="shared" si="465"/>
        <v/>
      </c>
      <c r="EZ370" s="47" t="s">
        <v>0</v>
      </c>
    </row>
    <row r="371" spans="1:156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6" t="str">
        <f t="shared" si="466"/>
        <v/>
      </c>
      <c r="P371" s="47"/>
      <c r="Q371" s="52" t="str">
        <f t="shared" si="467"/>
        <v/>
      </c>
      <c r="R371" s="73" t="str">
        <f>IF(Q371="","",IF(COUNTIF(Q$12:Q370,Q371)=0,R370+1,R370))</f>
        <v/>
      </c>
      <c r="S371" s="73" t="str">
        <f t="shared" si="468"/>
        <v/>
      </c>
      <c r="T371" s="73" t="str">
        <f t="shared" si="432"/>
        <v/>
      </c>
      <c r="U371" s="66" t="str">
        <f t="shared" si="433"/>
        <v/>
      </c>
      <c r="V371" s="47" t="s">
        <v>0</v>
      </c>
      <c r="W371" s="222" t="str">
        <f t="shared" si="434"/>
        <v/>
      </c>
      <c r="X371" s="223" t="str">
        <f t="shared" si="435"/>
        <v/>
      </c>
      <c r="Y371" s="47" t="s">
        <v>0</v>
      </c>
      <c r="Z371" s="52" t="str">
        <f t="shared" si="469"/>
        <v/>
      </c>
      <c r="AA371" s="73" t="str">
        <f t="shared" si="436"/>
        <v/>
      </c>
      <c r="AB371" s="31" t="str">
        <f t="shared" si="470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471"/>
        <v/>
      </c>
      <c r="AH371" s="47" t="s">
        <v>0</v>
      </c>
      <c r="AI371" s="143" t="str">
        <f t="shared" si="472"/>
        <v/>
      </c>
      <c r="AJ371" s="47"/>
      <c r="AK371" s="52" t="str">
        <f t="shared" si="473"/>
        <v/>
      </c>
      <c r="AL371" s="31" t="str">
        <f t="shared" si="474"/>
        <v/>
      </c>
      <c r="AM371" s="73" t="str">
        <f t="shared" si="475"/>
        <v/>
      </c>
      <c r="AN371" s="73" t="str">
        <f t="shared" si="476"/>
        <v/>
      </c>
      <c r="AO371" s="31" t="str">
        <f t="shared" si="437"/>
        <v/>
      </c>
      <c r="AP371" s="66" t="str">
        <f t="shared" si="438"/>
        <v/>
      </c>
      <c r="AQ371" s="47" t="s">
        <v>0</v>
      </c>
      <c r="AR371" s="82" t="str">
        <f t="shared" si="477"/>
        <v/>
      </c>
      <c r="AS371" s="47" t="s">
        <v>0</v>
      </c>
      <c r="AT371" s="19" t="str">
        <f t="shared" si="478"/>
        <v/>
      </c>
      <c r="AU371" s="47" t="s">
        <v>0</v>
      </c>
      <c r="AV371" s="103"/>
      <c r="AW371" s="105"/>
      <c r="AX371" s="47" t="s">
        <v>0</v>
      </c>
      <c r="AY371" s="259" t="str">
        <f t="shared" si="501"/>
        <v/>
      </c>
      <c r="AZ371" s="47" t="s">
        <v>0</v>
      </c>
      <c r="BA371" s="52" t="str">
        <f t="shared" si="431"/>
        <v/>
      </c>
      <c r="BB371" s="73" t="str">
        <f>IF(AV371&amp;AW371="","",MAX(BB$12:BB370)+1)</f>
        <v/>
      </c>
      <c r="BC371" s="271" t="str">
        <f t="shared" si="439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>IF(O371="","",IF(BC371="",AO371,IF(BC371="NEMA",AV371,INDEX(regNatjecatelj_ime,MATCH(BC371,regNatjecatelj_id,0)))))</f>
        <v/>
      </c>
      <c r="BG371" s="31" t="str">
        <f>IF(O371="","",IF(BC371="",AP371,IF(BC371="NEMA",AW371,INDEX(regNatjecatelj_prezime,MATCH(BC371,regNatjecatelj_id,0)))))</f>
        <v/>
      </c>
      <c r="BH371" s="73" t="str">
        <f t="shared" si="479"/>
        <v/>
      </c>
      <c r="BI371" s="53" t="str">
        <f t="shared" si="480"/>
        <v/>
      </c>
      <c r="BJ371" s="47" t="s">
        <v>0</v>
      </c>
      <c r="BK371" s="52" t="str">
        <f t="shared" si="440"/>
        <v/>
      </c>
      <c r="BL371" s="31" t="str">
        <f t="shared" si="441"/>
        <v/>
      </c>
      <c r="BM371" s="73" t="str">
        <f t="shared" si="442"/>
        <v/>
      </c>
      <c r="BN371" s="31" t="str" cm="1">
        <f t="array" ref="BN371">IF(BM371="",""&amp;BL371,IF(BM371="NEMA",BL371,INDEX(regKlub_naziv,MATCH(INDEX(regKlub_alias_klubId,BM371),regKlub_id,0))))</f>
        <v/>
      </c>
      <c r="BO371" s="31" t="str" cm="1">
        <f t="array" ref="BO371">IFERROR(""&amp;INDEX(regNatjecatelj_klub,DX371),"")</f>
        <v/>
      </c>
      <c r="BP371" s="88" t="str">
        <f t="shared" si="481"/>
        <v/>
      </c>
      <c r="BQ371" s="66" t="str">
        <f t="shared" si="482"/>
        <v/>
      </c>
      <c r="BR371" s="47" t="s">
        <v>0</v>
      </c>
      <c r="BS371" s="52" t="str">
        <f>IF(X371&lt;&gt;"NEMA","",IF(IFERROR(MATCH(W371,W$12:W370,0),0)&lt;&gt;0,"",W371))</f>
        <v/>
      </c>
      <c r="BT371" s="73" t="str">
        <f t="shared" si="483"/>
        <v/>
      </c>
      <c r="BU371" s="31" t="str">
        <f>IF(OR(BT371="",BT371&lt;&gt;"NEMA"),"",MAX(BU$12:BU370)+1)</f>
        <v/>
      </c>
      <c r="BV371" s="66" t="str">
        <f t="shared" si="484"/>
        <v/>
      </c>
      <c r="BW371" s="47" t="s">
        <v>0</v>
      </c>
      <c r="BX371" s="19" t="str">
        <f t="shared" si="485"/>
        <v/>
      </c>
      <c r="BY371" s="47" t="s">
        <v>0</v>
      </c>
      <c r="BZ371" s="82" t="str">
        <f>IF(BM371&lt;&gt;"NEMA","",IF(IFERROR(MATCH(BL371,BL$12:BL370,0),0)&lt;&gt;0,"",BL371))</f>
        <v/>
      </c>
      <c r="CA371" s="47" t="s">
        <v>0</v>
      </c>
      <c r="CB371" s="125"/>
      <c r="CC371" s="47" t="s">
        <v>0</v>
      </c>
      <c r="CD371" s="58" t="str">
        <f t="shared" si="486"/>
        <v/>
      </c>
      <c r="CE371" s="31" t="str">
        <f t="shared" si="487"/>
        <v/>
      </c>
      <c r="CF371" s="31" t="str">
        <f>IF(CE371="","",MAX(CF$12:CF370)+1)</f>
        <v/>
      </c>
      <c r="CG371" s="31" t="str">
        <f t="shared" si="443"/>
        <v/>
      </c>
      <c r="CH371" s="31" t="str">
        <f t="shared" si="488"/>
        <v/>
      </c>
      <c r="CI371" s="31" t="str">
        <f>IF(CB371="","",MAX(CI$12:CI370)+1)</f>
        <v/>
      </c>
      <c r="CJ371" s="31" t="str">
        <f t="shared" si="489"/>
        <v/>
      </c>
      <c r="CK371" s="66" t="str">
        <f t="shared" si="490"/>
        <v/>
      </c>
      <c r="CL371" s="47" t="s">
        <v>0</v>
      </c>
      <c r="CM371" s="73" t="str">
        <f t="shared" si="444"/>
        <v/>
      </c>
      <c r="CN371" s="47"/>
      <c r="CO371" s="19" t="str">
        <f t="shared" si="491"/>
        <v/>
      </c>
      <c r="CP371" s="47" t="s">
        <v>0</v>
      </c>
      <c r="CQ371" s="143" t="str">
        <f t="shared" si="492"/>
        <v/>
      </c>
      <c r="CR371" s="47" t="s">
        <v>0</v>
      </c>
      <c r="CS371" s="58" t="str">
        <f t="shared" si="508"/>
        <v/>
      </c>
      <c r="CT371" s="73" t="str">
        <f t="shared" si="509"/>
        <v/>
      </c>
      <c r="CU371" s="229" t="str">
        <f t="shared" si="445"/>
        <v/>
      </c>
      <c r="CV371" s="230" t="str">
        <f t="shared" si="430"/>
        <v/>
      </c>
      <c r="CW371" s="163" t="str">
        <f t="shared" si="446"/>
        <v/>
      </c>
      <c r="CX371" s="47" t="s">
        <v>0</v>
      </c>
      <c r="CY371" s="222" t="str">
        <f t="shared" si="493"/>
        <v xml:space="preserve">
</v>
      </c>
      <c r="CZ371" s="223" t="str">
        <f t="shared" si="494"/>
        <v/>
      </c>
      <c r="DA371" s="47" t="s">
        <v>0</v>
      </c>
      <c r="DB371" s="47"/>
      <c r="DC371" s="47"/>
      <c r="DD371" s="47"/>
      <c r="DE371" s="47" t="s">
        <v>0</v>
      </c>
      <c r="DF371" s="53" t="str">
        <f t="shared" si="502"/>
        <v/>
      </c>
      <c r="DG371" t="s">
        <v>0</v>
      </c>
      <c r="DH371" s="128" t="str">
        <f t="shared" si="503"/>
        <v/>
      </c>
      <c r="DI371" t="s">
        <v>0</v>
      </c>
      <c r="DJ371" s="52" t="str">
        <f t="shared" si="504"/>
        <v/>
      </c>
      <c r="DK371" s="66" t="str">
        <f t="shared" si="505"/>
        <v/>
      </c>
      <c r="DL371" t="s">
        <v>0</v>
      </c>
      <c r="DM371" s="19" t="str">
        <f t="shared" si="506"/>
        <v/>
      </c>
      <c r="DN371" s="47" t="s">
        <v>0</v>
      </c>
      <c r="DO371" s="19" t="str">
        <f t="shared" si="507"/>
        <v/>
      </c>
      <c r="DP371" s="47" t="s">
        <v>0</v>
      </c>
      <c r="DQ371" s="52" t="str">
        <f t="shared" si="447"/>
        <v/>
      </c>
      <c r="DR371" s="53" t="str">
        <f t="shared" si="448"/>
        <v/>
      </c>
      <c r="DS371" s="47" t="s">
        <v>0</v>
      </c>
      <c r="DT371" s="52" t="str">
        <f t="shared" si="449"/>
        <v/>
      </c>
      <c r="DU371" s="53" t="str">
        <f t="shared" si="450"/>
        <v/>
      </c>
      <c r="DV371" s="47" t="s">
        <v>0</v>
      </c>
      <c r="DW371" s="52" t="str">
        <f t="shared" si="451"/>
        <v/>
      </c>
      <c r="DX371" s="53" t="str">
        <f t="shared" si="452"/>
        <v/>
      </c>
      <c r="DY371" s="47" t="s">
        <v>0</v>
      </c>
      <c r="DZ371" s="58" t="str">
        <f t="shared" si="495"/>
        <v/>
      </c>
      <c r="EA371" s="53" t="str" cm="1">
        <f t="array" ref="EA371">IF(DZ371&lt;&gt;"",INDEX(regNatjecatelj_id,DZ371,0),IF(BD371&lt;&gt;"",BD371,""))</f>
        <v/>
      </c>
      <c r="EB371" s="47" t="s">
        <v>0</v>
      </c>
      <c r="EC371" s="58" t="str">
        <f t="shared" si="453"/>
        <v/>
      </c>
      <c r="ED371" s="73" t="str">
        <f t="shared" si="454"/>
        <v/>
      </c>
      <c r="EE371" s="73" t="str">
        <f t="shared" si="455"/>
        <v/>
      </c>
      <c r="EF371" s="73" t="str">
        <f t="shared" si="456"/>
        <v/>
      </c>
      <c r="EG371" s="66" t="str">
        <f t="shared" si="457"/>
        <v/>
      </c>
      <c r="EH371" s="47" t="s">
        <v>0</v>
      </c>
      <c r="EI371" s="58" t="str">
        <f>IF(AL371="","",MAX(EI$12:EI370)+1)</f>
        <v/>
      </c>
      <c r="EJ371" s="73" t="str">
        <f t="shared" si="458"/>
        <v/>
      </c>
      <c r="EK371" s="73" t="str">
        <f t="shared" si="496"/>
        <v/>
      </c>
      <c r="EL371" s="73" t="str">
        <f t="shared" si="459"/>
        <v/>
      </c>
      <c r="EM371" s="73" t="str">
        <f t="shared" si="460"/>
        <v/>
      </c>
      <c r="EN371" s="73" t="str">
        <f t="shared" si="497"/>
        <v/>
      </c>
      <c r="EO371" s="73" t="str">
        <f t="shared" si="498"/>
        <v/>
      </c>
      <c r="EP371" s="73" t="str">
        <f t="shared" si="461"/>
        <v/>
      </c>
      <c r="EQ371" s="73" t="str">
        <f t="shared" si="462"/>
        <v/>
      </c>
      <c r="ER371" s="73" t="str">
        <f t="shared" si="463"/>
        <v/>
      </c>
      <c r="ES371" s="53" t="str">
        <f t="shared" si="464"/>
        <v/>
      </c>
      <c r="ET371" s="47" t="s">
        <v>0</v>
      </c>
      <c r="EU371" s="19" t="str">
        <f t="shared" si="499"/>
        <v/>
      </c>
      <c r="EV371" s="47" t="s">
        <v>0</v>
      </c>
      <c r="EW371" s="19" t="str">
        <f t="shared" si="500"/>
        <v/>
      </c>
      <c r="EX371" s="47" t="s">
        <v>0</v>
      </c>
      <c r="EY371" s="180" t="str">
        <f t="shared" si="465"/>
        <v/>
      </c>
      <c r="EZ371" s="47" t="s">
        <v>0</v>
      </c>
    </row>
    <row r="372" spans="1:156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6" t="str">
        <f t="shared" si="466"/>
        <v/>
      </c>
      <c r="P372" s="47"/>
      <c r="Q372" s="52" t="str">
        <f t="shared" si="467"/>
        <v/>
      </c>
      <c r="R372" s="73" t="str">
        <f>IF(Q372="","",IF(COUNTIF(Q$12:Q371,Q372)=0,R371+1,R371))</f>
        <v/>
      </c>
      <c r="S372" s="73" t="str">
        <f t="shared" si="468"/>
        <v/>
      </c>
      <c r="T372" s="73" t="str">
        <f t="shared" si="432"/>
        <v/>
      </c>
      <c r="U372" s="66" t="str">
        <f t="shared" si="433"/>
        <v/>
      </c>
      <c r="V372" s="47" t="s">
        <v>0</v>
      </c>
      <c r="W372" s="222" t="str">
        <f t="shared" si="434"/>
        <v/>
      </c>
      <c r="X372" s="223" t="str">
        <f t="shared" si="435"/>
        <v/>
      </c>
      <c r="Y372" s="47" t="s">
        <v>0</v>
      </c>
      <c r="Z372" s="52" t="str">
        <f t="shared" si="469"/>
        <v/>
      </c>
      <c r="AA372" s="73" t="str">
        <f t="shared" si="436"/>
        <v/>
      </c>
      <c r="AB372" s="31" t="str">
        <f t="shared" si="470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471"/>
        <v/>
      </c>
      <c r="AH372" s="47" t="s">
        <v>0</v>
      </c>
      <c r="AI372" s="143" t="str">
        <f t="shared" si="472"/>
        <v/>
      </c>
      <c r="AJ372" s="47"/>
      <c r="AK372" s="52" t="str">
        <f t="shared" si="473"/>
        <v/>
      </c>
      <c r="AL372" s="31" t="str">
        <f t="shared" si="474"/>
        <v/>
      </c>
      <c r="AM372" s="73" t="str">
        <f t="shared" si="475"/>
        <v/>
      </c>
      <c r="AN372" s="73" t="str">
        <f t="shared" si="476"/>
        <v/>
      </c>
      <c r="AO372" s="31" t="str">
        <f t="shared" si="437"/>
        <v/>
      </c>
      <c r="AP372" s="66" t="str">
        <f t="shared" si="438"/>
        <v/>
      </c>
      <c r="AQ372" s="47" t="s">
        <v>0</v>
      </c>
      <c r="AR372" s="82" t="str">
        <f t="shared" si="477"/>
        <v/>
      </c>
      <c r="AS372" s="47" t="s">
        <v>0</v>
      </c>
      <c r="AT372" s="19" t="str">
        <f t="shared" si="478"/>
        <v/>
      </c>
      <c r="AU372" s="47" t="s">
        <v>0</v>
      </c>
      <c r="AV372" s="103"/>
      <c r="AW372" s="105"/>
      <c r="AX372" s="47" t="s">
        <v>0</v>
      </c>
      <c r="AY372" s="259" t="str">
        <f t="shared" si="501"/>
        <v/>
      </c>
      <c r="AZ372" s="47" t="s">
        <v>0</v>
      </c>
      <c r="BA372" s="52" t="str">
        <f t="shared" si="431"/>
        <v/>
      </c>
      <c r="BB372" s="73" t="str">
        <f>IF(AV372&amp;AW372="","",MAX(BB$12:BB371)+1)</f>
        <v/>
      </c>
      <c r="BC372" s="271" t="str">
        <f t="shared" si="439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>IF(O372="","",IF(BC372="",AO372,IF(BC372="NEMA",AV372,INDEX(regNatjecatelj_ime,MATCH(BC372,regNatjecatelj_id,0)))))</f>
        <v/>
      </c>
      <c r="BG372" s="31" t="str">
        <f>IF(O372="","",IF(BC372="",AP372,IF(BC372="NEMA",AW372,INDEX(regNatjecatelj_prezime,MATCH(BC372,regNatjecatelj_id,0)))))</f>
        <v/>
      </c>
      <c r="BH372" s="73" t="str">
        <f t="shared" si="479"/>
        <v/>
      </c>
      <c r="BI372" s="53" t="str">
        <f t="shared" si="480"/>
        <v/>
      </c>
      <c r="BJ372" s="47" t="s">
        <v>0</v>
      </c>
      <c r="BK372" s="52" t="str">
        <f t="shared" si="440"/>
        <v/>
      </c>
      <c r="BL372" s="31" t="str">
        <f t="shared" si="441"/>
        <v/>
      </c>
      <c r="BM372" s="73" t="str">
        <f t="shared" si="442"/>
        <v/>
      </c>
      <c r="BN372" s="31" t="str" cm="1">
        <f t="array" ref="BN372">IF(BM372="",""&amp;BL372,IF(BM372="NEMA",BL372,INDEX(regKlub_naziv,MATCH(INDEX(regKlub_alias_klubId,BM372),regKlub_id,0))))</f>
        <v/>
      </c>
      <c r="BO372" s="31" t="str" cm="1">
        <f t="array" ref="BO372">IFERROR(""&amp;INDEX(regNatjecatelj_klub,DX372),"")</f>
        <v/>
      </c>
      <c r="BP372" s="88" t="str">
        <f t="shared" si="481"/>
        <v/>
      </c>
      <c r="BQ372" s="66" t="str">
        <f t="shared" si="482"/>
        <v/>
      </c>
      <c r="BR372" s="47" t="s">
        <v>0</v>
      </c>
      <c r="BS372" s="52" t="str">
        <f>IF(X372&lt;&gt;"NEMA","",IF(IFERROR(MATCH(W372,W$12:W371,0),0)&lt;&gt;0,"",W372))</f>
        <v/>
      </c>
      <c r="BT372" s="73" t="str">
        <f t="shared" si="483"/>
        <v/>
      </c>
      <c r="BU372" s="31" t="str">
        <f>IF(OR(BT372="",BT372&lt;&gt;"NEMA"),"",MAX(BU$12:BU371)+1)</f>
        <v/>
      </c>
      <c r="BV372" s="66" t="str">
        <f t="shared" si="484"/>
        <v/>
      </c>
      <c r="BW372" s="47" t="s">
        <v>0</v>
      </c>
      <c r="BX372" s="19" t="str">
        <f t="shared" si="485"/>
        <v/>
      </c>
      <c r="BY372" s="47" t="s">
        <v>0</v>
      </c>
      <c r="BZ372" s="82" t="str">
        <f>IF(BM372&lt;&gt;"NEMA","",IF(IFERROR(MATCH(BL372,BL$12:BL371,0),0)&lt;&gt;0,"",BL372))</f>
        <v/>
      </c>
      <c r="CA372" s="47" t="s">
        <v>0</v>
      </c>
      <c r="CB372" s="125"/>
      <c r="CC372" s="47" t="s">
        <v>0</v>
      </c>
      <c r="CD372" s="58" t="str">
        <f t="shared" si="486"/>
        <v/>
      </c>
      <c r="CE372" s="31" t="str">
        <f t="shared" si="487"/>
        <v/>
      </c>
      <c r="CF372" s="31" t="str">
        <f>IF(CE372="","",MAX(CF$12:CF371)+1)</f>
        <v/>
      </c>
      <c r="CG372" s="31" t="str">
        <f t="shared" si="443"/>
        <v/>
      </c>
      <c r="CH372" s="31" t="str">
        <f t="shared" si="488"/>
        <v/>
      </c>
      <c r="CI372" s="31" t="str">
        <f>IF(CB372="","",MAX(CI$12:CI371)+1)</f>
        <v/>
      </c>
      <c r="CJ372" s="31" t="str">
        <f t="shared" si="489"/>
        <v/>
      </c>
      <c r="CK372" s="66" t="str">
        <f t="shared" si="490"/>
        <v/>
      </c>
      <c r="CL372" s="47" t="s">
        <v>0</v>
      </c>
      <c r="CM372" s="73" t="str">
        <f t="shared" si="444"/>
        <v/>
      </c>
      <c r="CN372" s="47"/>
      <c r="CO372" s="19" t="str">
        <f t="shared" si="491"/>
        <v/>
      </c>
      <c r="CP372" s="47" t="s">
        <v>0</v>
      </c>
      <c r="CQ372" s="143" t="str">
        <f t="shared" si="492"/>
        <v/>
      </c>
      <c r="CR372" s="47" t="s">
        <v>0</v>
      </c>
      <c r="CS372" s="58" t="str">
        <f t="shared" si="508"/>
        <v/>
      </c>
      <c r="CT372" s="73" t="str">
        <f t="shared" si="509"/>
        <v/>
      </c>
      <c r="CU372" s="229" t="str">
        <f t="shared" si="445"/>
        <v/>
      </c>
      <c r="CV372" s="230" t="str">
        <f t="shared" si="430"/>
        <v/>
      </c>
      <c r="CW372" s="163" t="str">
        <f t="shared" si="446"/>
        <v/>
      </c>
      <c r="CX372" s="47" t="s">
        <v>0</v>
      </c>
      <c r="CY372" s="222" t="str">
        <f t="shared" si="493"/>
        <v xml:space="preserve">
</v>
      </c>
      <c r="CZ372" s="223" t="str">
        <f t="shared" si="494"/>
        <v/>
      </c>
      <c r="DA372" s="47" t="s">
        <v>0</v>
      </c>
      <c r="DB372" s="47"/>
      <c r="DC372" s="47"/>
      <c r="DD372" s="47"/>
      <c r="DE372" s="47" t="s">
        <v>0</v>
      </c>
      <c r="DF372" s="53" t="str">
        <f t="shared" si="502"/>
        <v/>
      </c>
      <c r="DG372" t="s">
        <v>0</v>
      </c>
      <c r="DH372" s="128" t="str">
        <f t="shared" si="503"/>
        <v/>
      </c>
      <c r="DI372" t="s">
        <v>0</v>
      </c>
      <c r="DJ372" s="52" t="str">
        <f t="shared" si="504"/>
        <v/>
      </c>
      <c r="DK372" s="66" t="str">
        <f t="shared" si="505"/>
        <v/>
      </c>
      <c r="DL372" t="s">
        <v>0</v>
      </c>
      <c r="DM372" s="19" t="str">
        <f t="shared" si="506"/>
        <v/>
      </c>
      <c r="DN372" s="47" t="s">
        <v>0</v>
      </c>
      <c r="DO372" s="19" t="str">
        <f t="shared" si="507"/>
        <v/>
      </c>
      <c r="DP372" s="47" t="s">
        <v>0</v>
      </c>
      <c r="DQ372" s="52" t="str">
        <f t="shared" si="447"/>
        <v/>
      </c>
      <c r="DR372" s="53" t="str">
        <f t="shared" si="448"/>
        <v/>
      </c>
      <c r="DS372" s="47" t="s">
        <v>0</v>
      </c>
      <c r="DT372" s="52" t="str">
        <f t="shared" si="449"/>
        <v/>
      </c>
      <c r="DU372" s="53" t="str">
        <f t="shared" si="450"/>
        <v/>
      </c>
      <c r="DV372" s="47" t="s">
        <v>0</v>
      </c>
      <c r="DW372" s="52" t="str">
        <f t="shared" si="451"/>
        <v/>
      </c>
      <c r="DX372" s="53" t="str">
        <f t="shared" si="452"/>
        <v/>
      </c>
      <c r="DY372" s="47" t="s">
        <v>0</v>
      </c>
      <c r="DZ372" s="58" t="str">
        <f t="shared" si="495"/>
        <v/>
      </c>
      <c r="EA372" s="53" t="str" cm="1">
        <f t="array" ref="EA372">IF(DZ372&lt;&gt;"",INDEX(regNatjecatelj_id,DZ372,0),IF(BD372&lt;&gt;"",BD372,""))</f>
        <v/>
      </c>
      <c r="EB372" s="47" t="s">
        <v>0</v>
      </c>
      <c r="EC372" s="58" t="str">
        <f t="shared" si="453"/>
        <v/>
      </c>
      <c r="ED372" s="73" t="str">
        <f t="shared" si="454"/>
        <v/>
      </c>
      <c r="EE372" s="73" t="str">
        <f t="shared" si="455"/>
        <v/>
      </c>
      <c r="EF372" s="73" t="str">
        <f t="shared" si="456"/>
        <v/>
      </c>
      <c r="EG372" s="66" t="str">
        <f t="shared" si="457"/>
        <v/>
      </c>
      <c r="EH372" s="47" t="s">
        <v>0</v>
      </c>
      <c r="EI372" s="58" t="str">
        <f>IF(AL372="","",MAX(EI$12:EI371)+1)</f>
        <v/>
      </c>
      <c r="EJ372" s="73" t="str">
        <f t="shared" si="458"/>
        <v/>
      </c>
      <c r="EK372" s="73" t="str">
        <f t="shared" si="496"/>
        <v/>
      </c>
      <c r="EL372" s="73" t="str">
        <f t="shared" si="459"/>
        <v/>
      </c>
      <c r="EM372" s="73" t="str">
        <f t="shared" si="460"/>
        <v/>
      </c>
      <c r="EN372" s="73" t="str">
        <f t="shared" si="497"/>
        <v/>
      </c>
      <c r="EO372" s="73" t="str">
        <f t="shared" si="498"/>
        <v/>
      </c>
      <c r="EP372" s="73" t="str">
        <f t="shared" si="461"/>
        <v/>
      </c>
      <c r="EQ372" s="73" t="str">
        <f t="shared" si="462"/>
        <v/>
      </c>
      <c r="ER372" s="73" t="str">
        <f t="shared" si="463"/>
        <v/>
      </c>
      <c r="ES372" s="53" t="str">
        <f t="shared" si="464"/>
        <v/>
      </c>
      <c r="ET372" s="47" t="s">
        <v>0</v>
      </c>
      <c r="EU372" s="19" t="str">
        <f t="shared" si="499"/>
        <v/>
      </c>
      <c r="EV372" s="47" t="s">
        <v>0</v>
      </c>
      <c r="EW372" s="19" t="str">
        <f t="shared" si="500"/>
        <v/>
      </c>
      <c r="EX372" s="47" t="s">
        <v>0</v>
      </c>
      <c r="EY372" s="180" t="str">
        <f t="shared" si="465"/>
        <v/>
      </c>
      <c r="EZ372" s="47" t="s">
        <v>0</v>
      </c>
    </row>
    <row r="373" spans="1:156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6" t="str">
        <f t="shared" si="466"/>
        <v/>
      </c>
      <c r="P373" s="47"/>
      <c r="Q373" s="52" t="str">
        <f t="shared" si="467"/>
        <v/>
      </c>
      <c r="R373" s="73" t="str">
        <f>IF(Q373="","",IF(COUNTIF(Q$12:Q372,Q373)=0,R372+1,R372))</f>
        <v/>
      </c>
      <c r="S373" s="73" t="str">
        <f t="shared" si="468"/>
        <v/>
      </c>
      <c r="T373" s="73" t="str">
        <f t="shared" si="432"/>
        <v/>
      </c>
      <c r="U373" s="66" t="str">
        <f t="shared" si="433"/>
        <v/>
      </c>
      <c r="V373" s="47" t="s">
        <v>0</v>
      </c>
      <c r="W373" s="222" t="str">
        <f t="shared" si="434"/>
        <v/>
      </c>
      <c r="X373" s="223" t="str">
        <f t="shared" si="435"/>
        <v/>
      </c>
      <c r="Y373" s="47" t="s">
        <v>0</v>
      </c>
      <c r="Z373" s="52" t="str">
        <f t="shared" si="469"/>
        <v/>
      </c>
      <c r="AA373" s="73" t="str">
        <f t="shared" si="436"/>
        <v/>
      </c>
      <c r="AB373" s="31" t="str">
        <f t="shared" si="470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471"/>
        <v/>
      </c>
      <c r="AH373" s="47" t="s">
        <v>0</v>
      </c>
      <c r="AI373" s="143" t="str">
        <f t="shared" si="472"/>
        <v/>
      </c>
      <c r="AJ373" s="47"/>
      <c r="AK373" s="52" t="str">
        <f t="shared" si="473"/>
        <v/>
      </c>
      <c r="AL373" s="31" t="str">
        <f t="shared" si="474"/>
        <v/>
      </c>
      <c r="AM373" s="73" t="str">
        <f t="shared" si="475"/>
        <v/>
      </c>
      <c r="AN373" s="73" t="str">
        <f t="shared" si="476"/>
        <v/>
      </c>
      <c r="AO373" s="31" t="str">
        <f t="shared" si="437"/>
        <v/>
      </c>
      <c r="AP373" s="66" t="str">
        <f t="shared" si="438"/>
        <v/>
      </c>
      <c r="AQ373" s="47" t="s">
        <v>0</v>
      </c>
      <c r="AR373" s="82" t="str">
        <f t="shared" si="477"/>
        <v/>
      </c>
      <c r="AS373" s="47" t="s">
        <v>0</v>
      </c>
      <c r="AT373" s="19" t="str">
        <f t="shared" si="478"/>
        <v/>
      </c>
      <c r="AU373" s="47" t="s">
        <v>0</v>
      </c>
      <c r="AV373" s="103"/>
      <c r="AW373" s="105"/>
      <c r="AX373" s="47" t="s">
        <v>0</v>
      </c>
      <c r="AY373" s="259" t="str">
        <f t="shared" si="501"/>
        <v/>
      </c>
      <c r="AZ373" s="47" t="s">
        <v>0</v>
      </c>
      <c r="BA373" s="52" t="str">
        <f t="shared" si="431"/>
        <v/>
      </c>
      <c r="BB373" s="73" t="str">
        <f>IF(AV373&amp;AW373="","",MAX(BB$12:BB372)+1)</f>
        <v/>
      </c>
      <c r="BC373" s="271" t="str">
        <f t="shared" si="439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>IF(O373="","",IF(BC373="",AO373,IF(BC373="NEMA",AV373,INDEX(regNatjecatelj_ime,MATCH(BC373,regNatjecatelj_id,0)))))</f>
        <v/>
      </c>
      <c r="BG373" s="31" t="str">
        <f>IF(O373="","",IF(BC373="",AP373,IF(BC373="NEMA",AW373,INDEX(regNatjecatelj_prezime,MATCH(BC373,regNatjecatelj_id,0)))))</f>
        <v/>
      </c>
      <c r="BH373" s="73" t="str">
        <f t="shared" si="479"/>
        <v/>
      </c>
      <c r="BI373" s="53" t="str">
        <f t="shared" si="480"/>
        <v/>
      </c>
      <c r="BJ373" s="47" t="s">
        <v>0</v>
      </c>
      <c r="BK373" s="52" t="str">
        <f t="shared" si="440"/>
        <v/>
      </c>
      <c r="BL373" s="31" t="str">
        <f t="shared" si="441"/>
        <v/>
      </c>
      <c r="BM373" s="73" t="str">
        <f t="shared" si="442"/>
        <v/>
      </c>
      <c r="BN373" s="31" t="str" cm="1">
        <f t="array" ref="BN373">IF(BM373="",""&amp;BL373,IF(BM373="NEMA",BL373,INDEX(regKlub_naziv,MATCH(INDEX(regKlub_alias_klubId,BM373),regKlub_id,0))))</f>
        <v/>
      </c>
      <c r="BO373" s="31" t="str" cm="1">
        <f t="array" ref="BO373">IFERROR(""&amp;INDEX(regNatjecatelj_klub,DX373),"")</f>
        <v/>
      </c>
      <c r="BP373" s="88" t="str">
        <f t="shared" si="481"/>
        <v/>
      </c>
      <c r="BQ373" s="66" t="str">
        <f t="shared" si="482"/>
        <v/>
      </c>
      <c r="BR373" s="47" t="s">
        <v>0</v>
      </c>
      <c r="BS373" s="52" t="str">
        <f>IF(X373&lt;&gt;"NEMA","",IF(IFERROR(MATCH(W373,W$12:W372,0),0)&lt;&gt;0,"",W373))</f>
        <v/>
      </c>
      <c r="BT373" s="73" t="str">
        <f t="shared" si="483"/>
        <v/>
      </c>
      <c r="BU373" s="31" t="str">
        <f>IF(OR(BT373="",BT373&lt;&gt;"NEMA"),"",MAX(BU$12:BU372)+1)</f>
        <v/>
      </c>
      <c r="BV373" s="66" t="str">
        <f t="shared" si="484"/>
        <v/>
      </c>
      <c r="BW373" s="47" t="s">
        <v>0</v>
      </c>
      <c r="BX373" s="19" t="str">
        <f t="shared" si="485"/>
        <v/>
      </c>
      <c r="BY373" s="47" t="s">
        <v>0</v>
      </c>
      <c r="BZ373" s="82" t="str">
        <f>IF(BM373&lt;&gt;"NEMA","",IF(IFERROR(MATCH(BL373,BL$12:BL372,0),0)&lt;&gt;0,"",BL373))</f>
        <v/>
      </c>
      <c r="CA373" s="47" t="s">
        <v>0</v>
      </c>
      <c r="CB373" s="125"/>
      <c r="CC373" s="47" t="s">
        <v>0</v>
      </c>
      <c r="CD373" s="58" t="str">
        <f t="shared" si="486"/>
        <v/>
      </c>
      <c r="CE373" s="31" t="str">
        <f t="shared" si="487"/>
        <v/>
      </c>
      <c r="CF373" s="31" t="str">
        <f>IF(CE373="","",MAX(CF$12:CF372)+1)</f>
        <v/>
      </c>
      <c r="CG373" s="31" t="str">
        <f t="shared" si="443"/>
        <v/>
      </c>
      <c r="CH373" s="31" t="str">
        <f t="shared" si="488"/>
        <v/>
      </c>
      <c r="CI373" s="31" t="str">
        <f>IF(CB373="","",MAX(CI$12:CI372)+1)</f>
        <v/>
      </c>
      <c r="CJ373" s="31" t="str">
        <f t="shared" si="489"/>
        <v/>
      </c>
      <c r="CK373" s="66" t="str">
        <f t="shared" si="490"/>
        <v/>
      </c>
      <c r="CL373" s="47" t="s">
        <v>0</v>
      </c>
      <c r="CM373" s="73" t="str">
        <f t="shared" si="444"/>
        <v/>
      </c>
      <c r="CN373" s="47"/>
      <c r="CO373" s="19" t="str">
        <f t="shared" si="491"/>
        <v/>
      </c>
      <c r="CP373" s="47" t="s">
        <v>0</v>
      </c>
      <c r="CQ373" s="143" t="str">
        <f t="shared" si="492"/>
        <v/>
      </c>
      <c r="CR373" s="47" t="s">
        <v>0</v>
      </c>
      <c r="CS373" s="58" t="str">
        <f t="shared" si="508"/>
        <v/>
      </c>
      <c r="CT373" s="73" t="str">
        <f t="shared" si="509"/>
        <v/>
      </c>
      <c r="CU373" s="229" t="str">
        <f t="shared" si="445"/>
        <v/>
      </c>
      <c r="CV373" s="230" t="str">
        <f t="shared" si="430"/>
        <v/>
      </c>
      <c r="CW373" s="163" t="str">
        <f t="shared" si="446"/>
        <v/>
      </c>
      <c r="CX373" s="47" t="s">
        <v>0</v>
      </c>
      <c r="CY373" s="222" t="str">
        <f t="shared" si="493"/>
        <v xml:space="preserve">
</v>
      </c>
      <c r="CZ373" s="223" t="str">
        <f t="shared" si="494"/>
        <v/>
      </c>
      <c r="DA373" s="47" t="s">
        <v>0</v>
      </c>
      <c r="DB373" s="47"/>
      <c r="DC373" s="47"/>
      <c r="DD373" s="47"/>
      <c r="DE373" s="47" t="s">
        <v>0</v>
      </c>
      <c r="DF373" s="53" t="str">
        <f t="shared" si="502"/>
        <v/>
      </c>
      <c r="DG373" t="s">
        <v>0</v>
      </c>
      <c r="DH373" s="128" t="str">
        <f t="shared" si="503"/>
        <v/>
      </c>
      <c r="DI373" t="s">
        <v>0</v>
      </c>
      <c r="DJ373" s="52" t="str">
        <f t="shared" si="504"/>
        <v/>
      </c>
      <c r="DK373" s="66" t="str">
        <f t="shared" si="505"/>
        <v/>
      </c>
      <c r="DL373" t="s">
        <v>0</v>
      </c>
      <c r="DM373" s="19" t="str">
        <f t="shared" si="506"/>
        <v/>
      </c>
      <c r="DN373" s="47" t="s">
        <v>0</v>
      </c>
      <c r="DO373" s="19" t="str">
        <f t="shared" si="507"/>
        <v/>
      </c>
      <c r="DP373" s="47" t="s">
        <v>0</v>
      </c>
      <c r="DQ373" s="52" t="str">
        <f t="shared" si="447"/>
        <v/>
      </c>
      <c r="DR373" s="53" t="str">
        <f t="shared" si="448"/>
        <v/>
      </c>
      <c r="DS373" s="47" t="s">
        <v>0</v>
      </c>
      <c r="DT373" s="52" t="str">
        <f t="shared" si="449"/>
        <v/>
      </c>
      <c r="DU373" s="53" t="str">
        <f t="shared" si="450"/>
        <v/>
      </c>
      <c r="DV373" s="47" t="s">
        <v>0</v>
      </c>
      <c r="DW373" s="52" t="str">
        <f t="shared" si="451"/>
        <v/>
      </c>
      <c r="DX373" s="53" t="str">
        <f t="shared" si="452"/>
        <v/>
      </c>
      <c r="DY373" s="47" t="s">
        <v>0</v>
      </c>
      <c r="DZ373" s="58" t="str">
        <f t="shared" si="495"/>
        <v/>
      </c>
      <c r="EA373" s="53" t="str" cm="1">
        <f t="array" ref="EA373">IF(DZ373&lt;&gt;"",INDEX(regNatjecatelj_id,DZ373,0),IF(BD373&lt;&gt;"",BD373,""))</f>
        <v/>
      </c>
      <c r="EB373" s="47" t="s">
        <v>0</v>
      </c>
      <c r="EC373" s="58" t="str">
        <f t="shared" si="453"/>
        <v/>
      </c>
      <c r="ED373" s="73" t="str">
        <f t="shared" si="454"/>
        <v/>
      </c>
      <c r="EE373" s="73" t="str">
        <f t="shared" si="455"/>
        <v/>
      </c>
      <c r="EF373" s="73" t="str">
        <f t="shared" si="456"/>
        <v/>
      </c>
      <c r="EG373" s="66" t="str">
        <f t="shared" si="457"/>
        <v/>
      </c>
      <c r="EH373" s="47" t="s">
        <v>0</v>
      </c>
      <c r="EI373" s="58" t="str">
        <f>IF(AL373="","",MAX(EI$12:EI372)+1)</f>
        <v/>
      </c>
      <c r="EJ373" s="73" t="str">
        <f t="shared" si="458"/>
        <v/>
      </c>
      <c r="EK373" s="73" t="str">
        <f t="shared" si="496"/>
        <v/>
      </c>
      <c r="EL373" s="73" t="str">
        <f t="shared" si="459"/>
        <v/>
      </c>
      <c r="EM373" s="73" t="str">
        <f t="shared" si="460"/>
        <v/>
      </c>
      <c r="EN373" s="73" t="str">
        <f t="shared" si="497"/>
        <v/>
      </c>
      <c r="EO373" s="73" t="str">
        <f t="shared" si="498"/>
        <v/>
      </c>
      <c r="EP373" s="73" t="str">
        <f t="shared" si="461"/>
        <v/>
      </c>
      <c r="EQ373" s="73" t="str">
        <f t="shared" si="462"/>
        <v/>
      </c>
      <c r="ER373" s="73" t="str">
        <f t="shared" si="463"/>
        <v/>
      </c>
      <c r="ES373" s="53" t="str">
        <f t="shared" si="464"/>
        <v/>
      </c>
      <c r="ET373" s="47" t="s">
        <v>0</v>
      </c>
      <c r="EU373" s="19" t="str">
        <f t="shared" si="499"/>
        <v/>
      </c>
      <c r="EV373" s="47" t="s">
        <v>0</v>
      </c>
      <c r="EW373" s="19" t="str">
        <f t="shared" si="500"/>
        <v/>
      </c>
      <c r="EX373" s="47" t="s">
        <v>0</v>
      </c>
      <c r="EY373" s="180" t="str">
        <f t="shared" si="465"/>
        <v/>
      </c>
      <c r="EZ373" s="47" t="s">
        <v>0</v>
      </c>
    </row>
    <row r="374" spans="1:156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6" t="str">
        <f t="shared" si="466"/>
        <v/>
      </c>
      <c r="P374" s="47"/>
      <c r="Q374" s="52" t="str">
        <f t="shared" si="467"/>
        <v/>
      </c>
      <c r="R374" s="73" t="str">
        <f>IF(Q374="","",IF(COUNTIF(Q$12:Q373,Q374)=0,R373+1,R373))</f>
        <v/>
      </c>
      <c r="S374" s="73" t="str">
        <f t="shared" si="468"/>
        <v/>
      </c>
      <c r="T374" s="73" t="str">
        <f t="shared" si="432"/>
        <v/>
      </c>
      <c r="U374" s="66" t="str">
        <f t="shared" si="433"/>
        <v/>
      </c>
      <c r="V374" s="47" t="s">
        <v>0</v>
      </c>
      <c r="W374" s="222" t="str">
        <f t="shared" si="434"/>
        <v/>
      </c>
      <c r="X374" s="223" t="str">
        <f t="shared" si="435"/>
        <v/>
      </c>
      <c r="Y374" s="47" t="s">
        <v>0</v>
      </c>
      <c r="Z374" s="52" t="str">
        <f t="shared" si="469"/>
        <v/>
      </c>
      <c r="AA374" s="73" t="str">
        <f t="shared" si="436"/>
        <v/>
      </c>
      <c r="AB374" s="31" t="str">
        <f t="shared" si="470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471"/>
        <v/>
      </c>
      <c r="AH374" s="47" t="s">
        <v>0</v>
      </c>
      <c r="AI374" s="143" t="str">
        <f t="shared" si="472"/>
        <v/>
      </c>
      <c r="AJ374" s="47"/>
      <c r="AK374" s="52" t="str">
        <f t="shared" si="473"/>
        <v/>
      </c>
      <c r="AL374" s="31" t="str">
        <f t="shared" si="474"/>
        <v/>
      </c>
      <c r="AM374" s="73" t="str">
        <f t="shared" si="475"/>
        <v/>
      </c>
      <c r="AN374" s="73" t="str">
        <f t="shared" si="476"/>
        <v/>
      </c>
      <c r="AO374" s="31" t="str">
        <f t="shared" si="437"/>
        <v/>
      </c>
      <c r="AP374" s="66" t="str">
        <f t="shared" si="438"/>
        <v/>
      </c>
      <c r="AQ374" s="47" t="s">
        <v>0</v>
      </c>
      <c r="AR374" s="82" t="str">
        <f t="shared" si="477"/>
        <v/>
      </c>
      <c r="AS374" s="47" t="s">
        <v>0</v>
      </c>
      <c r="AT374" s="19" t="str">
        <f t="shared" si="478"/>
        <v/>
      </c>
      <c r="AU374" s="47" t="s">
        <v>0</v>
      </c>
      <c r="AV374" s="103"/>
      <c r="AW374" s="105"/>
      <c r="AX374" s="47" t="s">
        <v>0</v>
      </c>
      <c r="AY374" s="259" t="str">
        <f t="shared" si="501"/>
        <v/>
      </c>
      <c r="AZ374" s="47" t="s">
        <v>0</v>
      </c>
      <c r="BA374" s="52" t="str">
        <f t="shared" si="431"/>
        <v/>
      </c>
      <c r="BB374" s="73" t="str">
        <f>IF(AV374&amp;AW374="","",MAX(BB$12:BB373)+1)</f>
        <v/>
      </c>
      <c r="BC374" s="271" t="str">
        <f t="shared" si="439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>IF(O374="","",IF(BC374="",AO374,IF(BC374="NEMA",AV374,INDEX(regNatjecatelj_ime,MATCH(BC374,regNatjecatelj_id,0)))))</f>
        <v/>
      </c>
      <c r="BG374" s="31" t="str">
        <f>IF(O374="","",IF(BC374="",AP374,IF(BC374="NEMA",AW374,INDEX(regNatjecatelj_prezime,MATCH(BC374,regNatjecatelj_id,0)))))</f>
        <v/>
      </c>
      <c r="BH374" s="73" t="str">
        <f t="shared" si="479"/>
        <v/>
      </c>
      <c r="BI374" s="53" t="str">
        <f t="shared" si="480"/>
        <v/>
      </c>
      <c r="BJ374" s="47" t="s">
        <v>0</v>
      </c>
      <c r="BK374" s="52" t="str">
        <f t="shared" si="440"/>
        <v/>
      </c>
      <c r="BL374" s="31" t="str">
        <f t="shared" si="441"/>
        <v/>
      </c>
      <c r="BM374" s="73" t="str">
        <f t="shared" si="442"/>
        <v/>
      </c>
      <c r="BN374" s="31" t="str" cm="1">
        <f t="array" ref="BN374">IF(BM374="",""&amp;BL374,IF(BM374="NEMA",BL374,INDEX(regKlub_naziv,MATCH(INDEX(regKlub_alias_klubId,BM374),regKlub_id,0))))</f>
        <v/>
      </c>
      <c r="BO374" s="31" t="str" cm="1">
        <f t="array" ref="BO374">IFERROR(""&amp;INDEX(regNatjecatelj_klub,DX374),"")</f>
        <v/>
      </c>
      <c r="BP374" s="88" t="str">
        <f t="shared" si="481"/>
        <v/>
      </c>
      <c r="BQ374" s="66" t="str">
        <f t="shared" si="482"/>
        <v/>
      </c>
      <c r="BR374" s="47" t="s">
        <v>0</v>
      </c>
      <c r="BS374" s="52" t="str">
        <f>IF(X374&lt;&gt;"NEMA","",IF(IFERROR(MATCH(W374,W$12:W373,0),0)&lt;&gt;0,"",W374))</f>
        <v/>
      </c>
      <c r="BT374" s="73" t="str">
        <f t="shared" si="483"/>
        <v/>
      </c>
      <c r="BU374" s="31" t="str">
        <f>IF(OR(BT374="",BT374&lt;&gt;"NEMA"),"",MAX(BU$12:BU373)+1)</f>
        <v/>
      </c>
      <c r="BV374" s="66" t="str">
        <f t="shared" si="484"/>
        <v/>
      </c>
      <c r="BW374" s="47" t="s">
        <v>0</v>
      </c>
      <c r="BX374" s="19" t="str">
        <f t="shared" si="485"/>
        <v/>
      </c>
      <c r="BY374" s="47" t="s">
        <v>0</v>
      </c>
      <c r="BZ374" s="82" t="str">
        <f>IF(BM374&lt;&gt;"NEMA","",IF(IFERROR(MATCH(BL374,BL$12:BL373,0),0)&lt;&gt;0,"",BL374))</f>
        <v/>
      </c>
      <c r="CA374" s="47" t="s">
        <v>0</v>
      </c>
      <c r="CB374" s="125"/>
      <c r="CC374" s="47" t="s">
        <v>0</v>
      </c>
      <c r="CD374" s="58" t="str">
        <f t="shared" si="486"/>
        <v/>
      </c>
      <c r="CE374" s="31" t="str">
        <f t="shared" si="487"/>
        <v/>
      </c>
      <c r="CF374" s="31" t="str">
        <f>IF(CE374="","",MAX(CF$12:CF373)+1)</f>
        <v/>
      </c>
      <c r="CG374" s="31" t="str">
        <f t="shared" si="443"/>
        <v/>
      </c>
      <c r="CH374" s="31" t="str">
        <f t="shared" si="488"/>
        <v/>
      </c>
      <c r="CI374" s="31" t="str">
        <f>IF(CB374="","",MAX(CI$12:CI373)+1)</f>
        <v/>
      </c>
      <c r="CJ374" s="31" t="str">
        <f t="shared" si="489"/>
        <v/>
      </c>
      <c r="CK374" s="66" t="str">
        <f t="shared" si="490"/>
        <v/>
      </c>
      <c r="CL374" s="47" t="s">
        <v>0</v>
      </c>
      <c r="CM374" s="73" t="str">
        <f t="shared" si="444"/>
        <v/>
      </c>
      <c r="CN374" s="47"/>
      <c r="CO374" s="19" t="str">
        <f t="shared" si="491"/>
        <v/>
      </c>
      <c r="CP374" s="47" t="s">
        <v>0</v>
      </c>
      <c r="CQ374" s="143" t="str">
        <f t="shared" si="492"/>
        <v/>
      </c>
      <c r="CR374" s="47" t="s">
        <v>0</v>
      </c>
      <c r="CS374" s="58" t="str">
        <f t="shared" si="508"/>
        <v/>
      </c>
      <c r="CT374" s="73" t="str">
        <f t="shared" si="509"/>
        <v/>
      </c>
      <c r="CU374" s="229" t="str">
        <f t="shared" si="445"/>
        <v/>
      </c>
      <c r="CV374" s="230" t="str">
        <f t="shared" si="430"/>
        <v/>
      </c>
      <c r="CW374" s="163" t="str">
        <f t="shared" si="446"/>
        <v/>
      </c>
      <c r="CX374" s="47" t="s">
        <v>0</v>
      </c>
      <c r="CY374" s="222" t="str">
        <f t="shared" si="493"/>
        <v xml:space="preserve">
</v>
      </c>
      <c r="CZ374" s="223" t="str">
        <f t="shared" si="494"/>
        <v/>
      </c>
      <c r="DA374" s="47" t="s">
        <v>0</v>
      </c>
      <c r="DB374" s="47"/>
      <c r="DC374" s="47"/>
      <c r="DD374" s="47"/>
      <c r="DE374" s="47" t="s">
        <v>0</v>
      </c>
      <c r="DF374" s="53" t="str">
        <f t="shared" si="502"/>
        <v/>
      </c>
      <c r="DG374" t="s">
        <v>0</v>
      </c>
      <c r="DH374" s="128" t="str">
        <f t="shared" si="503"/>
        <v/>
      </c>
      <c r="DI374" t="s">
        <v>0</v>
      </c>
      <c r="DJ374" s="52" t="str">
        <f t="shared" si="504"/>
        <v/>
      </c>
      <c r="DK374" s="66" t="str">
        <f t="shared" si="505"/>
        <v/>
      </c>
      <c r="DL374" t="s">
        <v>0</v>
      </c>
      <c r="DM374" s="19" t="str">
        <f t="shared" si="506"/>
        <v/>
      </c>
      <c r="DN374" s="47" t="s">
        <v>0</v>
      </c>
      <c r="DO374" s="19" t="str">
        <f t="shared" si="507"/>
        <v/>
      </c>
      <c r="DP374" s="47" t="s">
        <v>0</v>
      </c>
      <c r="DQ374" s="52" t="str">
        <f t="shared" si="447"/>
        <v/>
      </c>
      <c r="DR374" s="53" t="str">
        <f t="shared" si="448"/>
        <v/>
      </c>
      <c r="DS374" s="47" t="s">
        <v>0</v>
      </c>
      <c r="DT374" s="52" t="str">
        <f t="shared" si="449"/>
        <v/>
      </c>
      <c r="DU374" s="53" t="str">
        <f t="shared" si="450"/>
        <v/>
      </c>
      <c r="DV374" s="47" t="s">
        <v>0</v>
      </c>
      <c r="DW374" s="52" t="str">
        <f t="shared" si="451"/>
        <v/>
      </c>
      <c r="DX374" s="53" t="str">
        <f t="shared" si="452"/>
        <v/>
      </c>
      <c r="DY374" s="47" t="s">
        <v>0</v>
      </c>
      <c r="DZ374" s="58" t="str">
        <f t="shared" si="495"/>
        <v/>
      </c>
      <c r="EA374" s="53" t="str" cm="1">
        <f t="array" ref="EA374">IF(DZ374&lt;&gt;"",INDEX(regNatjecatelj_id,DZ374,0),IF(BD374&lt;&gt;"",BD374,""))</f>
        <v/>
      </c>
      <c r="EB374" s="47" t="s">
        <v>0</v>
      </c>
      <c r="EC374" s="58" t="str">
        <f t="shared" si="453"/>
        <v/>
      </c>
      <c r="ED374" s="73" t="str">
        <f t="shared" si="454"/>
        <v/>
      </c>
      <c r="EE374" s="73" t="str">
        <f t="shared" si="455"/>
        <v/>
      </c>
      <c r="EF374" s="73" t="str">
        <f t="shared" si="456"/>
        <v/>
      </c>
      <c r="EG374" s="66" t="str">
        <f t="shared" si="457"/>
        <v/>
      </c>
      <c r="EH374" s="47" t="s">
        <v>0</v>
      </c>
      <c r="EI374" s="58" t="str">
        <f>IF(AL374="","",MAX(EI$12:EI373)+1)</f>
        <v/>
      </c>
      <c r="EJ374" s="73" t="str">
        <f t="shared" si="458"/>
        <v/>
      </c>
      <c r="EK374" s="73" t="str">
        <f t="shared" si="496"/>
        <v/>
      </c>
      <c r="EL374" s="73" t="str">
        <f t="shared" si="459"/>
        <v/>
      </c>
      <c r="EM374" s="73" t="str">
        <f t="shared" si="460"/>
        <v/>
      </c>
      <c r="EN374" s="73" t="str">
        <f t="shared" si="497"/>
        <v/>
      </c>
      <c r="EO374" s="73" t="str">
        <f t="shared" si="498"/>
        <v/>
      </c>
      <c r="EP374" s="73" t="str">
        <f t="shared" si="461"/>
        <v/>
      </c>
      <c r="EQ374" s="73" t="str">
        <f t="shared" si="462"/>
        <v/>
      </c>
      <c r="ER374" s="73" t="str">
        <f t="shared" si="463"/>
        <v/>
      </c>
      <c r="ES374" s="53" t="str">
        <f t="shared" si="464"/>
        <v/>
      </c>
      <c r="ET374" s="47" t="s">
        <v>0</v>
      </c>
      <c r="EU374" s="19" t="str">
        <f t="shared" si="499"/>
        <v/>
      </c>
      <c r="EV374" s="47" t="s">
        <v>0</v>
      </c>
      <c r="EW374" s="19" t="str">
        <f t="shared" si="500"/>
        <v/>
      </c>
      <c r="EX374" s="47" t="s">
        <v>0</v>
      </c>
      <c r="EY374" s="180" t="str">
        <f t="shared" si="465"/>
        <v/>
      </c>
      <c r="EZ374" s="47" t="s">
        <v>0</v>
      </c>
    </row>
    <row r="375" spans="1:156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6" t="str">
        <f t="shared" si="466"/>
        <v/>
      </c>
      <c r="P375" s="47"/>
      <c r="Q375" s="52" t="str">
        <f t="shared" si="467"/>
        <v/>
      </c>
      <c r="R375" s="73" t="str">
        <f>IF(Q375="","",IF(COUNTIF(Q$12:Q374,Q375)=0,R374+1,R374))</f>
        <v/>
      </c>
      <c r="S375" s="73" t="str">
        <f t="shared" si="468"/>
        <v/>
      </c>
      <c r="T375" s="73" t="str">
        <f t="shared" si="432"/>
        <v/>
      </c>
      <c r="U375" s="66" t="str">
        <f t="shared" si="433"/>
        <v/>
      </c>
      <c r="V375" s="47" t="s">
        <v>0</v>
      </c>
      <c r="W375" s="222" t="str">
        <f t="shared" si="434"/>
        <v/>
      </c>
      <c r="X375" s="223" t="str">
        <f t="shared" si="435"/>
        <v/>
      </c>
      <c r="Y375" s="47" t="s">
        <v>0</v>
      </c>
      <c r="Z375" s="52" t="str">
        <f t="shared" si="469"/>
        <v/>
      </c>
      <c r="AA375" s="73" t="str">
        <f t="shared" si="436"/>
        <v/>
      </c>
      <c r="AB375" s="31" t="str">
        <f t="shared" si="470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471"/>
        <v/>
      </c>
      <c r="AH375" s="47" t="s">
        <v>0</v>
      </c>
      <c r="AI375" s="143" t="str">
        <f t="shared" si="472"/>
        <v/>
      </c>
      <c r="AJ375" s="47"/>
      <c r="AK375" s="52" t="str">
        <f t="shared" si="473"/>
        <v/>
      </c>
      <c r="AL375" s="31" t="str">
        <f t="shared" si="474"/>
        <v/>
      </c>
      <c r="AM375" s="73" t="str">
        <f t="shared" si="475"/>
        <v/>
      </c>
      <c r="AN375" s="73" t="str">
        <f t="shared" si="476"/>
        <v/>
      </c>
      <c r="AO375" s="31" t="str">
        <f t="shared" si="437"/>
        <v/>
      </c>
      <c r="AP375" s="66" t="str">
        <f t="shared" si="438"/>
        <v/>
      </c>
      <c r="AQ375" s="47" t="s">
        <v>0</v>
      </c>
      <c r="AR375" s="82" t="str">
        <f t="shared" si="477"/>
        <v/>
      </c>
      <c r="AS375" s="47" t="s">
        <v>0</v>
      </c>
      <c r="AT375" s="19" t="str">
        <f t="shared" si="478"/>
        <v/>
      </c>
      <c r="AU375" s="47" t="s">
        <v>0</v>
      </c>
      <c r="AV375" s="103"/>
      <c r="AW375" s="105"/>
      <c r="AX375" s="47" t="s">
        <v>0</v>
      </c>
      <c r="AY375" s="259" t="str">
        <f t="shared" si="501"/>
        <v/>
      </c>
      <c r="AZ375" s="47" t="s">
        <v>0</v>
      </c>
      <c r="BA375" s="52" t="str">
        <f t="shared" si="431"/>
        <v/>
      </c>
      <c r="BB375" s="73" t="str">
        <f>IF(AV375&amp;AW375="","",MAX(BB$12:BB374)+1)</f>
        <v/>
      </c>
      <c r="BC375" s="271" t="str">
        <f t="shared" si="439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>IF(O375="","",IF(BC375="",AO375,IF(BC375="NEMA",AV375,INDEX(regNatjecatelj_ime,MATCH(BC375,regNatjecatelj_id,0)))))</f>
        <v/>
      </c>
      <c r="BG375" s="31" t="str">
        <f>IF(O375="","",IF(BC375="",AP375,IF(BC375="NEMA",AW375,INDEX(regNatjecatelj_prezime,MATCH(BC375,regNatjecatelj_id,0)))))</f>
        <v/>
      </c>
      <c r="BH375" s="73" t="str">
        <f t="shared" si="479"/>
        <v/>
      </c>
      <c r="BI375" s="53" t="str">
        <f t="shared" si="480"/>
        <v/>
      </c>
      <c r="BJ375" s="47" t="s">
        <v>0</v>
      </c>
      <c r="BK375" s="52" t="str">
        <f t="shared" si="440"/>
        <v/>
      </c>
      <c r="BL375" s="31" t="str">
        <f t="shared" si="441"/>
        <v/>
      </c>
      <c r="BM375" s="73" t="str">
        <f t="shared" si="442"/>
        <v/>
      </c>
      <c r="BN375" s="31" t="str" cm="1">
        <f t="array" ref="BN375">IF(BM375="",""&amp;BL375,IF(BM375="NEMA",BL375,INDEX(regKlub_naziv,MATCH(INDEX(regKlub_alias_klubId,BM375),regKlub_id,0))))</f>
        <v/>
      </c>
      <c r="BO375" s="31" t="str" cm="1">
        <f t="array" ref="BO375">IFERROR(""&amp;INDEX(regNatjecatelj_klub,DX375),"")</f>
        <v/>
      </c>
      <c r="BP375" s="88" t="str">
        <f t="shared" si="481"/>
        <v/>
      </c>
      <c r="BQ375" s="66" t="str">
        <f t="shared" si="482"/>
        <v/>
      </c>
      <c r="BR375" s="47" t="s">
        <v>0</v>
      </c>
      <c r="BS375" s="52" t="str">
        <f>IF(X375&lt;&gt;"NEMA","",IF(IFERROR(MATCH(W375,W$12:W374,0),0)&lt;&gt;0,"",W375))</f>
        <v/>
      </c>
      <c r="BT375" s="73" t="str">
        <f t="shared" si="483"/>
        <v/>
      </c>
      <c r="BU375" s="31" t="str">
        <f>IF(OR(BT375="",BT375&lt;&gt;"NEMA"),"",MAX(BU$12:BU374)+1)</f>
        <v/>
      </c>
      <c r="BV375" s="66" t="str">
        <f t="shared" si="484"/>
        <v/>
      </c>
      <c r="BW375" s="47" t="s">
        <v>0</v>
      </c>
      <c r="BX375" s="19" t="str">
        <f t="shared" si="485"/>
        <v/>
      </c>
      <c r="BY375" s="47" t="s">
        <v>0</v>
      </c>
      <c r="BZ375" s="82" t="str">
        <f>IF(BM375&lt;&gt;"NEMA","",IF(IFERROR(MATCH(BL375,BL$12:BL374,0),0)&lt;&gt;0,"",BL375))</f>
        <v/>
      </c>
      <c r="CA375" s="47" t="s">
        <v>0</v>
      </c>
      <c r="CB375" s="125"/>
      <c r="CC375" s="47" t="s">
        <v>0</v>
      </c>
      <c r="CD375" s="58" t="str">
        <f t="shared" si="486"/>
        <v/>
      </c>
      <c r="CE375" s="31" t="str">
        <f t="shared" si="487"/>
        <v/>
      </c>
      <c r="CF375" s="31" t="str">
        <f>IF(CE375="","",MAX(CF$12:CF374)+1)</f>
        <v/>
      </c>
      <c r="CG375" s="31" t="str">
        <f t="shared" si="443"/>
        <v/>
      </c>
      <c r="CH375" s="31" t="str">
        <f t="shared" si="488"/>
        <v/>
      </c>
      <c r="CI375" s="31" t="str">
        <f>IF(CB375="","",MAX(CI$12:CI374)+1)</f>
        <v/>
      </c>
      <c r="CJ375" s="31" t="str">
        <f t="shared" si="489"/>
        <v/>
      </c>
      <c r="CK375" s="66" t="str">
        <f t="shared" si="490"/>
        <v/>
      </c>
      <c r="CL375" s="47" t="s">
        <v>0</v>
      </c>
      <c r="CM375" s="73" t="str">
        <f t="shared" si="444"/>
        <v/>
      </c>
      <c r="CN375" s="47"/>
      <c r="CO375" s="19" t="str">
        <f t="shared" si="491"/>
        <v/>
      </c>
      <c r="CP375" s="47" t="s">
        <v>0</v>
      </c>
      <c r="CQ375" s="143" t="str">
        <f t="shared" si="492"/>
        <v/>
      </c>
      <c r="CR375" s="47" t="s">
        <v>0</v>
      </c>
      <c r="CS375" s="58" t="str">
        <f t="shared" si="508"/>
        <v/>
      </c>
      <c r="CT375" s="73" t="str">
        <f t="shared" si="509"/>
        <v/>
      </c>
      <c r="CU375" s="229" t="str">
        <f t="shared" si="445"/>
        <v/>
      </c>
      <c r="CV375" s="230" t="str">
        <f t="shared" si="430"/>
        <v/>
      </c>
      <c r="CW375" s="163" t="str">
        <f t="shared" si="446"/>
        <v/>
      </c>
      <c r="CX375" s="47" t="s">
        <v>0</v>
      </c>
      <c r="CY375" s="222" t="str">
        <f t="shared" si="493"/>
        <v xml:space="preserve">
</v>
      </c>
      <c r="CZ375" s="223" t="str">
        <f t="shared" si="494"/>
        <v/>
      </c>
      <c r="DA375" s="47" t="s">
        <v>0</v>
      </c>
      <c r="DB375" s="47"/>
      <c r="DC375" s="47"/>
      <c r="DD375" s="47"/>
      <c r="DE375" s="47" t="s">
        <v>0</v>
      </c>
      <c r="DF375" s="53" t="str">
        <f t="shared" si="502"/>
        <v/>
      </c>
      <c r="DG375" t="s">
        <v>0</v>
      </c>
      <c r="DH375" s="128" t="str">
        <f t="shared" si="503"/>
        <v/>
      </c>
      <c r="DI375" t="s">
        <v>0</v>
      </c>
      <c r="DJ375" s="52" t="str">
        <f t="shared" si="504"/>
        <v/>
      </c>
      <c r="DK375" s="66" t="str">
        <f t="shared" si="505"/>
        <v/>
      </c>
      <c r="DL375" t="s">
        <v>0</v>
      </c>
      <c r="DM375" s="19" t="str">
        <f t="shared" si="506"/>
        <v/>
      </c>
      <c r="DN375" s="47" t="s">
        <v>0</v>
      </c>
      <c r="DO375" s="19" t="str">
        <f t="shared" si="507"/>
        <v/>
      </c>
      <c r="DP375" s="47" t="s">
        <v>0</v>
      </c>
      <c r="DQ375" s="52" t="str">
        <f t="shared" si="447"/>
        <v/>
      </c>
      <c r="DR375" s="53" t="str">
        <f t="shared" si="448"/>
        <v/>
      </c>
      <c r="DS375" s="47" t="s">
        <v>0</v>
      </c>
      <c r="DT375" s="52" t="str">
        <f t="shared" si="449"/>
        <v/>
      </c>
      <c r="DU375" s="53" t="str">
        <f t="shared" si="450"/>
        <v/>
      </c>
      <c r="DV375" s="47" t="s">
        <v>0</v>
      </c>
      <c r="DW375" s="52" t="str">
        <f t="shared" si="451"/>
        <v/>
      </c>
      <c r="DX375" s="53" t="str">
        <f t="shared" si="452"/>
        <v/>
      </c>
      <c r="DY375" s="47" t="s">
        <v>0</v>
      </c>
      <c r="DZ375" s="58" t="str">
        <f t="shared" si="495"/>
        <v/>
      </c>
      <c r="EA375" s="53" t="str" cm="1">
        <f t="array" ref="EA375">IF(DZ375&lt;&gt;"",INDEX(regNatjecatelj_id,DZ375,0),IF(BD375&lt;&gt;"",BD375,""))</f>
        <v/>
      </c>
      <c r="EB375" s="47" t="s">
        <v>0</v>
      </c>
      <c r="EC375" s="58" t="str">
        <f t="shared" si="453"/>
        <v/>
      </c>
      <c r="ED375" s="73" t="str">
        <f t="shared" si="454"/>
        <v/>
      </c>
      <c r="EE375" s="73" t="str">
        <f t="shared" si="455"/>
        <v/>
      </c>
      <c r="EF375" s="73" t="str">
        <f t="shared" si="456"/>
        <v/>
      </c>
      <c r="EG375" s="66" t="str">
        <f t="shared" si="457"/>
        <v/>
      </c>
      <c r="EH375" s="47" t="s">
        <v>0</v>
      </c>
      <c r="EI375" s="58" t="str">
        <f>IF(AL375="","",MAX(EI$12:EI374)+1)</f>
        <v/>
      </c>
      <c r="EJ375" s="73" t="str">
        <f t="shared" si="458"/>
        <v/>
      </c>
      <c r="EK375" s="73" t="str">
        <f t="shared" si="496"/>
        <v/>
      </c>
      <c r="EL375" s="73" t="str">
        <f t="shared" si="459"/>
        <v/>
      </c>
      <c r="EM375" s="73" t="str">
        <f t="shared" si="460"/>
        <v/>
      </c>
      <c r="EN375" s="73" t="str">
        <f t="shared" si="497"/>
        <v/>
      </c>
      <c r="EO375" s="73" t="str">
        <f t="shared" si="498"/>
        <v/>
      </c>
      <c r="EP375" s="73" t="str">
        <f t="shared" si="461"/>
        <v/>
      </c>
      <c r="EQ375" s="73" t="str">
        <f t="shared" si="462"/>
        <v/>
      </c>
      <c r="ER375" s="73" t="str">
        <f t="shared" si="463"/>
        <v/>
      </c>
      <c r="ES375" s="53" t="str">
        <f t="shared" si="464"/>
        <v/>
      </c>
      <c r="ET375" s="47" t="s">
        <v>0</v>
      </c>
      <c r="EU375" s="19" t="str">
        <f t="shared" si="499"/>
        <v/>
      </c>
      <c r="EV375" s="47" t="s">
        <v>0</v>
      </c>
      <c r="EW375" s="19" t="str">
        <f t="shared" si="500"/>
        <v/>
      </c>
      <c r="EX375" s="47" t="s">
        <v>0</v>
      </c>
      <c r="EY375" s="180" t="str">
        <f t="shared" si="465"/>
        <v/>
      </c>
      <c r="EZ375" s="47" t="s">
        <v>0</v>
      </c>
    </row>
    <row r="376" spans="1:156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6" t="str">
        <f t="shared" si="466"/>
        <v/>
      </c>
      <c r="P376" s="47"/>
      <c r="Q376" s="52" t="str">
        <f t="shared" si="467"/>
        <v/>
      </c>
      <c r="R376" s="73" t="str">
        <f>IF(Q376="","",IF(COUNTIF(Q$12:Q375,Q376)=0,R375+1,R375))</f>
        <v/>
      </c>
      <c r="S376" s="73" t="str">
        <f t="shared" si="468"/>
        <v/>
      </c>
      <c r="T376" s="73" t="str">
        <f t="shared" si="432"/>
        <v/>
      </c>
      <c r="U376" s="66" t="str">
        <f t="shared" si="433"/>
        <v/>
      </c>
      <c r="V376" s="47" t="s">
        <v>0</v>
      </c>
      <c r="W376" s="222" t="str">
        <f t="shared" si="434"/>
        <v/>
      </c>
      <c r="X376" s="223" t="str">
        <f t="shared" si="435"/>
        <v/>
      </c>
      <c r="Y376" s="47" t="s">
        <v>0</v>
      </c>
      <c r="Z376" s="52" t="str">
        <f t="shared" si="469"/>
        <v/>
      </c>
      <c r="AA376" s="73" t="str">
        <f t="shared" si="436"/>
        <v/>
      </c>
      <c r="AB376" s="31" t="str">
        <f t="shared" si="470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471"/>
        <v/>
      </c>
      <c r="AH376" s="47" t="s">
        <v>0</v>
      </c>
      <c r="AI376" s="143" t="str">
        <f t="shared" si="472"/>
        <v/>
      </c>
      <c r="AJ376" s="47"/>
      <c r="AK376" s="52" t="str">
        <f t="shared" si="473"/>
        <v/>
      </c>
      <c r="AL376" s="31" t="str">
        <f t="shared" si="474"/>
        <v/>
      </c>
      <c r="AM376" s="73" t="str">
        <f t="shared" si="475"/>
        <v/>
      </c>
      <c r="AN376" s="73" t="str">
        <f t="shared" si="476"/>
        <v/>
      </c>
      <c r="AO376" s="31" t="str">
        <f t="shared" si="437"/>
        <v/>
      </c>
      <c r="AP376" s="66" t="str">
        <f t="shared" si="438"/>
        <v/>
      </c>
      <c r="AQ376" s="47" t="s">
        <v>0</v>
      </c>
      <c r="AR376" s="82" t="str">
        <f t="shared" si="477"/>
        <v/>
      </c>
      <c r="AS376" s="47" t="s">
        <v>0</v>
      </c>
      <c r="AT376" s="19" t="str">
        <f t="shared" si="478"/>
        <v/>
      </c>
      <c r="AU376" s="47" t="s">
        <v>0</v>
      </c>
      <c r="AV376" s="103"/>
      <c r="AW376" s="105"/>
      <c r="AX376" s="47" t="s">
        <v>0</v>
      </c>
      <c r="AY376" s="259" t="str">
        <f t="shared" si="501"/>
        <v/>
      </c>
      <c r="AZ376" s="47" t="s">
        <v>0</v>
      </c>
      <c r="BA376" s="52" t="str">
        <f t="shared" si="431"/>
        <v/>
      </c>
      <c r="BB376" s="73" t="str">
        <f>IF(AV376&amp;AW376="","",MAX(BB$12:BB375)+1)</f>
        <v/>
      </c>
      <c r="BC376" s="271" t="str">
        <f t="shared" si="439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>IF(O376="","",IF(BC376="",AO376,IF(BC376="NEMA",AV376,INDEX(regNatjecatelj_ime,MATCH(BC376,regNatjecatelj_id,0)))))</f>
        <v/>
      </c>
      <c r="BG376" s="31" t="str">
        <f>IF(O376="","",IF(BC376="",AP376,IF(BC376="NEMA",AW376,INDEX(regNatjecatelj_prezime,MATCH(BC376,regNatjecatelj_id,0)))))</f>
        <v/>
      </c>
      <c r="BH376" s="73" t="str">
        <f t="shared" si="479"/>
        <v/>
      </c>
      <c r="BI376" s="53" t="str">
        <f t="shared" si="480"/>
        <v/>
      </c>
      <c r="BJ376" s="47" t="s">
        <v>0</v>
      </c>
      <c r="BK376" s="52" t="str">
        <f t="shared" si="440"/>
        <v/>
      </c>
      <c r="BL376" s="31" t="str">
        <f t="shared" si="441"/>
        <v/>
      </c>
      <c r="BM376" s="73" t="str">
        <f t="shared" si="442"/>
        <v/>
      </c>
      <c r="BN376" s="31" t="str" cm="1">
        <f t="array" ref="BN376">IF(BM376="",""&amp;BL376,IF(BM376="NEMA",BL376,INDEX(regKlub_naziv,MATCH(INDEX(regKlub_alias_klubId,BM376),regKlub_id,0))))</f>
        <v/>
      </c>
      <c r="BO376" s="31" t="str" cm="1">
        <f t="array" ref="BO376">IFERROR(""&amp;INDEX(regNatjecatelj_klub,DX376),"")</f>
        <v/>
      </c>
      <c r="BP376" s="88" t="str">
        <f t="shared" si="481"/>
        <v/>
      </c>
      <c r="BQ376" s="66" t="str">
        <f t="shared" si="482"/>
        <v/>
      </c>
      <c r="BR376" s="47" t="s">
        <v>0</v>
      </c>
      <c r="BS376" s="52" t="str">
        <f>IF(X376&lt;&gt;"NEMA","",IF(IFERROR(MATCH(W376,W$12:W375,0),0)&lt;&gt;0,"",W376))</f>
        <v/>
      </c>
      <c r="BT376" s="73" t="str">
        <f t="shared" si="483"/>
        <v/>
      </c>
      <c r="BU376" s="31" t="str">
        <f>IF(OR(BT376="",BT376&lt;&gt;"NEMA"),"",MAX(BU$12:BU375)+1)</f>
        <v/>
      </c>
      <c r="BV376" s="66" t="str">
        <f t="shared" si="484"/>
        <v/>
      </c>
      <c r="BW376" s="47" t="s">
        <v>0</v>
      </c>
      <c r="BX376" s="19" t="str">
        <f t="shared" si="485"/>
        <v/>
      </c>
      <c r="BY376" s="47" t="s">
        <v>0</v>
      </c>
      <c r="BZ376" s="82" t="str">
        <f>IF(BM376&lt;&gt;"NEMA","",IF(IFERROR(MATCH(BL376,BL$12:BL375,0),0)&lt;&gt;0,"",BL376))</f>
        <v/>
      </c>
      <c r="CA376" s="47" t="s">
        <v>0</v>
      </c>
      <c r="CB376" s="125"/>
      <c r="CC376" s="47" t="s">
        <v>0</v>
      </c>
      <c r="CD376" s="58" t="str">
        <f t="shared" si="486"/>
        <v/>
      </c>
      <c r="CE376" s="31" t="str">
        <f t="shared" si="487"/>
        <v/>
      </c>
      <c r="CF376" s="31" t="str">
        <f>IF(CE376="","",MAX(CF$12:CF375)+1)</f>
        <v/>
      </c>
      <c r="CG376" s="31" t="str">
        <f t="shared" si="443"/>
        <v/>
      </c>
      <c r="CH376" s="31" t="str">
        <f t="shared" si="488"/>
        <v/>
      </c>
      <c r="CI376" s="31" t="str">
        <f>IF(CB376="","",MAX(CI$12:CI375)+1)</f>
        <v/>
      </c>
      <c r="CJ376" s="31" t="str">
        <f t="shared" si="489"/>
        <v/>
      </c>
      <c r="CK376" s="66" t="str">
        <f t="shared" si="490"/>
        <v/>
      </c>
      <c r="CL376" s="47" t="s">
        <v>0</v>
      </c>
      <c r="CM376" s="73" t="str">
        <f t="shared" si="444"/>
        <v/>
      </c>
      <c r="CN376" s="47"/>
      <c r="CO376" s="19" t="str">
        <f t="shared" si="491"/>
        <v/>
      </c>
      <c r="CP376" s="47" t="s">
        <v>0</v>
      </c>
      <c r="CQ376" s="143" t="str">
        <f t="shared" si="492"/>
        <v/>
      </c>
      <c r="CR376" s="47" t="s">
        <v>0</v>
      </c>
      <c r="CS376" s="58" t="str">
        <f t="shared" si="508"/>
        <v/>
      </c>
      <c r="CT376" s="73" t="str">
        <f t="shared" si="509"/>
        <v/>
      </c>
      <c r="CU376" s="229" t="str">
        <f t="shared" si="445"/>
        <v/>
      </c>
      <c r="CV376" s="230" t="str">
        <f t="shared" si="430"/>
        <v/>
      </c>
      <c r="CW376" s="163" t="str">
        <f t="shared" si="446"/>
        <v/>
      </c>
      <c r="CX376" s="47" t="s">
        <v>0</v>
      </c>
      <c r="CY376" s="222" t="str">
        <f t="shared" si="493"/>
        <v xml:space="preserve">
</v>
      </c>
      <c r="CZ376" s="223" t="str">
        <f t="shared" si="494"/>
        <v/>
      </c>
      <c r="DA376" s="47" t="s">
        <v>0</v>
      </c>
      <c r="DB376" s="47"/>
      <c r="DC376" s="47"/>
      <c r="DD376" s="47"/>
      <c r="DE376" s="47" t="s">
        <v>0</v>
      </c>
      <c r="DF376" s="53" t="str">
        <f t="shared" si="502"/>
        <v/>
      </c>
      <c r="DG376" t="s">
        <v>0</v>
      </c>
      <c r="DH376" s="128" t="str">
        <f t="shared" si="503"/>
        <v/>
      </c>
      <c r="DI376" t="s">
        <v>0</v>
      </c>
      <c r="DJ376" s="52" t="str">
        <f t="shared" si="504"/>
        <v/>
      </c>
      <c r="DK376" s="66" t="str">
        <f t="shared" si="505"/>
        <v/>
      </c>
      <c r="DL376" t="s">
        <v>0</v>
      </c>
      <c r="DM376" s="19" t="str">
        <f t="shared" si="506"/>
        <v/>
      </c>
      <c r="DN376" s="47" t="s">
        <v>0</v>
      </c>
      <c r="DO376" s="19" t="str">
        <f t="shared" si="507"/>
        <v/>
      </c>
      <c r="DP376" s="47" t="s">
        <v>0</v>
      </c>
      <c r="DQ376" s="52" t="str">
        <f t="shared" si="447"/>
        <v/>
      </c>
      <c r="DR376" s="53" t="str">
        <f t="shared" si="448"/>
        <v/>
      </c>
      <c r="DS376" s="47" t="s">
        <v>0</v>
      </c>
      <c r="DT376" s="52" t="str">
        <f t="shared" si="449"/>
        <v/>
      </c>
      <c r="DU376" s="53" t="str">
        <f t="shared" si="450"/>
        <v/>
      </c>
      <c r="DV376" s="47" t="s">
        <v>0</v>
      </c>
      <c r="DW376" s="52" t="str">
        <f t="shared" si="451"/>
        <v/>
      </c>
      <c r="DX376" s="53" t="str">
        <f t="shared" si="452"/>
        <v/>
      </c>
      <c r="DY376" s="47" t="s">
        <v>0</v>
      </c>
      <c r="DZ376" s="58" t="str">
        <f t="shared" si="495"/>
        <v/>
      </c>
      <c r="EA376" s="53" t="str" cm="1">
        <f t="array" ref="EA376">IF(DZ376&lt;&gt;"",INDEX(regNatjecatelj_id,DZ376,0),IF(BD376&lt;&gt;"",BD376,""))</f>
        <v/>
      </c>
      <c r="EB376" s="47" t="s">
        <v>0</v>
      </c>
      <c r="EC376" s="58" t="str">
        <f t="shared" si="453"/>
        <v/>
      </c>
      <c r="ED376" s="73" t="str">
        <f t="shared" si="454"/>
        <v/>
      </c>
      <c r="EE376" s="73" t="str">
        <f t="shared" si="455"/>
        <v/>
      </c>
      <c r="EF376" s="73" t="str">
        <f t="shared" si="456"/>
        <v/>
      </c>
      <c r="EG376" s="66" t="str">
        <f t="shared" si="457"/>
        <v/>
      </c>
      <c r="EH376" s="47" t="s">
        <v>0</v>
      </c>
      <c r="EI376" s="58" t="str">
        <f>IF(AL376="","",MAX(EI$12:EI375)+1)</f>
        <v/>
      </c>
      <c r="EJ376" s="73" t="str">
        <f t="shared" si="458"/>
        <v/>
      </c>
      <c r="EK376" s="73" t="str">
        <f t="shared" si="496"/>
        <v/>
      </c>
      <c r="EL376" s="73" t="str">
        <f t="shared" si="459"/>
        <v/>
      </c>
      <c r="EM376" s="73" t="str">
        <f t="shared" si="460"/>
        <v/>
      </c>
      <c r="EN376" s="73" t="str">
        <f t="shared" si="497"/>
        <v/>
      </c>
      <c r="EO376" s="73" t="str">
        <f t="shared" si="498"/>
        <v/>
      </c>
      <c r="EP376" s="73" t="str">
        <f t="shared" si="461"/>
        <v/>
      </c>
      <c r="EQ376" s="73" t="str">
        <f t="shared" si="462"/>
        <v/>
      </c>
      <c r="ER376" s="73" t="str">
        <f t="shared" si="463"/>
        <v/>
      </c>
      <c r="ES376" s="53" t="str">
        <f t="shared" si="464"/>
        <v/>
      </c>
      <c r="ET376" s="47" t="s">
        <v>0</v>
      </c>
      <c r="EU376" s="19" t="str">
        <f t="shared" si="499"/>
        <v/>
      </c>
      <c r="EV376" s="47" t="s">
        <v>0</v>
      </c>
      <c r="EW376" s="19" t="str">
        <f t="shared" si="500"/>
        <v/>
      </c>
      <c r="EX376" s="47" t="s">
        <v>0</v>
      </c>
      <c r="EY376" s="180" t="str">
        <f t="shared" si="465"/>
        <v/>
      </c>
      <c r="EZ376" s="47" t="s">
        <v>0</v>
      </c>
    </row>
    <row r="377" spans="1:156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6" t="str">
        <f t="shared" si="466"/>
        <v/>
      </c>
      <c r="P377" s="47"/>
      <c r="Q377" s="52" t="str">
        <f t="shared" si="467"/>
        <v/>
      </c>
      <c r="R377" s="73" t="str">
        <f>IF(Q377="","",IF(COUNTIF(Q$12:Q376,Q377)=0,R376+1,R376))</f>
        <v/>
      </c>
      <c r="S377" s="73" t="str">
        <f t="shared" si="468"/>
        <v/>
      </c>
      <c r="T377" s="73" t="str">
        <f t="shared" si="432"/>
        <v/>
      </c>
      <c r="U377" s="66" t="str">
        <f t="shared" si="433"/>
        <v/>
      </c>
      <c r="V377" s="47" t="s">
        <v>0</v>
      </c>
      <c r="W377" s="222" t="str">
        <f t="shared" si="434"/>
        <v/>
      </c>
      <c r="X377" s="223" t="str">
        <f t="shared" si="435"/>
        <v/>
      </c>
      <c r="Y377" s="47" t="s">
        <v>0</v>
      </c>
      <c r="Z377" s="52" t="str">
        <f t="shared" si="469"/>
        <v/>
      </c>
      <c r="AA377" s="73" t="str">
        <f t="shared" si="436"/>
        <v/>
      </c>
      <c r="AB377" s="31" t="str">
        <f t="shared" si="470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471"/>
        <v/>
      </c>
      <c r="AH377" s="47" t="s">
        <v>0</v>
      </c>
      <c r="AI377" s="143" t="str">
        <f t="shared" si="472"/>
        <v/>
      </c>
      <c r="AJ377" s="47"/>
      <c r="AK377" s="52" t="str">
        <f t="shared" si="473"/>
        <v/>
      </c>
      <c r="AL377" s="31" t="str">
        <f t="shared" si="474"/>
        <v/>
      </c>
      <c r="AM377" s="73" t="str">
        <f t="shared" si="475"/>
        <v/>
      </c>
      <c r="AN377" s="73" t="str">
        <f t="shared" si="476"/>
        <v/>
      </c>
      <c r="AO377" s="31" t="str">
        <f t="shared" si="437"/>
        <v/>
      </c>
      <c r="AP377" s="66" t="str">
        <f t="shared" si="438"/>
        <v/>
      </c>
      <c r="AQ377" s="47" t="s">
        <v>0</v>
      </c>
      <c r="AR377" s="82" t="str">
        <f t="shared" si="477"/>
        <v/>
      </c>
      <c r="AS377" s="47" t="s">
        <v>0</v>
      </c>
      <c r="AT377" s="19" t="str">
        <f t="shared" si="478"/>
        <v/>
      </c>
      <c r="AU377" s="47" t="s">
        <v>0</v>
      </c>
      <c r="AV377" s="103"/>
      <c r="AW377" s="105"/>
      <c r="AX377" s="47" t="s">
        <v>0</v>
      </c>
      <c r="AY377" s="259" t="str">
        <f t="shared" si="501"/>
        <v/>
      </c>
      <c r="AZ377" s="47" t="s">
        <v>0</v>
      </c>
      <c r="BA377" s="52" t="str">
        <f t="shared" si="431"/>
        <v/>
      </c>
      <c r="BB377" s="73" t="str">
        <f>IF(AV377&amp;AW377="","",MAX(BB$12:BB376)+1)</f>
        <v/>
      </c>
      <c r="BC377" s="271" t="str">
        <f t="shared" si="439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>IF(O377="","",IF(BC377="",AO377,IF(BC377="NEMA",AV377,INDEX(regNatjecatelj_ime,MATCH(BC377,regNatjecatelj_id,0)))))</f>
        <v/>
      </c>
      <c r="BG377" s="31" t="str">
        <f>IF(O377="","",IF(BC377="",AP377,IF(BC377="NEMA",AW377,INDEX(regNatjecatelj_prezime,MATCH(BC377,regNatjecatelj_id,0)))))</f>
        <v/>
      </c>
      <c r="BH377" s="73" t="str">
        <f t="shared" si="479"/>
        <v/>
      </c>
      <c r="BI377" s="53" t="str">
        <f t="shared" si="480"/>
        <v/>
      </c>
      <c r="BJ377" s="47" t="s">
        <v>0</v>
      </c>
      <c r="BK377" s="52" t="str">
        <f t="shared" si="440"/>
        <v/>
      </c>
      <c r="BL377" s="31" t="str">
        <f t="shared" si="441"/>
        <v/>
      </c>
      <c r="BM377" s="73" t="str">
        <f t="shared" si="442"/>
        <v/>
      </c>
      <c r="BN377" s="31" t="str" cm="1">
        <f t="array" ref="BN377">IF(BM377="",""&amp;BL377,IF(BM377="NEMA",BL377,INDEX(regKlub_naziv,MATCH(INDEX(regKlub_alias_klubId,BM377),regKlub_id,0))))</f>
        <v/>
      </c>
      <c r="BO377" s="31" t="str" cm="1">
        <f t="array" ref="BO377">IFERROR(""&amp;INDEX(regNatjecatelj_klub,DX377),"")</f>
        <v/>
      </c>
      <c r="BP377" s="88" t="str">
        <f t="shared" si="481"/>
        <v/>
      </c>
      <c r="BQ377" s="66" t="str">
        <f t="shared" si="482"/>
        <v/>
      </c>
      <c r="BR377" s="47" t="s">
        <v>0</v>
      </c>
      <c r="BS377" s="52" t="str">
        <f>IF(X377&lt;&gt;"NEMA","",IF(IFERROR(MATCH(W377,W$12:W376,0),0)&lt;&gt;0,"",W377))</f>
        <v/>
      </c>
      <c r="BT377" s="73" t="str">
        <f t="shared" si="483"/>
        <v/>
      </c>
      <c r="BU377" s="31" t="str">
        <f>IF(OR(BT377="",BT377&lt;&gt;"NEMA"),"",MAX(BU$12:BU376)+1)</f>
        <v/>
      </c>
      <c r="BV377" s="66" t="str">
        <f t="shared" si="484"/>
        <v/>
      </c>
      <c r="BW377" s="47" t="s">
        <v>0</v>
      </c>
      <c r="BX377" s="19" t="str">
        <f t="shared" si="485"/>
        <v/>
      </c>
      <c r="BY377" s="47" t="s">
        <v>0</v>
      </c>
      <c r="BZ377" s="82" t="str">
        <f>IF(BM377&lt;&gt;"NEMA","",IF(IFERROR(MATCH(BL377,BL$12:BL376,0),0)&lt;&gt;0,"",BL377))</f>
        <v/>
      </c>
      <c r="CA377" s="47" t="s">
        <v>0</v>
      </c>
      <c r="CB377" s="125"/>
      <c r="CC377" s="47" t="s">
        <v>0</v>
      </c>
      <c r="CD377" s="58" t="str">
        <f t="shared" si="486"/>
        <v/>
      </c>
      <c r="CE377" s="31" t="str">
        <f t="shared" si="487"/>
        <v/>
      </c>
      <c r="CF377" s="31" t="str">
        <f>IF(CE377="","",MAX(CF$12:CF376)+1)</f>
        <v/>
      </c>
      <c r="CG377" s="31" t="str">
        <f t="shared" si="443"/>
        <v/>
      </c>
      <c r="CH377" s="31" t="str">
        <f t="shared" si="488"/>
        <v/>
      </c>
      <c r="CI377" s="31" t="str">
        <f>IF(CB377="","",MAX(CI$12:CI376)+1)</f>
        <v/>
      </c>
      <c r="CJ377" s="31" t="str">
        <f t="shared" si="489"/>
        <v/>
      </c>
      <c r="CK377" s="66" t="str">
        <f t="shared" si="490"/>
        <v/>
      </c>
      <c r="CL377" s="47" t="s">
        <v>0</v>
      </c>
      <c r="CM377" s="73" t="str">
        <f t="shared" si="444"/>
        <v/>
      </c>
      <c r="CN377" s="47"/>
      <c r="CO377" s="19" t="str">
        <f t="shared" si="491"/>
        <v/>
      </c>
      <c r="CP377" s="47" t="s">
        <v>0</v>
      </c>
      <c r="CQ377" s="143" t="str">
        <f t="shared" si="492"/>
        <v/>
      </c>
      <c r="CR377" s="47" t="s">
        <v>0</v>
      </c>
      <c r="CS377" s="58" t="str">
        <f t="shared" si="508"/>
        <v/>
      </c>
      <c r="CT377" s="73" t="str">
        <f t="shared" si="509"/>
        <v/>
      </c>
      <c r="CU377" s="229" t="str">
        <f t="shared" si="445"/>
        <v/>
      </c>
      <c r="CV377" s="230" t="str">
        <f t="shared" si="430"/>
        <v/>
      </c>
      <c r="CW377" s="163" t="str">
        <f t="shared" si="446"/>
        <v/>
      </c>
      <c r="CX377" s="47" t="s">
        <v>0</v>
      </c>
      <c r="CY377" s="222" t="str">
        <f t="shared" si="493"/>
        <v xml:space="preserve">
</v>
      </c>
      <c r="CZ377" s="223" t="str">
        <f t="shared" si="494"/>
        <v/>
      </c>
      <c r="DA377" s="47" t="s">
        <v>0</v>
      </c>
      <c r="DB377" s="47"/>
      <c r="DC377" s="47"/>
      <c r="DD377" s="47"/>
      <c r="DE377" s="47" t="s">
        <v>0</v>
      </c>
      <c r="DF377" s="53" t="str">
        <f t="shared" si="502"/>
        <v/>
      </c>
      <c r="DG377" t="s">
        <v>0</v>
      </c>
      <c r="DH377" s="128" t="str">
        <f t="shared" si="503"/>
        <v/>
      </c>
      <c r="DI377" t="s">
        <v>0</v>
      </c>
      <c r="DJ377" s="52" t="str">
        <f t="shared" si="504"/>
        <v/>
      </c>
      <c r="DK377" s="66" t="str">
        <f t="shared" si="505"/>
        <v/>
      </c>
      <c r="DL377" t="s">
        <v>0</v>
      </c>
      <c r="DM377" s="19" t="str">
        <f t="shared" si="506"/>
        <v/>
      </c>
      <c r="DN377" s="47" t="s">
        <v>0</v>
      </c>
      <c r="DO377" s="19" t="str">
        <f t="shared" si="507"/>
        <v/>
      </c>
      <c r="DP377" s="47" t="s">
        <v>0</v>
      </c>
      <c r="DQ377" s="52" t="str">
        <f t="shared" si="447"/>
        <v/>
      </c>
      <c r="DR377" s="53" t="str">
        <f t="shared" si="448"/>
        <v/>
      </c>
      <c r="DS377" s="47" t="s">
        <v>0</v>
      </c>
      <c r="DT377" s="52" t="str">
        <f t="shared" si="449"/>
        <v/>
      </c>
      <c r="DU377" s="53" t="str">
        <f t="shared" si="450"/>
        <v/>
      </c>
      <c r="DV377" s="47" t="s">
        <v>0</v>
      </c>
      <c r="DW377" s="52" t="str">
        <f t="shared" si="451"/>
        <v/>
      </c>
      <c r="DX377" s="53" t="str">
        <f t="shared" si="452"/>
        <v/>
      </c>
      <c r="DY377" s="47" t="s">
        <v>0</v>
      </c>
      <c r="DZ377" s="58" t="str">
        <f t="shared" si="495"/>
        <v/>
      </c>
      <c r="EA377" s="53" t="str" cm="1">
        <f t="array" ref="EA377">IF(DZ377&lt;&gt;"",INDEX(regNatjecatelj_id,DZ377,0),IF(BD377&lt;&gt;"",BD377,""))</f>
        <v/>
      </c>
      <c r="EB377" s="47" t="s">
        <v>0</v>
      </c>
      <c r="EC377" s="58" t="str">
        <f t="shared" si="453"/>
        <v/>
      </c>
      <c r="ED377" s="73" t="str">
        <f t="shared" si="454"/>
        <v/>
      </c>
      <c r="EE377" s="73" t="str">
        <f t="shared" si="455"/>
        <v/>
      </c>
      <c r="EF377" s="73" t="str">
        <f t="shared" si="456"/>
        <v/>
      </c>
      <c r="EG377" s="66" t="str">
        <f t="shared" si="457"/>
        <v/>
      </c>
      <c r="EH377" s="47" t="s">
        <v>0</v>
      </c>
      <c r="EI377" s="58" t="str">
        <f>IF(AL377="","",MAX(EI$12:EI376)+1)</f>
        <v/>
      </c>
      <c r="EJ377" s="73" t="str">
        <f t="shared" si="458"/>
        <v/>
      </c>
      <c r="EK377" s="73" t="str">
        <f t="shared" si="496"/>
        <v/>
      </c>
      <c r="EL377" s="73" t="str">
        <f t="shared" si="459"/>
        <v/>
      </c>
      <c r="EM377" s="73" t="str">
        <f t="shared" si="460"/>
        <v/>
      </c>
      <c r="EN377" s="73" t="str">
        <f t="shared" si="497"/>
        <v/>
      </c>
      <c r="EO377" s="73" t="str">
        <f t="shared" si="498"/>
        <v/>
      </c>
      <c r="EP377" s="73" t="str">
        <f t="shared" si="461"/>
        <v/>
      </c>
      <c r="EQ377" s="73" t="str">
        <f t="shared" si="462"/>
        <v/>
      </c>
      <c r="ER377" s="73" t="str">
        <f t="shared" si="463"/>
        <v/>
      </c>
      <c r="ES377" s="53" t="str">
        <f t="shared" si="464"/>
        <v/>
      </c>
      <c r="ET377" s="47" t="s">
        <v>0</v>
      </c>
      <c r="EU377" s="19" t="str">
        <f t="shared" si="499"/>
        <v/>
      </c>
      <c r="EV377" s="47" t="s">
        <v>0</v>
      </c>
      <c r="EW377" s="19" t="str">
        <f t="shared" si="500"/>
        <v/>
      </c>
      <c r="EX377" s="47" t="s">
        <v>0</v>
      </c>
      <c r="EY377" s="180" t="str">
        <f t="shared" si="465"/>
        <v/>
      </c>
      <c r="EZ377" s="47" t="s">
        <v>0</v>
      </c>
    </row>
    <row r="378" spans="1:156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6" t="str">
        <f t="shared" si="466"/>
        <v/>
      </c>
      <c r="P378" s="47"/>
      <c r="Q378" s="52" t="str">
        <f t="shared" si="467"/>
        <v/>
      </c>
      <c r="R378" s="73" t="str">
        <f>IF(Q378="","",IF(COUNTIF(Q$12:Q377,Q378)=0,R377+1,R377))</f>
        <v/>
      </c>
      <c r="S378" s="73" t="str">
        <f t="shared" si="468"/>
        <v/>
      </c>
      <c r="T378" s="73" t="str">
        <f t="shared" si="432"/>
        <v/>
      </c>
      <c r="U378" s="66" t="str">
        <f t="shared" si="433"/>
        <v/>
      </c>
      <c r="V378" s="47" t="s">
        <v>0</v>
      </c>
      <c r="W378" s="222" t="str">
        <f t="shared" si="434"/>
        <v/>
      </c>
      <c r="X378" s="223" t="str">
        <f t="shared" si="435"/>
        <v/>
      </c>
      <c r="Y378" s="47" t="s">
        <v>0</v>
      </c>
      <c r="Z378" s="52" t="str">
        <f t="shared" si="469"/>
        <v/>
      </c>
      <c r="AA378" s="73" t="str">
        <f t="shared" si="436"/>
        <v/>
      </c>
      <c r="AB378" s="31" t="str">
        <f t="shared" si="470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471"/>
        <v/>
      </c>
      <c r="AH378" s="47" t="s">
        <v>0</v>
      </c>
      <c r="AI378" s="143" t="str">
        <f t="shared" si="472"/>
        <v/>
      </c>
      <c r="AJ378" s="47"/>
      <c r="AK378" s="52" t="str">
        <f t="shared" si="473"/>
        <v/>
      </c>
      <c r="AL378" s="31" t="str">
        <f t="shared" si="474"/>
        <v/>
      </c>
      <c r="AM378" s="73" t="str">
        <f t="shared" si="475"/>
        <v/>
      </c>
      <c r="AN378" s="73" t="str">
        <f t="shared" si="476"/>
        <v/>
      </c>
      <c r="AO378" s="31" t="str">
        <f t="shared" si="437"/>
        <v/>
      </c>
      <c r="AP378" s="66" t="str">
        <f t="shared" si="438"/>
        <v/>
      </c>
      <c r="AQ378" s="47" t="s">
        <v>0</v>
      </c>
      <c r="AR378" s="82" t="str">
        <f t="shared" si="477"/>
        <v/>
      </c>
      <c r="AS378" s="47" t="s">
        <v>0</v>
      </c>
      <c r="AT378" s="19" t="str">
        <f t="shared" si="478"/>
        <v/>
      </c>
      <c r="AU378" s="47" t="s">
        <v>0</v>
      </c>
      <c r="AV378" s="103"/>
      <c r="AW378" s="105"/>
      <c r="AX378" s="47" t="s">
        <v>0</v>
      </c>
      <c r="AY378" s="259" t="str">
        <f t="shared" si="501"/>
        <v/>
      </c>
      <c r="AZ378" s="47" t="s">
        <v>0</v>
      </c>
      <c r="BA378" s="52" t="str">
        <f t="shared" si="431"/>
        <v/>
      </c>
      <c r="BB378" s="73" t="str">
        <f>IF(AV378&amp;AW378="","",MAX(BB$12:BB377)+1)</f>
        <v/>
      </c>
      <c r="BC378" s="271" t="str">
        <f t="shared" si="439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>IF(O378="","",IF(BC378="",AO378,IF(BC378="NEMA",AV378,INDEX(regNatjecatelj_ime,MATCH(BC378,regNatjecatelj_id,0)))))</f>
        <v/>
      </c>
      <c r="BG378" s="31" t="str">
        <f>IF(O378="","",IF(BC378="",AP378,IF(BC378="NEMA",AW378,INDEX(regNatjecatelj_prezime,MATCH(BC378,regNatjecatelj_id,0)))))</f>
        <v/>
      </c>
      <c r="BH378" s="73" t="str">
        <f t="shared" si="479"/>
        <v/>
      </c>
      <c r="BI378" s="53" t="str">
        <f t="shared" si="480"/>
        <v/>
      </c>
      <c r="BJ378" s="47" t="s">
        <v>0</v>
      </c>
      <c r="BK378" s="52" t="str">
        <f t="shared" si="440"/>
        <v/>
      </c>
      <c r="BL378" s="31" t="str">
        <f t="shared" si="441"/>
        <v/>
      </c>
      <c r="BM378" s="73" t="str">
        <f t="shared" si="442"/>
        <v/>
      </c>
      <c r="BN378" s="31" t="str" cm="1">
        <f t="array" ref="BN378">IF(BM378="",""&amp;BL378,IF(BM378="NEMA",BL378,INDEX(regKlub_naziv,MATCH(INDEX(regKlub_alias_klubId,BM378),regKlub_id,0))))</f>
        <v/>
      </c>
      <c r="BO378" s="31" t="str" cm="1">
        <f t="array" ref="BO378">IFERROR(""&amp;INDEX(regNatjecatelj_klub,DX378),"")</f>
        <v/>
      </c>
      <c r="BP378" s="88" t="str">
        <f t="shared" si="481"/>
        <v/>
      </c>
      <c r="BQ378" s="66" t="str">
        <f t="shared" si="482"/>
        <v/>
      </c>
      <c r="BR378" s="47" t="s">
        <v>0</v>
      </c>
      <c r="BS378" s="52" t="str">
        <f>IF(X378&lt;&gt;"NEMA","",IF(IFERROR(MATCH(W378,W$12:W377,0),0)&lt;&gt;0,"",W378))</f>
        <v/>
      </c>
      <c r="BT378" s="73" t="str">
        <f t="shared" si="483"/>
        <v/>
      </c>
      <c r="BU378" s="31" t="str">
        <f>IF(OR(BT378="",BT378&lt;&gt;"NEMA"),"",MAX(BU$12:BU377)+1)</f>
        <v/>
      </c>
      <c r="BV378" s="66" t="str">
        <f t="shared" si="484"/>
        <v/>
      </c>
      <c r="BW378" s="47" t="s">
        <v>0</v>
      </c>
      <c r="BX378" s="19" t="str">
        <f t="shared" si="485"/>
        <v/>
      </c>
      <c r="BY378" s="47" t="s">
        <v>0</v>
      </c>
      <c r="BZ378" s="82" t="str">
        <f>IF(BM378&lt;&gt;"NEMA","",IF(IFERROR(MATCH(BL378,BL$12:BL377,0),0)&lt;&gt;0,"",BL378))</f>
        <v/>
      </c>
      <c r="CA378" s="47" t="s">
        <v>0</v>
      </c>
      <c r="CB378" s="125"/>
      <c r="CC378" s="47" t="s">
        <v>0</v>
      </c>
      <c r="CD378" s="58" t="str">
        <f t="shared" si="486"/>
        <v/>
      </c>
      <c r="CE378" s="31" t="str">
        <f t="shared" si="487"/>
        <v/>
      </c>
      <c r="CF378" s="31" t="str">
        <f>IF(CE378="","",MAX(CF$12:CF377)+1)</f>
        <v/>
      </c>
      <c r="CG378" s="31" t="str">
        <f t="shared" si="443"/>
        <v/>
      </c>
      <c r="CH378" s="31" t="str">
        <f t="shared" si="488"/>
        <v/>
      </c>
      <c r="CI378" s="31" t="str">
        <f>IF(CB378="","",MAX(CI$12:CI377)+1)</f>
        <v/>
      </c>
      <c r="CJ378" s="31" t="str">
        <f t="shared" si="489"/>
        <v/>
      </c>
      <c r="CK378" s="66" t="str">
        <f t="shared" si="490"/>
        <v/>
      </c>
      <c r="CL378" s="47" t="s">
        <v>0</v>
      </c>
      <c r="CM378" s="73" t="str">
        <f t="shared" si="444"/>
        <v/>
      </c>
      <c r="CN378" s="47"/>
      <c r="CO378" s="19" t="str">
        <f t="shared" si="491"/>
        <v/>
      </c>
      <c r="CP378" s="47" t="s">
        <v>0</v>
      </c>
      <c r="CQ378" s="143" t="str">
        <f t="shared" si="492"/>
        <v/>
      </c>
      <c r="CR378" s="47" t="s">
        <v>0</v>
      </c>
      <c r="CS378" s="58" t="str">
        <f t="shared" si="508"/>
        <v/>
      </c>
      <c r="CT378" s="73" t="str">
        <f t="shared" si="509"/>
        <v/>
      </c>
      <c r="CU378" s="229" t="str">
        <f t="shared" si="445"/>
        <v/>
      </c>
      <c r="CV378" s="230" t="str">
        <f t="shared" si="430"/>
        <v/>
      </c>
      <c r="CW378" s="163" t="str">
        <f t="shared" si="446"/>
        <v/>
      </c>
      <c r="CX378" s="47" t="s">
        <v>0</v>
      </c>
      <c r="CY378" s="222" t="str">
        <f t="shared" si="493"/>
        <v xml:space="preserve">
</v>
      </c>
      <c r="CZ378" s="223" t="str">
        <f t="shared" si="494"/>
        <v/>
      </c>
      <c r="DA378" s="47" t="s">
        <v>0</v>
      </c>
      <c r="DB378" s="47"/>
      <c r="DC378" s="47"/>
      <c r="DD378" s="47"/>
      <c r="DE378" s="47" t="s">
        <v>0</v>
      </c>
      <c r="DF378" s="53" t="str">
        <f t="shared" si="502"/>
        <v/>
      </c>
      <c r="DG378" t="s">
        <v>0</v>
      </c>
      <c r="DH378" s="128" t="str">
        <f t="shared" si="503"/>
        <v/>
      </c>
      <c r="DI378" t="s">
        <v>0</v>
      </c>
      <c r="DJ378" s="52" t="str">
        <f t="shared" si="504"/>
        <v/>
      </c>
      <c r="DK378" s="66" t="str">
        <f t="shared" si="505"/>
        <v/>
      </c>
      <c r="DL378" t="s">
        <v>0</v>
      </c>
      <c r="DM378" s="19" t="str">
        <f t="shared" si="506"/>
        <v/>
      </c>
      <c r="DN378" s="47" t="s">
        <v>0</v>
      </c>
      <c r="DO378" s="19" t="str">
        <f t="shared" si="507"/>
        <v/>
      </c>
      <c r="DP378" s="47" t="s">
        <v>0</v>
      </c>
      <c r="DQ378" s="52" t="str">
        <f t="shared" si="447"/>
        <v/>
      </c>
      <c r="DR378" s="53" t="str">
        <f t="shared" si="448"/>
        <v/>
      </c>
      <c r="DS378" s="47" t="s">
        <v>0</v>
      </c>
      <c r="DT378" s="52" t="str">
        <f t="shared" si="449"/>
        <v/>
      </c>
      <c r="DU378" s="53" t="str">
        <f t="shared" si="450"/>
        <v/>
      </c>
      <c r="DV378" s="47" t="s">
        <v>0</v>
      </c>
      <c r="DW378" s="52" t="str">
        <f t="shared" si="451"/>
        <v/>
      </c>
      <c r="DX378" s="53" t="str">
        <f t="shared" si="452"/>
        <v/>
      </c>
      <c r="DY378" s="47" t="s">
        <v>0</v>
      </c>
      <c r="DZ378" s="58" t="str">
        <f t="shared" si="495"/>
        <v/>
      </c>
      <c r="EA378" s="53" t="str" cm="1">
        <f t="array" ref="EA378">IF(DZ378&lt;&gt;"",INDEX(regNatjecatelj_id,DZ378,0),IF(BD378&lt;&gt;"",BD378,""))</f>
        <v/>
      </c>
      <c r="EB378" s="47" t="s">
        <v>0</v>
      </c>
      <c r="EC378" s="58" t="str">
        <f t="shared" si="453"/>
        <v/>
      </c>
      <c r="ED378" s="73" t="str">
        <f t="shared" si="454"/>
        <v/>
      </c>
      <c r="EE378" s="73" t="str">
        <f t="shared" si="455"/>
        <v/>
      </c>
      <c r="EF378" s="73" t="str">
        <f t="shared" si="456"/>
        <v/>
      </c>
      <c r="EG378" s="66" t="str">
        <f t="shared" si="457"/>
        <v/>
      </c>
      <c r="EH378" s="47" t="s">
        <v>0</v>
      </c>
      <c r="EI378" s="58" t="str">
        <f>IF(AL378="","",MAX(EI$12:EI377)+1)</f>
        <v/>
      </c>
      <c r="EJ378" s="73" t="str">
        <f t="shared" si="458"/>
        <v/>
      </c>
      <c r="EK378" s="73" t="str">
        <f t="shared" si="496"/>
        <v/>
      </c>
      <c r="EL378" s="73" t="str">
        <f t="shared" si="459"/>
        <v/>
      </c>
      <c r="EM378" s="73" t="str">
        <f t="shared" si="460"/>
        <v/>
      </c>
      <c r="EN378" s="73" t="str">
        <f t="shared" si="497"/>
        <v/>
      </c>
      <c r="EO378" s="73" t="str">
        <f t="shared" si="498"/>
        <v/>
      </c>
      <c r="EP378" s="73" t="str">
        <f t="shared" si="461"/>
        <v/>
      </c>
      <c r="EQ378" s="73" t="str">
        <f t="shared" si="462"/>
        <v/>
      </c>
      <c r="ER378" s="73" t="str">
        <f t="shared" si="463"/>
        <v/>
      </c>
      <c r="ES378" s="53" t="str">
        <f t="shared" si="464"/>
        <v/>
      </c>
      <c r="ET378" s="47" t="s">
        <v>0</v>
      </c>
      <c r="EU378" s="19" t="str">
        <f t="shared" si="499"/>
        <v/>
      </c>
      <c r="EV378" s="47" t="s">
        <v>0</v>
      </c>
      <c r="EW378" s="19" t="str">
        <f t="shared" si="500"/>
        <v/>
      </c>
      <c r="EX378" s="47" t="s">
        <v>0</v>
      </c>
      <c r="EY378" s="180" t="str">
        <f t="shared" si="465"/>
        <v/>
      </c>
      <c r="EZ378" s="47" t="s">
        <v>0</v>
      </c>
    </row>
    <row r="379" spans="1:156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6" t="str">
        <f t="shared" si="466"/>
        <v/>
      </c>
      <c r="P379" s="47"/>
      <c r="Q379" s="52" t="str">
        <f t="shared" si="467"/>
        <v/>
      </c>
      <c r="R379" s="73" t="str">
        <f>IF(Q379="","",IF(COUNTIF(Q$12:Q378,Q379)=0,R378+1,R378))</f>
        <v/>
      </c>
      <c r="S379" s="73" t="str">
        <f t="shared" si="468"/>
        <v/>
      </c>
      <c r="T379" s="73" t="str">
        <f t="shared" si="432"/>
        <v/>
      </c>
      <c r="U379" s="66" t="str">
        <f t="shared" si="433"/>
        <v/>
      </c>
      <c r="V379" s="47" t="s">
        <v>0</v>
      </c>
      <c r="W379" s="222" t="str">
        <f t="shared" si="434"/>
        <v/>
      </c>
      <c r="X379" s="223" t="str">
        <f t="shared" si="435"/>
        <v/>
      </c>
      <c r="Y379" s="47" t="s">
        <v>0</v>
      </c>
      <c r="Z379" s="52" t="str">
        <f t="shared" si="469"/>
        <v/>
      </c>
      <c r="AA379" s="73" t="str">
        <f t="shared" si="436"/>
        <v/>
      </c>
      <c r="AB379" s="31" t="str">
        <f t="shared" si="470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471"/>
        <v/>
      </c>
      <c r="AH379" s="47" t="s">
        <v>0</v>
      </c>
      <c r="AI379" s="143" t="str">
        <f t="shared" si="472"/>
        <v/>
      </c>
      <c r="AJ379" s="47"/>
      <c r="AK379" s="52" t="str">
        <f t="shared" si="473"/>
        <v/>
      </c>
      <c r="AL379" s="31" t="str">
        <f t="shared" si="474"/>
        <v/>
      </c>
      <c r="AM379" s="73" t="str">
        <f t="shared" si="475"/>
        <v/>
      </c>
      <c r="AN379" s="73" t="str">
        <f t="shared" si="476"/>
        <v/>
      </c>
      <c r="AO379" s="31" t="str">
        <f t="shared" si="437"/>
        <v/>
      </c>
      <c r="AP379" s="66" t="str">
        <f t="shared" si="438"/>
        <v/>
      </c>
      <c r="AQ379" s="47" t="s">
        <v>0</v>
      </c>
      <c r="AR379" s="82" t="str">
        <f t="shared" si="477"/>
        <v/>
      </c>
      <c r="AS379" s="47" t="s">
        <v>0</v>
      </c>
      <c r="AT379" s="19" t="str">
        <f t="shared" si="478"/>
        <v/>
      </c>
      <c r="AU379" s="47" t="s">
        <v>0</v>
      </c>
      <c r="AV379" s="103"/>
      <c r="AW379" s="105"/>
      <c r="AX379" s="47" t="s">
        <v>0</v>
      </c>
      <c r="AY379" s="259" t="str">
        <f t="shared" si="501"/>
        <v/>
      </c>
      <c r="AZ379" s="47" t="s">
        <v>0</v>
      </c>
      <c r="BA379" s="52" t="str">
        <f t="shared" si="431"/>
        <v/>
      </c>
      <c r="BB379" s="73" t="str">
        <f>IF(AV379&amp;AW379="","",MAX(BB$12:BB378)+1)</f>
        <v/>
      </c>
      <c r="BC379" s="271" t="str">
        <f t="shared" si="439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>IF(O379="","",IF(BC379="",AO379,IF(BC379="NEMA",AV379,INDEX(regNatjecatelj_ime,MATCH(BC379,regNatjecatelj_id,0)))))</f>
        <v/>
      </c>
      <c r="BG379" s="31" t="str">
        <f>IF(O379="","",IF(BC379="",AP379,IF(BC379="NEMA",AW379,INDEX(regNatjecatelj_prezime,MATCH(BC379,regNatjecatelj_id,0)))))</f>
        <v/>
      </c>
      <c r="BH379" s="73" t="str">
        <f t="shared" si="479"/>
        <v/>
      </c>
      <c r="BI379" s="53" t="str">
        <f t="shared" si="480"/>
        <v/>
      </c>
      <c r="BJ379" s="47" t="s">
        <v>0</v>
      </c>
      <c r="BK379" s="52" t="str">
        <f t="shared" si="440"/>
        <v/>
      </c>
      <c r="BL379" s="31" t="str">
        <f t="shared" si="441"/>
        <v/>
      </c>
      <c r="BM379" s="73" t="str">
        <f t="shared" si="442"/>
        <v/>
      </c>
      <c r="BN379" s="31" t="str" cm="1">
        <f t="array" ref="BN379">IF(BM379="",""&amp;BL379,IF(BM379="NEMA",BL379,INDEX(regKlub_naziv,MATCH(INDEX(regKlub_alias_klubId,BM379),regKlub_id,0))))</f>
        <v/>
      </c>
      <c r="BO379" s="31" t="str" cm="1">
        <f t="array" ref="BO379">IFERROR(""&amp;INDEX(regNatjecatelj_klub,DX379),"")</f>
        <v/>
      </c>
      <c r="BP379" s="88" t="str">
        <f t="shared" si="481"/>
        <v/>
      </c>
      <c r="BQ379" s="66" t="str">
        <f t="shared" si="482"/>
        <v/>
      </c>
      <c r="BR379" s="47" t="s">
        <v>0</v>
      </c>
      <c r="BS379" s="52" t="str">
        <f>IF(X379&lt;&gt;"NEMA","",IF(IFERROR(MATCH(W379,W$12:W378,0),0)&lt;&gt;0,"",W379))</f>
        <v/>
      </c>
      <c r="BT379" s="73" t="str">
        <f t="shared" si="483"/>
        <v/>
      </c>
      <c r="BU379" s="31" t="str">
        <f>IF(OR(BT379="",BT379&lt;&gt;"NEMA"),"",MAX(BU$12:BU378)+1)</f>
        <v/>
      </c>
      <c r="BV379" s="66" t="str">
        <f t="shared" si="484"/>
        <v/>
      </c>
      <c r="BW379" s="47" t="s">
        <v>0</v>
      </c>
      <c r="BX379" s="19" t="str">
        <f t="shared" si="485"/>
        <v/>
      </c>
      <c r="BY379" s="47" t="s">
        <v>0</v>
      </c>
      <c r="BZ379" s="82" t="str">
        <f>IF(BM379&lt;&gt;"NEMA","",IF(IFERROR(MATCH(BL379,BL$12:BL378,0),0)&lt;&gt;0,"",BL379))</f>
        <v/>
      </c>
      <c r="CA379" s="47" t="s">
        <v>0</v>
      </c>
      <c r="CB379" s="125"/>
      <c r="CC379" s="47" t="s">
        <v>0</v>
      </c>
      <c r="CD379" s="58" t="str">
        <f t="shared" si="486"/>
        <v/>
      </c>
      <c r="CE379" s="31" t="str">
        <f t="shared" si="487"/>
        <v/>
      </c>
      <c r="CF379" s="31" t="str">
        <f>IF(CE379="","",MAX(CF$12:CF378)+1)</f>
        <v/>
      </c>
      <c r="CG379" s="31" t="str">
        <f t="shared" si="443"/>
        <v/>
      </c>
      <c r="CH379" s="31" t="str">
        <f t="shared" si="488"/>
        <v/>
      </c>
      <c r="CI379" s="31" t="str">
        <f>IF(CB379="","",MAX(CI$12:CI378)+1)</f>
        <v/>
      </c>
      <c r="CJ379" s="31" t="str">
        <f t="shared" si="489"/>
        <v/>
      </c>
      <c r="CK379" s="66" t="str">
        <f t="shared" si="490"/>
        <v/>
      </c>
      <c r="CL379" s="47" t="s">
        <v>0</v>
      </c>
      <c r="CM379" s="73" t="str">
        <f t="shared" si="444"/>
        <v/>
      </c>
      <c r="CN379" s="47"/>
      <c r="CO379" s="19" t="str">
        <f t="shared" si="491"/>
        <v/>
      </c>
      <c r="CP379" s="47" t="s">
        <v>0</v>
      </c>
      <c r="CQ379" s="143" t="str">
        <f t="shared" si="492"/>
        <v/>
      </c>
      <c r="CR379" s="47" t="s">
        <v>0</v>
      </c>
      <c r="CS379" s="58" t="str">
        <f t="shared" si="508"/>
        <v/>
      </c>
      <c r="CT379" s="73" t="str">
        <f t="shared" si="509"/>
        <v/>
      </c>
      <c r="CU379" s="229" t="str">
        <f t="shared" si="445"/>
        <v/>
      </c>
      <c r="CV379" s="230" t="str">
        <f t="shared" si="430"/>
        <v/>
      </c>
      <c r="CW379" s="163" t="str">
        <f t="shared" si="446"/>
        <v/>
      </c>
      <c r="CX379" s="47" t="s">
        <v>0</v>
      </c>
      <c r="CY379" s="222" t="str">
        <f t="shared" si="493"/>
        <v xml:space="preserve">
</v>
      </c>
      <c r="CZ379" s="223" t="str">
        <f t="shared" si="494"/>
        <v/>
      </c>
      <c r="DA379" s="47" t="s">
        <v>0</v>
      </c>
      <c r="DB379" s="47"/>
      <c r="DC379" s="47"/>
      <c r="DD379" s="47"/>
      <c r="DE379" s="47" t="s">
        <v>0</v>
      </c>
      <c r="DF379" s="53" t="str">
        <f t="shared" si="502"/>
        <v/>
      </c>
      <c r="DG379" t="s">
        <v>0</v>
      </c>
      <c r="DH379" s="128" t="str">
        <f t="shared" si="503"/>
        <v/>
      </c>
      <c r="DI379" t="s">
        <v>0</v>
      </c>
      <c r="DJ379" s="52" t="str">
        <f t="shared" si="504"/>
        <v/>
      </c>
      <c r="DK379" s="66" t="str">
        <f t="shared" si="505"/>
        <v/>
      </c>
      <c r="DL379" t="s">
        <v>0</v>
      </c>
      <c r="DM379" s="19" t="str">
        <f t="shared" si="506"/>
        <v/>
      </c>
      <c r="DN379" s="47" t="s">
        <v>0</v>
      </c>
      <c r="DO379" s="19" t="str">
        <f t="shared" si="507"/>
        <v/>
      </c>
      <c r="DP379" s="47" t="s">
        <v>0</v>
      </c>
      <c r="DQ379" s="52" t="str">
        <f t="shared" si="447"/>
        <v/>
      </c>
      <c r="DR379" s="53" t="str">
        <f t="shared" si="448"/>
        <v/>
      </c>
      <c r="DS379" s="47" t="s">
        <v>0</v>
      </c>
      <c r="DT379" s="52" t="str">
        <f t="shared" si="449"/>
        <v/>
      </c>
      <c r="DU379" s="53" t="str">
        <f t="shared" si="450"/>
        <v/>
      </c>
      <c r="DV379" s="47" t="s">
        <v>0</v>
      </c>
      <c r="DW379" s="52" t="str">
        <f t="shared" si="451"/>
        <v/>
      </c>
      <c r="DX379" s="53" t="str">
        <f t="shared" si="452"/>
        <v/>
      </c>
      <c r="DY379" s="47" t="s">
        <v>0</v>
      </c>
      <c r="DZ379" s="58" t="str">
        <f t="shared" si="495"/>
        <v/>
      </c>
      <c r="EA379" s="53" t="str" cm="1">
        <f t="array" ref="EA379">IF(DZ379&lt;&gt;"",INDEX(regNatjecatelj_id,DZ379,0),IF(BD379&lt;&gt;"",BD379,""))</f>
        <v/>
      </c>
      <c r="EB379" s="47" t="s">
        <v>0</v>
      </c>
      <c r="EC379" s="58" t="str">
        <f t="shared" si="453"/>
        <v/>
      </c>
      <c r="ED379" s="73" t="str">
        <f t="shared" si="454"/>
        <v/>
      </c>
      <c r="EE379" s="73" t="str">
        <f t="shared" si="455"/>
        <v/>
      </c>
      <c r="EF379" s="73" t="str">
        <f t="shared" si="456"/>
        <v/>
      </c>
      <c r="EG379" s="66" t="str">
        <f t="shared" si="457"/>
        <v/>
      </c>
      <c r="EH379" s="47" t="s">
        <v>0</v>
      </c>
      <c r="EI379" s="58" t="str">
        <f>IF(AL379="","",MAX(EI$12:EI378)+1)</f>
        <v/>
      </c>
      <c r="EJ379" s="73" t="str">
        <f t="shared" si="458"/>
        <v/>
      </c>
      <c r="EK379" s="73" t="str">
        <f t="shared" si="496"/>
        <v/>
      </c>
      <c r="EL379" s="73" t="str">
        <f t="shared" si="459"/>
        <v/>
      </c>
      <c r="EM379" s="73" t="str">
        <f t="shared" si="460"/>
        <v/>
      </c>
      <c r="EN379" s="73" t="str">
        <f t="shared" si="497"/>
        <v/>
      </c>
      <c r="EO379" s="73" t="str">
        <f t="shared" si="498"/>
        <v/>
      </c>
      <c r="EP379" s="73" t="str">
        <f t="shared" si="461"/>
        <v/>
      </c>
      <c r="EQ379" s="73" t="str">
        <f t="shared" si="462"/>
        <v/>
      </c>
      <c r="ER379" s="73" t="str">
        <f t="shared" si="463"/>
        <v/>
      </c>
      <c r="ES379" s="53" t="str">
        <f t="shared" si="464"/>
        <v/>
      </c>
      <c r="ET379" s="47" t="s">
        <v>0</v>
      </c>
      <c r="EU379" s="19" t="str">
        <f t="shared" si="499"/>
        <v/>
      </c>
      <c r="EV379" s="47" t="s">
        <v>0</v>
      </c>
      <c r="EW379" s="19" t="str">
        <f t="shared" si="500"/>
        <v/>
      </c>
      <c r="EX379" s="47" t="s">
        <v>0</v>
      </c>
      <c r="EY379" s="180" t="str">
        <f t="shared" si="465"/>
        <v/>
      </c>
      <c r="EZ379" s="47" t="s">
        <v>0</v>
      </c>
    </row>
    <row r="380" spans="1:156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6" t="str">
        <f t="shared" si="466"/>
        <v/>
      </c>
      <c r="P380" s="47"/>
      <c r="Q380" s="52" t="str">
        <f t="shared" si="467"/>
        <v/>
      </c>
      <c r="R380" s="73" t="str">
        <f>IF(Q380="","",IF(COUNTIF(Q$12:Q379,Q380)=0,R379+1,R379))</f>
        <v/>
      </c>
      <c r="S380" s="73" t="str">
        <f t="shared" si="468"/>
        <v/>
      </c>
      <c r="T380" s="73" t="str">
        <f t="shared" si="432"/>
        <v/>
      </c>
      <c r="U380" s="66" t="str">
        <f t="shared" si="433"/>
        <v/>
      </c>
      <c r="V380" s="47" t="s">
        <v>0</v>
      </c>
      <c r="W380" s="222" t="str">
        <f t="shared" si="434"/>
        <v/>
      </c>
      <c r="X380" s="223" t="str">
        <f t="shared" si="435"/>
        <v/>
      </c>
      <c r="Y380" s="47" t="s">
        <v>0</v>
      </c>
      <c r="Z380" s="52" t="str">
        <f t="shared" si="469"/>
        <v/>
      </c>
      <c r="AA380" s="73" t="str">
        <f t="shared" si="436"/>
        <v/>
      </c>
      <c r="AB380" s="31" t="str">
        <f t="shared" si="470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471"/>
        <v/>
      </c>
      <c r="AH380" s="47" t="s">
        <v>0</v>
      </c>
      <c r="AI380" s="143" t="str">
        <f t="shared" si="472"/>
        <v/>
      </c>
      <c r="AJ380" s="47"/>
      <c r="AK380" s="52" t="str">
        <f t="shared" si="473"/>
        <v/>
      </c>
      <c r="AL380" s="31" t="str">
        <f t="shared" si="474"/>
        <v/>
      </c>
      <c r="AM380" s="73" t="str">
        <f t="shared" si="475"/>
        <v/>
      </c>
      <c r="AN380" s="73" t="str">
        <f t="shared" si="476"/>
        <v/>
      </c>
      <c r="AO380" s="31" t="str">
        <f t="shared" si="437"/>
        <v/>
      </c>
      <c r="AP380" s="66" t="str">
        <f t="shared" si="438"/>
        <v/>
      </c>
      <c r="AQ380" s="47" t="s">
        <v>0</v>
      </c>
      <c r="AR380" s="82" t="str">
        <f t="shared" si="477"/>
        <v/>
      </c>
      <c r="AS380" s="47" t="s">
        <v>0</v>
      </c>
      <c r="AT380" s="19" t="str">
        <f t="shared" si="478"/>
        <v/>
      </c>
      <c r="AU380" s="47" t="s">
        <v>0</v>
      </c>
      <c r="AV380" s="103"/>
      <c r="AW380" s="105"/>
      <c r="AX380" s="47" t="s">
        <v>0</v>
      </c>
      <c r="AY380" s="259" t="str">
        <f t="shared" si="501"/>
        <v/>
      </c>
      <c r="AZ380" s="47" t="s">
        <v>0</v>
      </c>
      <c r="BA380" s="52" t="str">
        <f t="shared" si="431"/>
        <v/>
      </c>
      <c r="BB380" s="73" t="str">
        <f>IF(AV380&amp;AW380="","",MAX(BB$12:BB379)+1)</f>
        <v/>
      </c>
      <c r="BC380" s="271" t="str">
        <f t="shared" si="439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>IF(O380="","",IF(BC380="",AO380,IF(BC380="NEMA",AV380,INDEX(regNatjecatelj_ime,MATCH(BC380,regNatjecatelj_id,0)))))</f>
        <v/>
      </c>
      <c r="BG380" s="31" t="str">
        <f>IF(O380="","",IF(BC380="",AP380,IF(BC380="NEMA",AW380,INDEX(regNatjecatelj_prezime,MATCH(BC380,regNatjecatelj_id,0)))))</f>
        <v/>
      </c>
      <c r="BH380" s="73" t="str">
        <f t="shared" si="479"/>
        <v/>
      </c>
      <c r="BI380" s="53" t="str">
        <f t="shared" si="480"/>
        <v/>
      </c>
      <c r="BJ380" s="47" t="s">
        <v>0</v>
      </c>
      <c r="BK380" s="52" t="str">
        <f t="shared" si="440"/>
        <v/>
      </c>
      <c r="BL380" s="31" t="str">
        <f t="shared" si="441"/>
        <v/>
      </c>
      <c r="BM380" s="73" t="str">
        <f t="shared" si="442"/>
        <v/>
      </c>
      <c r="BN380" s="31" t="str" cm="1">
        <f t="array" ref="BN380">IF(BM380="",""&amp;BL380,IF(BM380="NEMA",BL380,INDEX(regKlub_naziv,MATCH(INDEX(regKlub_alias_klubId,BM380),regKlub_id,0))))</f>
        <v/>
      </c>
      <c r="BO380" s="31" t="str" cm="1">
        <f t="array" ref="BO380">IFERROR(""&amp;INDEX(regNatjecatelj_klub,DX380),"")</f>
        <v/>
      </c>
      <c r="BP380" s="88" t="str">
        <f t="shared" si="481"/>
        <v/>
      </c>
      <c r="BQ380" s="66" t="str">
        <f t="shared" si="482"/>
        <v/>
      </c>
      <c r="BR380" s="47" t="s">
        <v>0</v>
      </c>
      <c r="BS380" s="52" t="str">
        <f>IF(X380&lt;&gt;"NEMA","",IF(IFERROR(MATCH(W380,W$12:W379,0),0)&lt;&gt;0,"",W380))</f>
        <v/>
      </c>
      <c r="BT380" s="73" t="str">
        <f t="shared" si="483"/>
        <v/>
      </c>
      <c r="BU380" s="31" t="str">
        <f>IF(OR(BT380="",BT380&lt;&gt;"NEMA"),"",MAX(BU$12:BU379)+1)</f>
        <v/>
      </c>
      <c r="BV380" s="66" t="str">
        <f t="shared" si="484"/>
        <v/>
      </c>
      <c r="BW380" s="47" t="s">
        <v>0</v>
      </c>
      <c r="BX380" s="19" t="str">
        <f t="shared" si="485"/>
        <v/>
      </c>
      <c r="BY380" s="47" t="s">
        <v>0</v>
      </c>
      <c r="BZ380" s="82" t="str">
        <f>IF(BM380&lt;&gt;"NEMA","",IF(IFERROR(MATCH(BL380,BL$12:BL379,0),0)&lt;&gt;0,"",BL380))</f>
        <v/>
      </c>
      <c r="CA380" s="47" t="s">
        <v>0</v>
      </c>
      <c r="CB380" s="125"/>
      <c r="CC380" s="47" t="s">
        <v>0</v>
      </c>
      <c r="CD380" s="58" t="str">
        <f t="shared" si="486"/>
        <v/>
      </c>
      <c r="CE380" s="31" t="str">
        <f t="shared" si="487"/>
        <v/>
      </c>
      <c r="CF380" s="31" t="str">
        <f>IF(CE380="","",MAX(CF$12:CF379)+1)</f>
        <v/>
      </c>
      <c r="CG380" s="31" t="str">
        <f t="shared" si="443"/>
        <v/>
      </c>
      <c r="CH380" s="31" t="str">
        <f t="shared" si="488"/>
        <v/>
      </c>
      <c r="CI380" s="31" t="str">
        <f>IF(CB380="","",MAX(CI$12:CI379)+1)</f>
        <v/>
      </c>
      <c r="CJ380" s="31" t="str">
        <f t="shared" si="489"/>
        <v/>
      </c>
      <c r="CK380" s="66" t="str">
        <f t="shared" si="490"/>
        <v/>
      </c>
      <c r="CL380" s="47" t="s">
        <v>0</v>
      </c>
      <c r="CM380" s="73" t="str">
        <f t="shared" si="444"/>
        <v/>
      </c>
      <c r="CN380" s="47"/>
      <c r="CO380" s="19" t="str">
        <f t="shared" si="491"/>
        <v/>
      </c>
      <c r="CP380" s="47" t="s">
        <v>0</v>
      </c>
      <c r="CQ380" s="143" t="str">
        <f t="shared" si="492"/>
        <v/>
      </c>
      <c r="CR380" s="47" t="s">
        <v>0</v>
      </c>
      <c r="CS380" s="58" t="str">
        <f t="shared" si="508"/>
        <v/>
      </c>
      <c r="CT380" s="73" t="str">
        <f t="shared" si="509"/>
        <v/>
      </c>
      <c r="CU380" s="229" t="str">
        <f t="shared" si="445"/>
        <v/>
      </c>
      <c r="CV380" s="230" t="str">
        <f t="shared" si="430"/>
        <v/>
      </c>
      <c r="CW380" s="163" t="str">
        <f t="shared" si="446"/>
        <v/>
      </c>
      <c r="CX380" s="47" t="s">
        <v>0</v>
      </c>
      <c r="CY380" s="222" t="str">
        <f t="shared" si="493"/>
        <v xml:space="preserve">
</v>
      </c>
      <c r="CZ380" s="223" t="str">
        <f t="shared" si="494"/>
        <v/>
      </c>
      <c r="DA380" s="47" t="s">
        <v>0</v>
      </c>
      <c r="DB380" s="47"/>
      <c r="DC380" s="47"/>
      <c r="DD380" s="47"/>
      <c r="DE380" s="47" t="s">
        <v>0</v>
      </c>
      <c r="DF380" s="53" t="str">
        <f t="shared" si="502"/>
        <v/>
      </c>
      <c r="DG380" t="s">
        <v>0</v>
      </c>
      <c r="DH380" s="128" t="str">
        <f t="shared" si="503"/>
        <v/>
      </c>
      <c r="DI380" t="s">
        <v>0</v>
      </c>
      <c r="DJ380" s="52" t="str">
        <f t="shared" si="504"/>
        <v/>
      </c>
      <c r="DK380" s="66" t="str">
        <f t="shared" si="505"/>
        <v/>
      </c>
      <c r="DL380" t="s">
        <v>0</v>
      </c>
      <c r="DM380" s="19" t="str">
        <f t="shared" si="506"/>
        <v/>
      </c>
      <c r="DN380" s="47" t="s">
        <v>0</v>
      </c>
      <c r="DO380" s="19" t="str">
        <f t="shared" si="507"/>
        <v/>
      </c>
      <c r="DP380" s="47" t="s">
        <v>0</v>
      </c>
      <c r="DQ380" s="52" t="str">
        <f t="shared" si="447"/>
        <v/>
      </c>
      <c r="DR380" s="53" t="str">
        <f t="shared" si="448"/>
        <v/>
      </c>
      <c r="DS380" s="47" t="s">
        <v>0</v>
      </c>
      <c r="DT380" s="52" t="str">
        <f t="shared" si="449"/>
        <v/>
      </c>
      <c r="DU380" s="53" t="str">
        <f t="shared" si="450"/>
        <v/>
      </c>
      <c r="DV380" s="47" t="s">
        <v>0</v>
      </c>
      <c r="DW380" s="52" t="str">
        <f t="shared" si="451"/>
        <v/>
      </c>
      <c r="DX380" s="53" t="str">
        <f t="shared" si="452"/>
        <v/>
      </c>
      <c r="DY380" s="47" t="s">
        <v>0</v>
      </c>
      <c r="DZ380" s="58" t="str">
        <f t="shared" si="495"/>
        <v/>
      </c>
      <c r="EA380" s="53" t="str" cm="1">
        <f t="array" ref="EA380">IF(DZ380&lt;&gt;"",INDEX(regNatjecatelj_id,DZ380,0),IF(BD380&lt;&gt;"",BD380,""))</f>
        <v/>
      </c>
      <c r="EB380" s="47" t="s">
        <v>0</v>
      </c>
      <c r="EC380" s="58" t="str">
        <f t="shared" si="453"/>
        <v/>
      </c>
      <c r="ED380" s="73" t="str">
        <f t="shared" si="454"/>
        <v/>
      </c>
      <c r="EE380" s="73" t="str">
        <f t="shared" si="455"/>
        <v/>
      </c>
      <c r="EF380" s="73" t="str">
        <f t="shared" si="456"/>
        <v/>
      </c>
      <c r="EG380" s="66" t="str">
        <f t="shared" si="457"/>
        <v/>
      </c>
      <c r="EH380" s="47" t="s">
        <v>0</v>
      </c>
      <c r="EI380" s="58" t="str">
        <f>IF(AL380="","",MAX(EI$12:EI379)+1)</f>
        <v/>
      </c>
      <c r="EJ380" s="73" t="str">
        <f t="shared" si="458"/>
        <v/>
      </c>
      <c r="EK380" s="73" t="str">
        <f t="shared" si="496"/>
        <v/>
      </c>
      <c r="EL380" s="73" t="str">
        <f t="shared" si="459"/>
        <v/>
      </c>
      <c r="EM380" s="73" t="str">
        <f t="shared" si="460"/>
        <v/>
      </c>
      <c r="EN380" s="73" t="str">
        <f t="shared" si="497"/>
        <v/>
      </c>
      <c r="EO380" s="73" t="str">
        <f t="shared" si="498"/>
        <v/>
      </c>
      <c r="EP380" s="73" t="str">
        <f t="shared" si="461"/>
        <v/>
      </c>
      <c r="EQ380" s="73" t="str">
        <f t="shared" si="462"/>
        <v/>
      </c>
      <c r="ER380" s="73" t="str">
        <f t="shared" si="463"/>
        <v/>
      </c>
      <c r="ES380" s="53" t="str">
        <f t="shared" si="464"/>
        <v/>
      </c>
      <c r="ET380" s="47" t="s">
        <v>0</v>
      </c>
      <c r="EU380" s="19" t="str">
        <f t="shared" si="499"/>
        <v/>
      </c>
      <c r="EV380" s="47" t="s">
        <v>0</v>
      </c>
      <c r="EW380" s="19" t="str">
        <f t="shared" si="500"/>
        <v/>
      </c>
      <c r="EX380" s="47" t="s">
        <v>0</v>
      </c>
      <c r="EY380" s="180" t="str">
        <f t="shared" si="465"/>
        <v/>
      </c>
      <c r="EZ380" s="47" t="s">
        <v>0</v>
      </c>
    </row>
    <row r="381" spans="1:156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6" t="str">
        <f t="shared" si="466"/>
        <v/>
      </c>
      <c r="P381" s="47"/>
      <c r="Q381" s="52" t="str">
        <f t="shared" si="467"/>
        <v/>
      </c>
      <c r="R381" s="73" t="str">
        <f>IF(Q381="","",IF(COUNTIF(Q$12:Q380,Q381)=0,R380+1,R380))</f>
        <v/>
      </c>
      <c r="S381" s="73" t="str">
        <f t="shared" si="468"/>
        <v/>
      </c>
      <c r="T381" s="73" t="str">
        <f t="shared" si="432"/>
        <v/>
      </c>
      <c r="U381" s="66" t="str">
        <f t="shared" si="433"/>
        <v/>
      </c>
      <c r="V381" s="47" t="s">
        <v>0</v>
      </c>
      <c r="W381" s="222" t="str">
        <f t="shared" si="434"/>
        <v/>
      </c>
      <c r="X381" s="223" t="str">
        <f t="shared" si="435"/>
        <v/>
      </c>
      <c r="Y381" s="47" t="s">
        <v>0</v>
      </c>
      <c r="Z381" s="52" t="str">
        <f t="shared" si="469"/>
        <v/>
      </c>
      <c r="AA381" s="73" t="str">
        <f t="shared" si="436"/>
        <v/>
      </c>
      <c r="AB381" s="31" t="str">
        <f t="shared" si="470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471"/>
        <v/>
      </c>
      <c r="AH381" s="47" t="s">
        <v>0</v>
      </c>
      <c r="AI381" s="143" t="str">
        <f t="shared" si="472"/>
        <v/>
      </c>
      <c r="AJ381" s="47"/>
      <c r="AK381" s="52" t="str">
        <f t="shared" si="473"/>
        <v/>
      </c>
      <c r="AL381" s="31" t="str">
        <f t="shared" si="474"/>
        <v/>
      </c>
      <c r="AM381" s="73" t="str">
        <f t="shared" si="475"/>
        <v/>
      </c>
      <c r="AN381" s="73" t="str">
        <f t="shared" si="476"/>
        <v/>
      </c>
      <c r="AO381" s="31" t="str">
        <f t="shared" si="437"/>
        <v/>
      </c>
      <c r="AP381" s="66" t="str">
        <f t="shared" si="438"/>
        <v/>
      </c>
      <c r="AQ381" s="47" t="s">
        <v>0</v>
      </c>
      <c r="AR381" s="82" t="str">
        <f t="shared" si="477"/>
        <v/>
      </c>
      <c r="AS381" s="47" t="s">
        <v>0</v>
      </c>
      <c r="AT381" s="19" t="str">
        <f t="shared" si="478"/>
        <v/>
      </c>
      <c r="AU381" s="47" t="s">
        <v>0</v>
      </c>
      <c r="AV381" s="103"/>
      <c r="AW381" s="105"/>
      <c r="AX381" s="47" t="s">
        <v>0</v>
      </c>
      <c r="AY381" s="259" t="str">
        <f t="shared" si="501"/>
        <v/>
      </c>
      <c r="AZ381" s="47" t="s">
        <v>0</v>
      </c>
      <c r="BA381" s="52" t="str">
        <f t="shared" si="431"/>
        <v/>
      </c>
      <c r="BB381" s="73" t="str">
        <f>IF(AV381&amp;AW381="","",MAX(BB$12:BB380)+1)</f>
        <v/>
      </c>
      <c r="BC381" s="271" t="str">
        <f t="shared" si="439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>IF(O381="","",IF(BC381="",AO381,IF(BC381="NEMA",AV381,INDEX(regNatjecatelj_ime,MATCH(BC381,regNatjecatelj_id,0)))))</f>
        <v/>
      </c>
      <c r="BG381" s="31" t="str">
        <f>IF(O381="","",IF(BC381="",AP381,IF(BC381="NEMA",AW381,INDEX(regNatjecatelj_prezime,MATCH(BC381,regNatjecatelj_id,0)))))</f>
        <v/>
      </c>
      <c r="BH381" s="73" t="str">
        <f t="shared" si="479"/>
        <v/>
      </c>
      <c r="BI381" s="53" t="str">
        <f t="shared" si="480"/>
        <v/>
      </c>
      <c r="BJ381" s="47" t="s">
        <v>0</v>
      </c>
      <c r="BK381" s="52" t="str">
        <f t="shared" si="440"/>
        <v/>
      </c>
      <c r="BL381" s="31" t="str">
        <f t="shared" si="441"/>
        <v/>
      </c>
      <c r="BM381" s="73" t="str">
        <f t="shared" si="442"/>
        <v/>
      </c>
      <c r="BN381" s="31" t="str" cm="1">
        <f t="array" ref="BN381">IF(BM381="",""&amp;BL381,IF(BM381="NEMA",BL381,INDEX(regKlub_naziv,MATCH(INDEX(regKlub_alias_klubId,BM381),regKlub_id,0))))</f>
        <v/>
      </c>
      <c r="BO381" s="31" t="str" cm="1">
        <f t="array" ref="BO381">IFERROR(""&amp;INDEX(regNatjecatelj_klub,DX381),"")</f>
        <v/>
      </c>
      <c r="BP381" s="88" t="str">
        <f t="shared" si="481"/>
        <v/>
      </c>
      <c r="BQ381" s="66" t="str">
        <f t="shared" si="482"/>
        <v/>
      </c>
      <c r="BR381" s="47" t="s">
        <v>0</v>
      </c>
      <c r="BS381" s="52" t="str">
        <f>IF(X381&lt;&gt;"NEMA","",IF(IFERROR(MATCH(W381,W$12:W380,0),0)&lt;&gt;0,"",W381))</f>
        <v/>
      </c>
      <c r="BT381" s="73" t="str">
        <f t="shared" si="483"/>
        <v/>
      </c>
      <c r="BU381" s="31" t="str">
        <f>IF(OR(BT381="",BT381&lt;&gt;"NEMA"),"",MAX(BU$12:BU380)+1)</f>
        <v/>
      </c>
      <c r="BV381" s="66" t="str">
        <f t="shared" si="484"/>
        <v/>
      </c>
      <c r="BW381" s="47" t="s">
        <v>0</v>
      </c>
      <c r="BX381" s="19" t="str">
        <f t="shared" si="485"/>
        <v/>
      </c>
      <c r="BY381" s="47" t="s">
        <v>0</v>
      </c>
      <c r="BZ381" s="82" t="str">
        <f>IF(BM381&lt;&gt;"NEMA","",IF(IFERROR(MATCH(BL381,BL$12:BL380,0),0)&lt;&gt;0,"",BL381))</f>
        <v/>
      </c>
      <c r="CA381" s="47" t="s">
        <v>0</v>
      </c>
      <c r="CB381" s="125"/>
      <c r="CC381" s="47" t="s">
        <v>0</v>
      </c>
      <c r="CD381" s="58" t="str">
        <f t="shared" si="486"/>
        <v/>
      </c>
      <c r="CE381" s="31" t="str">
        <f t="shared" si="487"/>
        <v/>
      </c>
      <c r="CF381" s="31" t="str">
        <f>IF(CE381="","",MAX(CF$12:CF380)+1)</f>
        <v/>
      </c>
      <c r="CG381" s="31" t="str">
        <f t="shared" si="443"/>
        <v/>
      </c>
      <c r="CH381" s="31" t="str">
        <f t="shared" si="488"/>
        <v/>
      </c>
      <c r="CI381" s="31" t="str">
        <f>IF(CB381="","",MAX(CI$12:CI380)+1)</f>
        <v/>
      </c>
      <c r="CJ381" s="31" t="str">
        <f t="shared" si="489"/>
        <v/>
      </c>
      <c r="CK381" s="66" t="str">
        <f t="shared" si="490"/>
        <v/>
      </c>
      <c r="CL381" s="47" t="s">
        <v>0</v>
      </c>
      <c r="CM381" s="73" t="str">
        <f t="shared" si="444"/>
        <v/>
      </c>
      <c r="CN381" s="47"/>
      <c r="CO381" s="19" t="str">
        <f t="shared" si="491"/>
        <v/>
      </c>
      <c r="CP381" s="47" t="s">
        <v>0</v>
      </c>
      <c r="CQ381" s="143" t="str">
        <f t="shared" si="492"/>
        <v/>
      </c>
      <c r="CR381" s="47" t="s">
        <v>0</v>
      </c>
      <c r="CS381" s="58" t="str">
        <f t="shared" si="508"/>
        <v/>
      </c>
      <c r="CT381" s="73" t="str">
        <f t="shared" si="509"/>
        <v/>
      </c>
      <c r="CU381" s="229" t="str">
        <f t="shared" si="445"/>
        <v/>
      </c>
      <c r="CV381" s="230" t="str">
        <f t="shared" ref="CV381:CV412" si="510">IF(CS381="","",VALUE(LEFT(CS381,SEARCH(":",CS381)-1))*60+VALUE(RIGHT(CS381,2)))</f>
        <v/>
      </c>
      <c r="CW381" s="163" t="str">
        <f t="shared" si="446"/>
        <v/>
      </c>
      <c r="CX381" s="47" t="s">
        <v>0</v>
      </c>
      <c r="CY381" s="222" t="str">
        <f t="shared" si="493"/>
        <v xml:space="preserve">
</v>
      </c>
      <c r="CZ381" s="223" t="str">
        <f t="shared" si="494"/>
        <v/>
      </c>
      <c r="DA381" s="47" t="s">
        <v>0</v>
      </c>
      <c r="DB381" s="47"/>
      <c r="DC381" s="47"/>
      <c r="DD381" s="47"/>
      <c r="DE381" s="47" t="s">
        <v>0</v>
      </c>
      <c r="DF381" s="53" t="str">
        <f t="shared" si="502"/>
        <v/>
      </c>
      <c r="DG381" t="s">
        <v>0</v>
      </c>
      <c r="DH381" s="128" t="str">
        <f t="shared" si="503"/>
        <v/>
      </c>
      <c r="DI381" t="s">
        <v>0</v>
      </c>
      <c r="DJ381" s="52" t="str">
        <f t="shared" si="504"/>
        <v/>
      </c>
      <c r="DK381" s="66" t="str">
        <f t="shared" si="505"/>
        <v/>
      </c>
      <c r="DL381" t="s">
        <v>0</v>
      </c>
      <c r="DM381" s="19" t="str">
        <f t="shared" si="506"/>
        <v/>
      </c>
      <c r="DN381" s="47" t="s">
        <v>0</v>
      </c>
      <c r="DO381" s="19" t="str">
        <f t="shared" si="507"/>
        <v/>
      </c>
      <c r="DP381" s="47" t="s">
        <v>0</v>
      </c>
      <c r="DQ381" s="52" t="str">
        <f t="shared" si="447"/>
        <v/>
      </c>
      <c r="DR381" s="53" t="str">
        <f t="shared" si="448"/>
        <v/>
      </c>
      <c r="DS381" s="47" t="s">
        <v>0</v>
      </c>
      <c r="DT381" s="52" t="str">
        <f t="shared" si="449"/>
        <v/>
      </c>
      <c r="DU381" s="53" t="str">
        <f t="shared" si="450"/>
        <v/>
      </c>
      <c r="DV381" s="47" t="s">
        <v>0</v>
      </c>
      <c r="DW381" s="52" t="str">
        <f t="shared" si="451"/>
        <v/>
      </c>
      <c r="DX381" s="53" t="str">
        <f t="shared" si="452"/>
        <v/>
      </c>
      <c r="DY381" s="47" t="s">
        <v>0</v>
      </c>
      <c r="DZ381" s="58" t="str">
        <f t="shared" si="495"/>
        <v/>
      </c>
      <c r="EA381" s="53" t="str" cm="1">
        <f t="array" ref="EA381">IF(DZ381&lt;&gt;"",INDEX(regNatjecatelj_id,DZ381,0),IF(BD381&lt;&gt;"",BD381,""))</f>
        <v/>
      </c>
      <c r="EB381" s="47" t="s">
        <v>0</v>
      </c>
      <c r="EC381" s="58" t="str">
        <f t="shared" si="453"/>
        <v/>
      </c>
      <c r="ED381" s="73" t="str">
        <f t="shared" si="454"/>
        <v/>
      </c>
      <c r="EE381" s="73" t="str">
        <f t="shared" si="455"/>
        <v/>
      </c>
      <c r="EF381" s="73" t="str">
        <f t="shared" si="456"/>
        <v/>
      </c>
      <c r="EG381" s="66" t="str">
        <f t="shared" si="457"/>
        <v/>
      </c>
      <c r="EH381" s="47" t="s">
        <v>0</v>
      </c>
      <c r="EI381" s="58" t="str">
        <f>IF(AL381="","",MAX(EI$12:EI380)+1)</f>
        <v/>
      </c>
      <c r="EJ381" s="73" t="str">
        <f t="shared" si="458"/>
        <v/>
      </c>
      <c r="EK381" s="73" t="str">
        <f t="shared" si="496"/>
        <v/>
      </c>
      <c r="EL381" s="73" t="str">
        <f t="shared" si="459"/>
        <v/>
      </c>
      <c r="EM381" s="73" t="str">
        <f t="shared" si="460"/>
        <v/>
      </c>
      <c r="EN381" s="73" t="str">
        <f t="shared" si="497"/>
        <v/>
      </c>
      <c r="EO381" s="73" t="str">
        <f t="shared" si="498"/>
        <v/>
      </c>
      <c r="EP381" s="73" t="str">
        <f t="shared" si="461"/>
        <v/>
      </c>
      <c r="EQ381" s="73" t="str">
        <f t="shared" si="462"/>
        <v/>
      </c>
      <c r="ER381" s="73" t="str">
        <f t="shared" si="463"/>
        <v/>
      </c>
      <c r="ES381" s="53" t="str">
        <f t="shared" si="464"/>
        <v/>
      </c>
      <c r="ET381" s="47" t="s">
        <v>0</v>
      </c>
      <c r="EU381" s="19" t="str">
        <f t="shared" si="499"/>
        <v/>
      </c>
      <c r="EV381" s="47" t="s">
        <v>0</v>
      </c>
      <c r="EW381" s="19" t="str">
        <f t="shared" si="500"/>
        <v/>
      </c>
      <c r="EX381" s="47" t="s">
        <v>0</v>
      </c>
      <c r="EY381" s="180" t="str">
        <f t="shared" si="465"/>
        <v/>
      </c>
      <c r="EZ381" s="47" t="s">
        <v>0</v>
      </c>
    </row>
    <row r="382" spans="1:156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6" t="str">
        <f t="shared" si="466"/>
        <v/>
      </c>
      <c r="P382" s="47"/>
      <c r="Q382" s="52" t="str">
        <f t="shared" si="467"/>
        <v/>
      </c>
      <c r="R382" s="73" t="str">
        <f>IF(Q382="","",IF(COUNTIF(Q$12:Q381,Q382)=0,R381+1,R381))</f>
        <v/>
      </c>
      <c r="S382" s="73" t="str">
        <f t="shared" si="468"/>
        <v/>
      </c>
      <c r="T382" s="73" t="str">
        <f t="shared" si="432"/>
        <v/>
      </c>
      <c r="U382" s="66" t="str">
        <f t="shared" si="433"/>
        <v/>
      </c>
      <c r="V382" s="47" t="s">
        <v>0</v>
      </c>
      <c r="W382" s="222" t="str">
        <f t="shared" si="434"/>
        <v/>
      </c>
      <c r="X382" s="223" t="str">
        <f t="shared" si="435"/>
        <v/>
      </c>
      <c r="Y382" s="47" t="s">
        <v>0</v>
      </c>
      <c r="Z382" s="52" t="str">
        <f t="shared" si="469"/>
        <v/>
      </c>
      <c r="AA382" s="73" t="str">
        <f t="shared" si="436"/>
        <v/>
      </c>
      <c r="AB382" s="31" t="str">
        <f t="shared" si="470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471"/>
        <v/>
      </c>
      <c r="AH382" s="47" t="s">
        <v>0</v>
      </c>
      <c r="AI382" s="143" t="str">
        <f t="shared" si="472"/>
        <v/>
      </c>
      <c r="AJ382" s="47"/>
      <c r="AK382" s="52" t="str">
        <f t="shared" si="473"/>
        <v/>
      </c>
      <c r="AL382" s="31" t="str">
        <f t="shared" si="474"/>
        <v/>
      </c>
      <c r="AM382" s="73" t="str">
        <f t="shared" si="475"/>
        <v/>
      </c>
      <c r="AN382" s="73" t="str">
        <f t="shared" si="476"/>
        <v/>
      </c>
      <c r="AO382" s="31" t="str">
        <f t="shared" si="437"/>
        <v/>
      </c>
      <c r="AP382" s="66" t="str">
        <f t="shared" si="438"/>
        <v/>
      </c>
      <c r="AQ382" s="47" t="s">
        <v>0</v>
      </c>
      <c r="AR382" s="82" t="str">
        <f t="shared" si="477"/>
        <v/>
      </c>
      <c r="AS382" s="47" t="s">
        <v>0</v>
      </c>
      <c r="AT382" s="19" t="str">
        <f t="shared" si="478"/>
        <v/>
      </c>
      <c r="AU382" s="47" t="s">
        <v>0</v>
      </c>
      <c r="AV382" s="103"/>
      <c r="AW382" s="105"/>
      <c r="AX382" s="47" t="s">
        <v>0</v>
      </c>
      <c r="AY382" s="259" t="str">
        <f t="shared" si="501"/>
        <v/>
      </c>
      <c r="AZ382" s="47" t="s">
        <v>0</v>
      </c>
      <c r="BA382" s="52" t="str">
        <f t="shared" si="431"/>
        <v/>
      </c>
      <c r="BB382" s="73" t="str">
        <f>IF(AV382&amp;AW382="","",MAX(BB$12:BB381)+1)</f>
        <v/>
      </c>
      <c r="BC382" s="271" t="str">
        <f t="shared" si="439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>IF(O382="","",IF(BC382="",AO382,IF(BC382="NEMA",AV382,INDEX(regNatjecatelj_ime,MATCH(BC382,regNatjecatelj_id,0)))))</f>
        <v/>
      </c>
      <c r="BG382" s="31" t="str">
        <f>IF(O382="","",IF(BC382="",AP382,IF(BC382="NEMA",AW382,INDEX(regNatjecatelj_prezime,MATCH(BC382,regNatjecatelj_id,0)))))</f>
        <v/>
      </c>
      <c r="BH382" s="73" t="str">
        <f t="shared" si="479"/>
        <v/>
      </c>
      <c r="BI382" s="53" t="str">
        <f t="shared" si="480"/>
        <v/>
      </c>
      <c r="BJ382" s="47" t="s">
        <v>0</v>
      </c>
      <c r="BK382" s="52" t="str">
        <f t="shared" si="440"/>
        <v/>
      </c>
      <c r="BL382" s="31" t="str">
        <f t="shared" si="441"/>
        <v/>
      </c>
      <c r="BM382" s="73" t="str">
        <f t="shared" si="442"/>
        <v/>
      </c>
      <c r="BN382" s="31" t="str" cm="1">
        <f t="array" ref="BN382">IF(BM382="",""&amp;BL382,IF(BM382="NEMA",BL382,INDEX(regKlub_naziv,MATCH(INDEX(regKlub_alias_klubId,BM382),regKlub_id,0))))</f>
        <v/>
      </c>
      <c r="BO382" s="31" t="str" cm="1">
        <f t="array" ref="BO382">IFERROR(""&amp;INDEX(regNatjecatelj_klub,DX382),"")</f>
        <v/>
      </c>
      <c r="BP382" s="88" t="str">
        <f t="shared" si="481"/>
        <v/>
      </c>
      <c r="BQ382" s="66" t="str">
        <f t="shared" si="482"/>
        <v/>
      </c>
      <c r="BR382" s="47" t="s">
        <v>0</v>
      </c>
      <c r="BS382" s="52" t="str">
        <f>IF(X382&lt;&gt;"NEMA","",IF(IFERROR(MATCH(W382,W$12:W381,0),0)&lt;&gt;0,"",W382))</f>
        <v/>
      </c>
      <c r="BT382" s="73" t="str">
        <f t="shared" si="483"/>
        <v/>
      </c>
      <c r="BU382" s="31" t="str">
        <f>IF(OR(BT382="",BT382&lt;&gt;"NEMA"),"",MAX(BU$12:BU381)+1)</f>
        <v/>
      </c>
      <c r="BV382" s="66" t="str">
        <f t="shared" si="484"/>
        <v/>
      </c>
      <c r="BW382" s="47" t="s">
        <v>0</v>
      </c>
      <c r="BX382" s="19" t="str">
        <f t="shared" si="485"/>
        <v/>
      </c>
      <c r="BY382" s="47" t="s">
        <v>0</v>
      </c>
      <c r="BZ382" s="82" t="str">
        <f>IF(BM382&lt;&gt;"NEMA","",IF(IFERROR(MATCH(BL382,BL$12:BL381,0),0)&lt;&gt;0,"",BL382))</f>
        <v/>
      </c>
      <c r="CA382" s="47" t="s">
        <v>0</v>
      </c>
      <c r="CB382" s="125"/>
      <c r="CC382" s="47" t="s">
        <v>0</v>
      </c>
      <c r="CD382" s="58" t="str">
        <f t="shared" si="486"/>
        <v/>
      </c>
      <c r="CE382" s="31" t="str">
        <f t="shared" si="487"/>
        <v/>
      </c>
      <c r="CF382" s="31" t="str">
        <f>IF(CE382="","",MAX(CF$12:CF381)+1)</f>
        <v/>
      </c>
      <c r="CG382" s="31" t="str">
        <f t="shared" si="443"/>
        <v/>
      </c>
      <c r="CH382" s="31" t="str">
        <f t="shared" si="488"/>
        <v/>
      </c>
      <c r="CI382" s="31" t="str">
        <f>IF(CB382="","",MAX(CI$12:CI381)+1)</f>
        <v/>
      </c>
      <c r="CJ382" s="31" t="str">
        <f t="shared" si="489"/>
        <v/>
      </c>
      <c r="CK382" s="66" t="str">
        <f t="shared" si="490"/>
        <v/>
      </c>
      <c r="CL382" s="47" t="s">
        <v>0</v>
      </c>
      <c r="CM382" s="73" t="str">
        <f t="shared" si="444"/>
        <v/>
      </c>
      <c r="CN382" s="47"/>
      <c r="CO382" s="19" t="str">
        <f t="shared" si="491"/>
        <v/>
      </c>
      <c r="CP382" s="47" t="s">
        <v>0</v>
      </c>
      <c r="CQ382" s="143" t="str">
        <f t="shared" si="492"/>
        <v/>
      </c>
      <c r="CR382" s="47" t="s">
        <v>0</v>
      </c>
      <c r="CS382" s="58" t="str">
        <f t="shared" si="508"/>
        <v/>
      </c>
      <c r="CT382" s="73" t="str">
        <f t="shared" si="509"/>
        <v/>
      </c>
      <c r="CU382" s="229" t="str">
        <f t="shared" si="445"/>
        <v/>
      </c>
      <c r="CV382" s="230" t="str">
        <f t="shared" si="510"/>
        <v/>
      </c>
      <c r="CW382" s="163" t="str">
        <f t="shared" si="446"/>
        <v/>
      </c>
      <c r="CX382" s="47" t="s">
        <v>0</v>
      </c>
      <c r="CY382" s="222" t="str">
        <f t="shared" si="493"/>
        <v xml:space="preserve">
</v>
      </c>
      <c r="CZ382" s="223" t="str">
        <f t="shared" si="494"/>
        <v/>
      </c>
      <c r="DA382" s="47" t="s">
        <v>0</v>
      </c>
      <c r="DB382" s="47"/>
      <c r="DC382" s="47"/>
      <c r="DD382" s="47"/>
      <c r="DE382" s="47" t="s">
        <v>0</v>
      </c>
      <c r="DF382" s="53" t="str">
        <f t="shared" si="502"/>
        <v/>
      </c>
      <c r="DG382" t="s">
        <v>0</v>
      </c>
      <c r="DH382" s="128" t="str">
        <f t="shared" si="503"/>
        <v/>
      </c>
      <c r="DI382" t="s">
        <v>0</v>
      </c>
      <c r="DJ382" s="52" t="str">
        <f t="shared" si="504"/>
        <v/>
      </c>
      <c r="DK382" s="66" t="str">
        <f t="shared" si="505"/>
        <v/>
      </c>
      <c r="DL382" t="s">
        <v>0</v>
      </c>
      <c r="DM382" s="19" t="str">
        <f t="shared" si="506"/>
        <v/>
      </c>
      <c r="DN382" s="47" t="s">
        <v>0</v>
      </c>
      <c r="DO382" s="19" t="str">
        <f t="shared" si="507"/>
        <v/>
      </c>
      <c r="DP382" s="47" t="s">
        <v>0</v>
      </c>
      <c r="DQ382" s="52" t="str">
        <f t="shared" si="447"/>
        <v/>
      </c>
      <c r="DR382" s="53" t="str">
        <f t="shared" si="448"/>
        <v/>
      </c>
      <c r="DS382" s="47" t="s">
        <v>0</v>
      </c>
      <c r="DT382" s="52" t="str">
        <f t="shared" si="449"/>
        <v/>
      </c>
      <c r="DU382" s="53" t="str">
        <f t="shared" si="450"/>
        <v/>
      </c>
      <c r="DV382" s="47" t="s">
        <v>0</v>
      </c>
      <c r="DW382" s="52" t="str">
        <f t="shared" si="451"/>
        <v/>
      </c>
      <c r="DX382" s="53" t="str">
        <f t="shared" si="452"/>
        <v/>
      </c>
      <c r="DY382" s="47" t="s">
        <v>0</v>
      </c>
      <c r="DZ382" s="58" t="str">
        <f t="shared" si="495"/>
        <v/>
      </c>
      <c r="EA382" s="53" t="str" cm="1">
        <f t="array" ref="EA382">IF(DZ382&lt;&gt;"",INDEX(regNatjecatelj_id,DZ382,0),IF(BD382&lt;&gt;"",BD382,""))</f>
        <v/>
      </c>
      <c r="EB382" s="47" t="s">
        <v>0</v>
      </c>
      <c r="EC382" s="58" t="str">
        <f t="shared" si="453"/>
        <v/>
      </c>
      <c r="ED382" s="73" t="str">
        <f t="shared" si="454"/>
        <v/>
      </c>
      <c r="EE382" s="73" t="str">
        <f t="shared" si="455"/>
        <v/>
      </c>
      <c r="EF382" s="73" t="str">
        <f t="shared" si="456"/>
        <v/>
      </c>
      <c r="EG382" s="66" t="str">
        <f t="shared" si="457"/>
        <v/>
      </c>
      <c r="EH382" s="47" t="s">
        <v>0</v>
      </c>
      <c r="EI382" s="58" t="str">
        <f>IF(AL382="","",MAX(EI$12:EI381)+1)</f>
        <v/>
      </c>
      <c r="EJ382" s="73" t="str">
        <f t="shared" si="458"/>
        <v/>
      </c>
      <c r="EK382" s="73" t="str">
        <f t="shared" si="496"/>
        <v/>
      </c>
      <c r="EL382" s="73" t="str">
        <f t="shared" si="459"/>
        <v/>
      </c>
      <c r="EM382" s="73" t="str">
        <f t="shared" si="460"/>
        <v/>
      </c>
      <c r="EN382" s="73" t="str">
        <f t="shared" si="497"/>
        <v/>
      </c>
      <c r="EO382" s="73" t="str">
        <f t="shared" si="498"/>
        <v/>
      </c>
      <c r="EP382" s="73" t="str">
        <f t="shared" si="461"/>
        <v/>
      </c>
      <c r="EQ382" s="73" t="str">
        <f t="shared" si="462"/>
        <v/>
      </c>
      <c r="ER382" s="73" t="str">
        <f t="shared" si="463"/>
        <v/>
      </c>
      <c r="ES382" s="53" t="str">
        <f t="shared" si="464"/>
        <v/>
      </c>
      <c r="ET382" s="47" t="s">
        <v>0</v>
      </c>
      <c r="EU382" s="19" t="str">
        <f t="shared" si="499"/>
        <v/>
      </c>
      <c r="EV382" s="47" t="s">
        <v>0</v>
      </c>
      <c r="EW382" s="19" t="str">
        <f t="shared" si="500"/>
        <v/>
      </c>
      <c r="EX382" s="47" t="s">
        <v>0</v>
      </c>
      <c r="EY382" s="180" t="str">
        <f t="shared" si="465"/>
        <v/>
      </c>
      <c r="EZ382" s="47" t="s">
        <v>0</v>
      </c>
    </row>
    <row r="383" spans="1:156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6" t="str">
        <f t="shared" si="466"/>
        <v/>
      </c>
      <c r="P383" s="47"/>
      <c r="Q383" s="52" t="str">
        <f t="shared" si="467"/>
        <v/>
      </c>
      <c r="R383" s="73" t="str">
        <f>IF(Q383="","",IF(COUNTIF(Q$12:Q382,Q383)=0,R382+1,R382))</f>
        <v/>
      </c>
      <c r="S383" s="73" t="str">
        <f t="shared" si="468"/>
        <v/>
      </c>
      <c r="T383" s="73" t="str">
        <f t="shared" si="432"/>
        <v/>
      </c>
      <c r="U383" s="66" t="str">
        <f t="shared" si="433"/>
        <v/>
      </c>
      <c r="V383" s="47" t="s">
        <v>0</v>
      </c>
      <c r="W383" s="222" t="str">
        <f t="shared" si="434"/>
        <v/>
      </c>
      <c r="X383" s="223" t="str">
        <f t="shared" si="435"/>
        <v/>
      </c>
      <c r="Y383" s="47" t="s">
        <v>0</v>
      </c>
      <c r="Z383" s="52" t="str">
        <f t="shared" si="469"/>
        <v/>
      </c>
      <c r="AA383" s="73" t="str">
        <f t="shared" si="436"/>
        <v/>
      </c>
      <c r="AB383" s="31" t="str">
        <f t="shared" si="470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471"/>
        <v/>
      </c>
      <c r="AH383" s="47" t="s">
        <v>0</v>
      </c>
      <c r="AI383" s="143" t="str">
        <f t="shared" si="472"/>
        <v/>
      </c>
      <c r="AJ383" s="47"/>
      <c r="AK383" s="52" t="str">
        <f t="shared" si="473"/>
        <v/>
      </c>
      <c r="AL383" s="31" t="str">
        <f t="shared" si="474"/>
        <v/>
      </c>
      <c r="AM383" s="73" t="str">
        <f t="shared" si="475"/>
        <v/>
      </c>
      <c r="AN383" s="73" t="str">
        <f t="shared" si="476"/>
        <v/>
      </c>
      <c r="AO383" s="31" t="str">
        <f t="shared" si="437"/>
        <v/>
      </c>
      <c r="AP383" s="66" t="str">
        <f t="shared" si="438"/>
        <v/>
      </c>
      <c r="AQ383" s="47" t="s">
        <v>0</v>
      </c>
      <c r="AR383" s="82" t="str">
        <f t="shared" si="477"/>
        <v/>
      </c>
      <c r="AS383" s="47" t="s">
        <v>0</v>
      </c>
      <c r="AT383" s="19" t="str">
        <f t="shared" si="478"/>
        <v/>
      </c>
      <c r="AU383" s="47" t="s">
        <v>0</v>
      </c>
      <c r="AV383" s="103"/>
      <c r="AW383" s="105"/>
      <c r="AX383" s="47" t="s">
        <v>0</v>
      </c>
      <c r="AY383" s="259" t="str">
        <f t="shared" si="501"/>
        <v/>
      </c>
      <c r="AZ383" s="47" t="s">
        <v>0</v>
      </c>
      <c r="BA383" s="52" t="str">
        <f t="shared" si="431"/>
        <v/>
      </c>
      <c r="BB383" s="73" t="str">
        <f>IF(AV383&amp;AW383="","",MAX(BB$12:BB382)+1)</f>
        <v/>
      </c>
      <c r="BC383" s="271" t="str">
        <f t="shared" si="439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>IF(O383="","",IF(BC383="",AO383,IF(BC383="NEMA",AV383,INDEX(regNatjecatelj_ime,MATCH(BC383,regNatjecatelj_id,0)))))</f>
        <v/>
      </c>
      <c r="BG383" s="31" t="str">
        <f>IF(O383="","",IF(BC383="",AP383,IF(BC383="NEMA",AW383,INDEX(regNatjecatelj_prezime,MATCH(BC383,regNatjecatelj_id,0)))))</f>
        <v/>
      </c>
      <c r="BH383" s="73" t="str">
        <f t="shared" si="479"/>
        <v/>
      </c>
      <c r="BI383" s="53" t="str">
        <f t="shared" si="480"/>
        <v/>
      </c>
      <c r="BJ383" s="47" t="s">
        <v>0</v>
      </c>
      <c r="BK383" s="52" t="str">
        <f t="shared" si="440"/>
        <v/>
      </c>
      <c r="BL383" s="31" t="str">
        <f t="shared" si="441"/>
        <v/>
      </c>
      <c r="BM383" s="73" t="str">
        <f t="shared" si="442"/>
        <v/>
      </c>
      <c r="BN383" s="31" t="str" cm="1">
        <f t="array" ref="BN383">IF(BM383="",""&amp;BL383,IF(BM383="NEMA",BL383,INDEX(regKlub_naziv,MATCH(INDEX(regKlub_alias_klubId,BM383),regKlub_id,0))))</f>
        <v/>
      </c>
      <c r="BO383" s="31" t="str" cm="1">
        <f t="array" ref="BO383">IFERROR(""&amp;INDEX(regNatjecatelj_klub,DX383),"")</f>
        <v/>
      </c>
      <c r="BP383" s="88" t="str">
        <f t="shared" si="481"/>
        <v/>
      </c>
      <c r="BQ383" s="66" t="str">
        <f t="shared" si="482"/>
        <v/>
      </c>
      <c r="BR383" s="47" t="s">
        <v>0</v>
      </c>
      <c r="BS383" s="52" t="str">
        <f>IF(X383&lt;&gt;"NEMA","",IF(IFERROR(MATCH(W383,W$12:W382,0),0)&lt;&gt;0,"",W383))</f>
        <v/>
      </c>
      <c r="BT383" s="73" t="str">
        <f t="shared" si="483"/>
        <v/>
      </c>
      <c r="BU383" s="31" t="str">
        <f>IF(OR(BT383="",BT383&lt;&gt;"NEMA"),"",MAX(BU$12:BU382)+1)</f>
        <v/>
      </c>
      <c r="BV383" s="66" t="str">
        <f t="shared" si="484"/>
        <v/>
      </c>
      <c r="BW383" s="47" t="s">
        <v>0</v>
      </c>
      <c r="BX383" s="19" t="str">
        <f t="shared" si="485"/>
        <v/>
      </c>
      <c r="BY383" s="47" t="s">
        <v>0</v>
      </c>
      <c r="BZ383" s="82" t="str">
        <f>IF(BM383&lt;&gt;"NEMA","",IF(IFERROR(MATCH(BL383,BL$12:BL382,0),0)&lt;&gt;0,"",BL383))</f>
        <v/>
      </c>
      <c r="CA383" s="47" t="s">
        <v>0</v>
      </c>
      <c r="CB383" s="125"/>
      <c r="CC383" s="47" t="s">
        <v>0</v>
      </c>
      <c r="CD383" s="58" t="str">
        <f t="shared" si="486"/>
        <v/>
      </c>
      <c r="CE383" s="31" t="str">
        <f t="shared" si="487"/>
        <v/>
      </c>
      <c r="CF383" s="31" t="str">
        <f>IF(CE383="","",MAX(CF$12:CF382)+1)</f>
        <v/>
      </c>
      <c r="CG383" s="31" t="str">
        <f t="shared" si="443"/>
        <v/>
      </c>
      <c r="CH383" s="31" t="str">
        <f t="shared" si="488"/>
        <v/>
      </c>
      <c r="CI383" s="31" t="str">
        <f>IF(CB383="","",MAX(CI$12:CI382)+1)</f>
        <v/>
      </c>
      <c r="CJ383" s="31" t="str">
        <f t="shared" si="489"/>
        <v/>
      </c>
      <c r="CK383" s="66" t="str">
        <f t="shared" si="490"/>
        <v/>
      </c>
      <c r="CL383" s="47" t="s">
        <v>0</v>
      </c>
      <c r="CM383" s="73" t="str">
        <f t="shared" si="444"/>
        <v/>
      </c>
      <c r="CN383" s="47"/>
      <c r="CO383" s="19" t="str">
        <f t="shared" si="491"/>
        <v/>
      </c>
      <c r="CP383" s="47" t="s">
        <v>0</v>
      </c>
      <c r="CQ383" s="143" t="str">
        <f t="shared" si="492"/>
        <v/>
      </c>
      <c r="CR383" s="47" t="s">
        <v>0</v>
      </c>
      <c r="CS383" s="58" t="str">
        <f t="shared" si="508"/>
        <v/>
      </c>
      <c r="CT383" s="73" t="str">
        <f t="shared" si="509"/>
        <v/>
      </c>
      <c r="CU383" s="229" t="str">
        <f t="shared" si="445"/>
        <v/>
      </c>
      <c r="CV383" s="230" t="str">
        <f t="shared" si="510"/>
        <v/>
      </c>
      <c r="CW383" s="163" t="str">
        <f t="shared" si="446"/>
        <v/>
      </c>
      <c r="CX383" s="47" t="s">
        <v>0</v>
      </c>
      <c r="CY383" s="222" t="str">
        <f t="shared" si="493"/>
        <v xml:space="preserve">
</v>
      </c>
      <c r="CZ383" s="223" t="str">
        <f t="shared" si="494"/>
        <v/>
      </c>
      <c r="DA383" s="47" t="s">
        <v>0</v>
      </c>
      <c r="DB383" s="47"/>
      <c r="DC383" s="47"/>
      <c r="DD383" s="47"/>
      <c r="DE383" s="47" t="s">
        <v>0</v>
      </c>
      <c r="DF383" s="53" t="str">
        <f t="shared" si="502"/>
        <v/>
      </c>
      <c r="DG383" t="s">
        <v>0</v>
      </c>
      <c r="DH383" s="128" t="str">
        <f t="shared" si="503"/>
        <v/>
      </c>
      <c r="DI383" t="s">
        <v>0</v>
      </c>
      <c r="DJ383" s="52" t="str">
        <f t="shared" si="504"/>
        <v/>
      </c>
      <c r="DK383" s="66" t="str">
        <f t="shared" si="505"/>
        <v/>
      </c>
      <c r="DL383" t="s">
        <v>0</v>
      </c>
      <c r="DM383" s="19" t="str">
        <f t="shared" si="506"/>
        <v/>
      </c>
      <c r="DN383" s="47" t="s">
        <v>0</v>
      </c>
      <c r="DO383" s="19" t="str">
        <f t="shared" si="507"/>
        <v/>
      </c>
      <c r="DP383" s="47" t="s">
        <v>0</v>
      </c>
      <c r="DQ383" s="52" t="str">
        <f t="shared" si="447"/>
        <v/>
      </c>
      <c r="DR383" s="53" t="str">
        <f t="shared" si="448"/>
        <v/>
      </c>
      <c r="DS383" s="47" t="s">
        <v>0</v>
      </c>
      <c r="DT383" s="52" t="str">
        <f t="shared" si="449"/>
        <v/>
      </c>
      <c r="DU383" s="53" t="str">
        <f t="shared" si="450"/>
        <v/>
      </c>
      <c r="DV383" s="47" t="s">
        <v>0</v>
      </c>
      <c r="DW383" s="52" t="str">
        <f t="shared" si="451"/>
        <v/>
      </c>
      <c r="DX383" s="53" t="str">
        <f t="shared" si="452"/>
        <v/>
      </c>
      <c r="DY383" s="47" t="s">
        <v>0</v>
      </c>
      <c r="DZ383" s="58" t="str">
        <f t="shared" si="495"/>
        <v/>
      </c>
      <c r="EA383" s="53" t="str" cm="1">
        <f t="array" ref="EA383">IF(DZ383&lt;&gt;"",INDEX(regNatjecatelj_id,DZ383,0),IF(BD383&lt;&gt;"",BD383,""))</f>
        <v/>
      </c>
      <c r="EB383" s="47" t="s">
        <v>0</v>
      </c>
      <c r="EC383" s="58" t="str">
        <f t="shared" si="453"/>
        <v/>
      </c>
      <c r="ED383" s="73" t="str">
        <f t="shared" si="454"/>
        <v/>
      </c>
      <c r="EE383" s="73" t="str">
        <f t="shared" si="455"/>
        <v/>
      </c>
      <c r="EF383" s="73" t="str">
        <f t="shared" si="456"/>
        <v/>
      </c>
      <c r="EG383" s="66" t="str">
        <f t="shared" si="457"/>
        <v/>
      </c>
      <c r="EH383" s="47" t="s">
        <v>0</v>
      </c>
      <c r="EI383" s="58" t="str">
        <f>IF(AL383="","",MAX(EI$12:EI382)+1)</f>
        <v/>
      </c>
      <c r="EJ383" s="73" t="str">
        <f t="shared" si="458"/>
        <v/>
      </c>
      <c r="EK383" s="73" t="str">
        <f t="shared" si="496"/>
        <v/>
      </c>
      <c r="EL383" s="73" t="str">
        <f t="shared" si="459"/>
        <v/>
      </c>
      <c r="EM383" s="73" t="str">
        <f t="shared" si="460"/>
        <v/>
      </c>
      <c r="EN383" s="73" t="str">
        <f t="shared" si="497"/>
        <v/>
      </c>
      <c r="EO383" s="73" t="str">
        <f t="shared" si="498"/>
        <v/>
      </c>
      <c r="EP383" s="73" t="str">
        <f t="shared" si="461"/>
        <v/>
      </c>
      <c r="EQ383" s="73" t="str">
        <f t="shared" si="462"/>
        <v/>
      </c>
      <c r="ER383" s="73" t="str">
        <f t="shared" si="463"/>
        <v/>
      </c>
      <c r="ES383" s="53" t="str">
        <f t="shared" si="464"/>
        <v/>
      </c>
      <c r="ET383" s="47" t="s">
        <v>0</v>
      </c>
      <c r="EU383" s="19" t="str">
        <f t="shared" si="499"/>
        <v/>
      </c>
      <c r="EV383" s="47" t="s">
        <v>0</v>
      </c>
      <c r="EW383" s="19" t="str">
        <f t="shared" si="500"/>
        <v/>
      </c>
      <c r="EX383" s="47" t="s">
        <v>0</v>
      </c>
      <c r="EY383" s="180" t="str">
        <f t="shared" si="465"/>
        <v/>
      </c>
      <c r="EZ383" s="47" t="s">
        <v>0</v>
      </c>
    </row>
    <row r="384" spans="1:156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6" t="str">
        <f t="shared" si="466"/>
        <v/>
      </c>
      <c r="P384" s="47"/>
      <c r="Q384" s="52" t="str">
        <f t="shared" si="467"/>
        <v/>
      </c>
      <c r="R384" s="73" t="str">
        <f>IF(Q384="","",IF(COUNTIF(Q$12:Q383,Q384)=0,R383+1,R383))</f>
        <v/>
      </c>
      <c r="S384" s="73" t="str">
        <f t="shared" si="468"/>
        <v/>
      </c>
      <c r="T384" s="73" t="str">
        <f t="shared" si="432"/>
        <v/>
      </c>
      <c r="U384" s="66" t="str">
        <f t="shared" si="433"/>
        <v/>
      </c>
      <c r="V384" s="47" t="s">
        <v>0</v>
      </c>
      <c r="W384" s="222" t="str">
        <f t="shared" si="434"/>
        <v/>
      </c>
      <c r="X384" s="223" t="str">
        <f t="shared" si="435"/>
        <v/>
      </c>
      <c r="Y384" s="47" t="s">
        <v>0</v>
      </c>
      <c r="Z384" s="52" t="str">
        <f t="shared" si="469"/>
        <v/>
      </c>
      <c r="AA384" s="73" t="str">
        <f t="shared" si="436"/>
        <v/>
      </c>
      <c r="AB384" s="31" t="str">
        <f t="shared" si="470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471"/>
        <v/>
      </c>
      <c r="AH384" s="47" t="s">
        <v>0</v>
      </c>
      <c r="AI384" s="143" t="str">
        <f t="shared" si="472"/>
        <v/>
      </c>
      <c r="AJ384" s="47"/>
      <c r="AK384" s="52" t="str">
        <f t="shared" si="473"/>
        <v/>
      </c>
      <c r="AL384" s="31" t="str">
        <f t="shared" si="474"/>
        <v/>
      </c>
      <c r="AM384" s="73" t="str">
        <f t="shared" si="475"/>
        <v/>
      </c>
      <c r="AN384" s="73" t="str">
        <f t="shared" si="476"/>
        <v/>
      </c>
      <c r="AO384" s="31" t="str">
        <f t="shared" si="437"/>
        <v/>
      </c>
      <c r="AP384" s="66" t="str">
        <f t="shared" si="438"/>
        <v/>
      </c>
      <c r="AQ384" s="47" t="s">
        <v>0</v>
      </c>
      <c r="AR384" s="82" t="str">
        <f t="shared" si="477"/>
        <v/>
      </c>
      <c r="AS384" s="47" t="s">
        <v>0</v>
      </c>
      <c r="AT384" s="19" t="str">
        <f t="shared" si="478"/>
        <v/>
      </c>
      <c r="AU384" s="47" t="s">
        <v>0</v>
      </c>
      <c r="AV384" s="103"/>
      <c r="AW384" s="105"/>
      <c r="AX384" s="47" t="s">
        <v>0</v>
      </c>
      <c r="AY384" s="259" t="str">
        <f t="shared" si="501"/>
        <v/>
      </c>
      <c r="AZ384" s="47" t="s">
        <v>0</v>
      </c>
      <c r="BA384" s="52" t="str">
        <f t="shared" si="431"/>
        <v/>
      </c>
      <c r="BB384" s="73" t="str">
        <f>IF(AV384&amp;AW384="","",MAX(BB$12:BB383)+1)</f>
        <v/>
      </c>
      <c r="BC384" s="271" t="str">
        <f t="shared" si="439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>IF(O384="","",IF(BC384="",AO384,IF(BC384="NEMA",AV384,INDEX(regNatjecatelj_ime,MATCH(BC384,regNatjecatelj_id,0)))))</f>
        <v/>
      </c>
      <c r="BG384" s="31" t="str">
        <f>IF(O384="","",IF(BC384="",AP384,IF(BC384="NEMA",AW384,INDEX(regNatjecatelj_prezime,MATCH(BC384,regNatjecatelj_id,0)))))</f>
        <v/>
      </c>
      <c r="BH384" s="73" t="str">
        <f t="shared" si="479"/>
        <v/>
      </c>
      <c r="BI384" s="53" t="str">
        <f t="shared" si="480"/>
        <v/>
      </c>
      <c r="BJ384" s="47" t="s">
        <v>0</v>
      </c>
      <c r="BK384" s="52" t="str">
        <f t="shared" si="440"/>
        <v/>
      </c>
      <c r="BL384" s="31" t="str">
        <f t="shared" si="441"/>
        <v/>
      </c>
      <c r="BM384" s="73" t="str">
        <f t="shared" si="442"/>
        <v/>
      </c>
      <c r="BN384" s="31" t="str" cm="1">
        <f t="array" ref="BN384">IF(BM384="",""&amp;BL384,IF(BM384="NEMA",BL384,INDEX(regKlub_naziv,MATCH(INDEX(regKlub_alias_klubId,BM384),regKlub_id,0))))</f>
        <v/>
      </c>
      <c r="BO384" s="31" t="str" cm="1">
        <f t="array" ref="BO384">IFERROR(""&amp;INDEX(regNatjecatelj_klub,DX384),"")</f>
        <v/>
      </c>
      <c r="BP384" s="88" t="str">
        <f t="shared" si="481"/>
        <v/>
      </c>
      <c r="BQ384" s="66" t="str">
        <f t="shared" si="482"/>
        <v/>
      </c>
      <c r="BR384" s="47" t="s">
        <v>0</v>
      </c>
      <c r="BS384" s="52" t="str">
        <f>IF(X384&lt;&gt;"NEMA","",IF(IFERROR(MATCH(W384,W$12:W383,0),0)&lt;&gt;0,"",W384))</f>
        <v/>
      </c>
      <c r="BT384" s="73" t="str">
        <f t="shared" si="483"/>
        <v/>
      </c>
      <c r="BU384" s="31" t="str">
        <f>IF(OR(BT384="",BT384&lt;&gt;"NEMA"),"",MAX(BU$12:BU383)+1)</f>
        <v/>
      </c>
      <c r="BV384" s="66" t="str">
        <f t="shared" si="484"/>
        <v/>
      </c>
      <c r="BW384" s="47" t="s">
        <v>0</v>
      </c>
      <c r="BX384" s="19" t="str">
        <f t="shared" si="485"/>
        <v/>
      </c>
      <c r="BY384" s="47" t="s">
        <v>0</v>
      </c>
      <c r="BZ384" s="82" t="str">
        <f>IF(BM384&lt;&gt;"NEMA","",IF(IFERROR(MATCH(BL384,BL$12:BL383,0),0)&lt;&gt;0,"",BL384))</f>
        <v/>
      </c>
      <c r="CA384" s="47" t="s">
        <v>0</v>
      </c>
      <c r="CB384" s="125"/>
      <c r="CC384" s="47" t="s">
        <v>0</v>
      </c>
      <c r="CD384" s="58" t="str">
        <f t="shared" si="486"/>
        <v/>
      </c>
      <c r="CE384" s="31" t="str">
        <f t="shared" si="487"/>
        <v/>
      </c>
      <c r="CF384" s="31" t="str">
        <f>IF(CE384="","",MAX(CF$12:CF383)+1)</f>
        <v/>
      </c>
      <c r="CG384" s="31" t="str">
        <f t="shared" si="443"/>
        <v/>
      </c>
      <c r="CH384" s="31" t="str">
        <f t="shared" si="488"/>
        <v/>
      </c>
      <c r="CI384" s="31" t="str">
        <f>IF(CB384="","",MAX(CI$12:CI383)+1)</f>
        <v/>
      </c>
      <c r="CJ384" s="31" t="str">
        <f t="shared" si="489"/>
        <v/>
      </c>
      <c r="CK384" s="66" t="str">
        <f t="shared" si="490"/>
        <v/>
      </c>
      <c r="CL384" s="47" t="s">
        <v>0</v>
      </c>
      <c r="CM384" s="73" t="str">
        <f t="shared" si="444"/>
        <v/>
      </c>
      <c r="CN384" s="47"/>
      <c r="CO384" s="19" t="str">
        <f t="shared" si="491"/>
        <v/>
      </c>
      <c r="CP384" s="47" t="s">
        <v>0</v>
      </c>
      <c r="CQ384" s="143" t="str">
        <f t="shared" si="492"/>
        <v/>
      </c>
      <c r="CR384" s="47" t="s">
        <v>0</v>
      </c>
      <c r="CS384" s="58" t="str">
        <f t="shared" si="508"/>
        <v/>
      </c>
      <c r="CT384" s="73" t="str">
        <f t="shared" si="509"/>
        <v/>
      </c>
      <c r="CU384" s="229" t="str">
        <f t="shared" si="445"/>
        <v/>
      </c>
      <c r="CV384" s="230" t="str">
        <f t="shared" si="510"/>
        <v/>
      </c>
      <c r="CW384" s="163" t="str">
        <f t="shared" si="446"/>
        <v/>
      </c>
      <c r="CX384" s="47" t="s">
        <v>0</v>
      </c>
      <c r="CY384" s="222" t="str">
        <f t="shared" si="493"/>
        <v xml:space="preserve">
</v>
      </c>
      <c r="CZ384" s="223" t="str">
        <f t="shared" si="494"/>
        <v/>
      </c>
      <c r="DA384" s="47" t="s">
        <v>0</v>
      </c>
      <c r="DB384" s="47"/>
      <c r="DC384" s="47"/>
      <c r="DD384" s="47"/>
      <c r="DE384" s="47" t="s">
        <v>0</v>
      </c>
      <c r="DF384" s="53" t="str">
        <f t="shared" si="502"/>
        <v/>
      </c>
      <c r="DG384" t="s">
        <v>0</v>
      </c>
      <c r="DH384" s="128" t="str">
        <f t="shared" si="503"/>
        <v/>
      </c>
      <c r="DI384" t="s">
        <v>0</v>
      </c>
      <c r="DJ384" s="52" t="str">
        <f t="shared" si="504"/>
        <v/>
      </c>
      <c r="DK384" s="66" t="str">
        <f t="shared" si="505"/>
        <v/>
      </c>
      <c r="DL384" t="s">
        <v>0</v>
      </c>
      <c r="DM384" s="19" t="str">
        <f t="shared" si="506"/>
        <v/>
      </c>
      <c r="DN384" s="47" t="s">
        <v>0</v>
      </c>
      <c r="DO384" s="19" t="str">
        <f t="shared" si="507"/>
        <v/>
      </c>
      <c r="DP384" s="47" t="s">
        <v>0</v>
      </c>
      <c r="DQ384" s="52" t="str">
        <f t="shared" si="447"/>
        <v/>
      </c>
      <c r="DR384" s="53" t="str">
        <f t="shared" si="448"/>
        <v/>
      </c>
      <c r="DS384" s="47" t="s">
        <v>0</v>
      </c>
      <c r="DT384" s="52" t="str">
        <f t="shared" si="449"/>
        <v/>
      </c>
      <c r="DU384" s="53" t="str">
        <f t="shared" si="450"/>
        <v/>
      </c>
      <c r="DV384" s="47" t="s">
        <v>0</v>
      </c>
      <c r="DW384" s="52" t="str">
        <f t="shared" si="451"/>
        <v/>
      </c>
      <c r="DX384" s="53" t="str">
        <f t="shared" si="452"/>
        <v/>
      </c>
      <c r="DY384" s="47" t="s">
        <v>0</v>
      </c>
      <c r="DZ384" s="58" t="str">
        <f t="shared" si="495"/>
        <v/>
      </c>
      <c r="EA384" s="53" t="str" cm="1">
        <f t="array" ref="EA384">IF(DZ384&lt;&gt;"",INDEX(regNatjecatelj_id,DZ384,0),IF(BD384&lt;&gt;"",BD384,""))</f>
        <v/>
      </c>
      <c r="EB384" s="47" t="s">
        <v>0</v>
      </c>
      <c r="EC384" s="58" t="str">
        <f t="shared" si="453"/>
        <v/>
      </c>
      <c r="ED384" s="73" t="str">
        <f t="shared" si="454"/>
        <v/>
      </c>
      <c r="EE384" s="73" t="str">
        <f t="shared" si="455"/>
        <v/>
      </c>
      <c r="EF384" s="73" t="str">
        <f t="shared" si="456"/>
        <v/>
      </c>
      <c r="EG384" s="66" t="str">
        <f t="shared" si="457"/>
        <v/>
      </c>
      <c r="EH384" s="47" t="s">
        <v>0</v>
      </c>
      <c r="EI384" s="58" t="str">
        <f>IF(AL384="","",MAX(EI$12:EI383)+1)</f>
        <v/>
      </c>
      <c r="EJ384" s="73" t="str">
        <f t="shared" si="458"/>
        <v/>
      </c>
      <c r="EK384" s="73" t="str">
        <f t="shared" si="496"/>
        <v/>
      </c>
      <c r="EL384" s="73" t="str">
        <f t="shared" si="459"/>
        <v/>
      </c>
      <c r="EM384" s="73" t="str">
        <f t="shared" si="460"/>
        <v/>
      </c>
      <c r="EN384" s="73" t="str">
        <f t="shared" si="497"/>
        <v/>
      </c>
      <c r="EO384" s="73" t="str">
        <f t="shared" si="498"/>
        <v/>
      </c>
      <c r="EP384" s="73" t="str">
        <f t="shared" si="461"/>
        <v/>
      </c>
      <c r="EQ384" s="73" t="str">
        <f t="shared" si="462"/>
        <v/>
      </c>
      <c r="ER384" s="73" t="str">
        <f t="shared" si="463"/>
        <v/>
      </c>
      <c r="ES384" s="53" t="str">
        <f t="shared" si="464"/>
        <v/>
      </c>
      <c r="ET384" s="47" t="s">
        <v>0</v>
      </c>
      <c r="EU384" s="19" t="str">
        <f t="shared" si="499"/>
        <v/>
      </c>
      <c r="EV384" s="47" t="s">
        <v>0</v>
      </c>
      <c r="EW384" s="19" t="str">
        <f t="shared" si="500"/>
        <v/>
      </c>
      <c r="EX384" s="47" t="s">
        <v>0</v>
      </c>
      <c r="EY384" s="180" t="str">
        <f t="shared" si="465"/>
        <v/>
      </c>
      <c r="EZ384" s="47" t="s">
        <v>0</v>
      </c>
    </row>
    <row r="385" spans="1:156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6" t="str">
        <f t="shared" si="466"/>
        <v/>
      </c>
      <c r="P385" s="47"/>
      <c r="Q385" s="52" t="str">
        <f t="shared" si="467"/>
        <v/>
      </c>
      <c r="R385" s="73" t="str">
        <f>IF(Q385="","",IF(COUNTIF(Q$12:Q384,Q385)=0,R384+1,R384))</f>
        <v/>
      </c>
      <c r="S385" s="73" t="str">
        <f t="shared" si="468"/>
        <v/>
      </c>
      <c r="T385" s="73" t="str">
        <f t="shared" si="432"/>
        <v/>
      </c>
      <c r="U385" s="66" t="str">
        <f t="shared" si="433"/>
        <v/>
      </c>
      <c r="V385" s="47" t="s">
        <v>0</v>
      </c>
      <c r="W385" s="222" t="str">
        <f t="shared" si="434"/>
        <v/>
      </c>
      <c r="X385" s="223" t="str">
        <f t="shared" si="435"/>
        <v/>
      </c>
      <c r="Y385" s="47" t="s">
        <v>0</v>
      </c>
      <c r="Z385" s="52" t="str">
        <f t="shared" si="469"/>
        <v/>
      </c>
      <c r="AA385" s="73" t="str">
        <f t="shared" si="436"/>
        <v/>
      </c>
      <c r="AB385" s="31" t="str">
        <f t="shared" si="470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471"/>
        <v/>
      </c>
      <c r="AH385" s="47" t="s">
        <v>0</v>
      </c>
      <c r="AI385" s="143" t="str">
        <f t="shared" si="472"/>
        <v/>
      </c>
      <c r="AJ385" s="47"/>
      <c r="AK385" s="52" t="str">
        <f t="shared" si="473"/>
        <v/>
      </c>
      <c r="AL385" s="31" t="str">
        <f t="shared" si="474"/>
        <v/>
      </c>
      <c r="AM385" s="73" t="str">
        <f t="shared" si="475"/>
        <v/>
      </c>
      <c r="AN385" s="73" t="str">
        <f t="shared" si="476"/>
        <v/>
      </c>
      <c r="AO385" s="31" t="str">
        <f t="shared" si="437"/>
        <v/>
      </c>
      <c r="AP385" s="66" t="str">
        <f t="shared" si="438"/>
        <v/>
      </c>
      <c r="AQ385" s="47" t="s">
        <v>0</v>
      </c>
      <c r="AR385" s="82" t="str">
        <f t="shared" si="477"/>
        <v/>
      </c>
      <c r="AS385" s="47" t="s">
        <v>0</v>
      </c>
      <c r="AT385" s="19" t="str">
        <f t="shared" si="478"/>
        <v/>
      </c>
      <c r="AU385" s="47" t="s">
        <v>0</v>
      </c>
      <c r="AV385" s="103"/>
      <c r="AW385" s="105"/>
      <c r="AX385" s="47" t="s">
        <v>0</v>
      </c>
      <c r="AY385" s="259" t="str">
        <f t="shared" si="501"/>
        <v/>
      </c>
      <c r="AZ385" s="47" t="s">
        <v>0</v>
      </c>
      <c r="BA385" s="52" t="str">
        <f t="shared" si="431"/>
        <v/>
      </c>
      <c r="BB385" s="73" t="str">
        <f>IF(AV385&amp;AW385="","",MAX(BB$12:BB384)+1)</f>
        <v/>
      </c>
      <c r="BC385" s="271" t="str">
        <f t="shared" si="439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>IF(O385="","",IF(BC385="",AO385,IF(BC385="NEMA",AV385,INDEX(regNatjecatelj_ime,MATCH(BC385,regNatjecatelj_id,0)))))</f>
        <v/>
      </c>
      <c r="BG385" s="31" t="str">
        <f>IF(O385="","",IF(BC385="",AP385,IF(BC385="NEMA",AW385,INDEX(regNatjecatelj_prezime,MATCH(BC385,regNatjecatelj_id,0)))))</f>
        <v/>
      </c>
      <c r="BH385" s="73" t="str">
        <f t="shared" si="479"/>
        <v/>
      </c>
      <c r="BI385" s="53" t="str">
        <f t="shared" si="480"/>
        <v/>
      </c>
      <c r="BJ385" s="47" t="s">
        <v>0</v>
      </c>
      <c r="BK385" s="52" t="str">
        <f t="shared" si="440"/>
        <v/>
      </c>
      <c r="BL385" s="31" t="str">
        <f t="shared" si="441"/>
        <v/>
      </c>
      <c r="BM385" s="73" t="str">
        <f t="shared" si="442"/>
        <v/>
      </c>
      <c r="BN385" s="31" t="str" cm="1">
        <f t="array" ref="BN385">IF(BM385="",""&amp;BL385,IF(BM385="NEMA",BL385,INDEX(regKlub_naziv,MATCH(INDEX(regKlub_alias_klubId,BM385),regKlub_id,0))))</f>
        <v/>
      </c>
      <c r="BO385" s="31" t="str" cm="1">
        <f t="array" ref="BO385">IFERROR(""&amp;INDEX(regNatjecatelj_klub,DX385),"")</f>
        <v/>
      </c>
      <c r="BP385" s="88" t="str">
        <f t="shared" si="481"/>
        <v/>
      </c>
      <c r="BQ385" s="66" t="str">
        <f t="shared" si="482"/>
        <v/>
      </c>
      <c r="BR385" s="47" t="s">
        <v>0</v>
      </c>
      <c r="BS385" s="52" t="str">
        <f>IF(X385&lt;&gt;"NEMA","",IF(IFERROR(MATCH(W385,W$12:W384,0),0)&lt;&gt;0,"",W385))</f>
        <v/>
      </c>
      <c r="BT385" s="73" t="str">
        <f t="shared" si="483"/>
        <v/>
      </c>
      <c r="BU385" s="31" t="str">
        <f>IF(OR(BT385="",BT385&lt;&gt;"NEMA"),"",MAX(BU$12:BU384)+1)</f>
        <v/>
      </c>
      <c r="BV385" s="66" t="str">
        <f t="shared" si="484"/>
        <v/>
      </c>
      <c r="BW385" s="47" t="s">
        <v>0</v>
      </c>
      <c r="BX385" s="19" t="str">
        <f t="shared" si="485"/>
        <v/>
      </c>
      <c r="BY385" s="47" t="s">
        <v>0</v>
      </c>
      <c r="BZ385" s="82" t="str">
        <f>IF(BM385&lt;&gt;"NEMA","",IF(IFERROR(MATCH(BL385,BL$12:BL384,0),0)&lt;&gt;0,"",BL385))</f>
        <v/>
      </c>
      <c r="CA385" s="47" t="s">
        <v>0</v>
      </c>
      <c r="CB385" s="125"/>
      <c r="CC385" s="47" t="s">
        <v>0</v>
      </c>
      <c r="CD385" s="58" t="str">
        <f t="shared" si="486"/>
        <v/>
      </c>
      <c r="CE385" s="31" t="str">
        <f t="shared" si="487"/>
        <v/>
      </c>
      <c r="CF385" s="31" t="str">
        <f>IF(CE385="","",MAX(CF$12:CF384)+1)</f>
        <v/>
      </c>
      <c r="CG385" s="31" t="str">
        <f t="shared" si="443"/>
        <v/>
      </c>
      <c r="CH385" s="31" t="str">
        <f t="shared" si="488"/>
        <v/>
      </c>
      <c r="CI385" s="31" t="str">
        <f>IF(CB385="","",MAX(CI$12:CI384)+1)</f>
        <v/>
      </c>
      <c r="CJ385" s="31" t="str">
        <f t="shared" si="489"/>
        <v/>
      </c>
      <c r="CK385" s="66" t="str">
        <f t="shared" si="490"/>
        <v/>
      </c>
      <c r="CL385" s="47" t="s">
        <v>0</v>
      </c>
      <c r="CM385" s="73" t="str">
        <f t="shared" si="444"/>
        <v/>
      </c>
      <c r="CN385" s="47"/>
      <c r="CO385" s="19" t="str">
        <f t="shared" si="491"/>
        <v/>
      </c>
      <c r="CP385" s="47" t="s">
        <v>0</v>
      </c>
      <c r="CQ385" s="143" t="str">
        <f t="shared" si="492"/>
        <v/>
      </c>
      <c r="CR385" s="47" t="s">
        <v>0</v>
      </c>
      <c r="CS385" s="58" t="str">
        <f t="shared" si="508"/>
        <v/>
      </c>
      <c r="CT385" s="73" t="str">
        <f t="shared" si="509"/>
        <v/>
      </c>
      <c r="CU385" s="229" t="str">
        <f t="shared" si="445"/>
        <v/>
      </c>
      <c r="CV385" s="230" t="str">
        <f t="shared" si="510"/>
        <v/>
      </c>
      <c r="CW385" s="163" t="str">
        <f t="shared" si="446"/>
        <v/>
      </c>
      <c r="CX385" s="47" t="s">
        <v>0</v>
      </c>
      <c r="CY385" s="222" t="str">
        <f t="shared" si="493"/>
        <v xml:space="preserve">
</v>
      </c>
      <c r="CZ385" s="223" t="str">
        <f t="shared" si="494"/>
        <v/>
      </c>
      <c r="DA385" s="47" t="s">
        <v>0</v>
      </c>
      <c r="DB385" s="47"/>
      <c r="DC385" s="47"/>
      <c r="DD385" s="47"/>
      <c r="DE385" s="47" t="s">
        <v>0</v>
      </c>
      <c r="DF385" s="53" t="str">
        <f t="shared" si="502"/>
        <v/>
      </c>
      <c r="DG385" t="s">
        <v>0</v>
      </c>
      <c r="DH385" s="128" t="str">
        <f t="shared" si="503"/>
        <v/>
      </c>
      <c r="DI385" t="s">
        <v>0</v>
      </c>
      <c r="DJ385" s="52" t="str">
        <f t="shared" si="504"/>
        <v/>
      </c>
      <c r="DK385" s="66" t="str">
        <f t="shared" si="505"/>
        <v/>
      </c>
      <c r="DL385" t="s">
        <v>0</v>
      </c>
      <c r="DM385" s="19" t="str">
        <f t="shared" si="506"/>
        <v/>
      </c>
      <c r="DN385" s="47" t="s">
        <v>0</v>
      </c>
      <c r="DO385" s="19" t="str">
        <f t="shared" si="507"/>
        <v/>
      </c>
      <c r="DP385" s="47" t="s">
        <v>0</v>
      </c>
      <c r="DQ385" s="52" t="str">
        <f t="shared" si="447"/>
        <v/>
      </c>
      <c r="DR385" s="53" t="str">
        <f t="shared" si="448"/>
        <v/>
      </c>
      <c r="DS385" s="47" t="s">
        <v>0</v>
      </c>
      <c r="DT385" s="52" t="str">
        <f t="shared" si="449"/>
        <v/>
      </c>
      <c r="DU385" s="53" t="str">
        <f t="shared" si="450"/>
        <v/>
      </c>
      <c r="DV385" s="47" t="s">
        <v>0</v>
      </c>
      <c r="DW385" s="52" t="str">
        <f t="shared" si="451"/>
        <v/>
      </c>
      <c r="DX385" s="53" t="str">
        <f t="shared" si="452"/>
        <v/>
      </c>
      <c r="DY385" s="47" t="s">
        <v>0</v>
      </c>
      <c r="DZ385" s="58" t="str">
        <f t="shared" si="495"/>
        <v/>
      </c>
      <c r="EA385" s="53" t="str" cm="1">
        <f t="array" ref="EA385">IF(DZ385&lt;&gt;"",INDEX(regNatjecatelj_id,DZ385,0),IF(BD385&lt;&gt;"",BD385,""))</f>
        <v/>
      </c>
      <c r="EB385" s="47" t="s">
        <v>0</v>
      </c>
      <c r="EC385" s="58" t="str">
        <f t="shared" si="453"/>
        <v/>
      </c>
      <c r="ED385" s="73" t="str">
        <f t="shared" si="454"/>
        <v/>
      </c>
      <c r="EE385" s="73" t="str">
        <f t="shared" si="455"/>
        <v/>
      </c>
      <c r="EF385" s="73" t="str">
        <f t="shared" si="456"/>
        <v/>
      </c>
      <c r="EG385" s="66" t="str">
        <f t="shared" si="457"/>
        <v/>
      </c>
      <c r="EH385" s="47" t="s">
        <v>0</v>
      </c>
      <c r="EI385" s="58" t="str">
        <f>IF(AL385="","",MAX(EI$12:EI384)+1)</f>
        <v/>
      </c>
      <c r="EJ385" s="73" t="str">
        <f t="shared" si="458"/>
        <v/>
      </c>
      <c r="EK385" s="73" t="str">
        <f t="shared" si="496"/>
        <v/>
      </c>
      <c r="EL385" s="73" t="str">
        <f t="shared" si="459"/>
        <v/>
      </c>
      <c r="EM385" s="73" t="str">
        <f t="shared" si="460"/>
        <v/>
      </c>
      <c r="EN385" s="73" t="str">
        <f t="shared" si="497"/>
        <v/>
      </c>
      <c r="EO385" s="73" t="str">
        <f t="shared" si="498"/>
        <v/>
      </c>
      <c r="EP385" s="73" t="str">
        <f t="shared" si="461"/>
        <v/>
      </c>
      <c r="EQ385" s="73" t="str">
        <f t="shared" si="462"/>
        <v/>
      </c>
      <c r="ER385" s="73" t="str">
        <f t="shared" si="463"/>
        <v/>
      </c>
      <c r="ES385" s="53" t="str">
        <f t="shared" si="464"/>
        <v/>
      </c>
      <c r="ET385" s="47" t="s">
        <v>0</v>
      </c>
      <c r="EU385" s="19" t="str">
        <f t="shared" si="499"/>
        <v/>
      </c>
      <c r="EV385" s="47" t="s">
        <v>0</v>
      </c>
      <c r="EW385" s="19" t="str">
        <f t="shared" si="500"/>
        <v/>
      </c>
      <c r="EX385" s="47" t="s">
        <v>0</v>
      </c>
      <c r="EY385" s="180" t="str">
        <f t="shared" si="465"/>
        <v/>
      </c>
      <c r="EZ385" s="47" t="s">
        <v>0</v>
      </c>
    </row>
    <row r="386" spans="1:156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6" t="str">
        <f t="shared" si="466"/>
        <v/>
      </c>
      <c r="P386" s="47"/>
      <c r="Q386" s="52" t="str">
        <f t="shared" si="467"/>
        <v/>
      </c>
      <c r="R386" s="73" t="str">
        <f>IF(Q386="","",IF(COUNTIF(Q$12:Q385,Q386)=0,R385+1,R385))</f>
        <v/>
      </c>
      <c r="S386" s="73" t="str">
        <f t="shared" si="468"/>
        <v/>
      </c>
      <c r="T386" s="73" t="str">
        <f t="shared" si="432"/>
        <v/>
      </c>
      <c r="U386" s="66" t="str">
        <f t="shared" si="433"/>
        <v/>
      </c>
      <c r="V386" s="47" t="s">
        <v>0</v>
      </c>
      <c r="W386" s="222" t="str">
        <f t="shared" si="434"/>
        <v/>
      </c>
      <c r="X386" s="223" t="str">
        <f t="shared" si="435"/>
        <v/>
      </c>
      <c r="Y386" s="47" t="s">
        <v>0</v>
      </c>
      <c r="Z386" s="52" t="str">
        <f t="shared" si="469"/>
        <v/>
      </c>
      <c r="AA386" s="73" t="str">
        <f t="shared" si="436"/>
        <v/>
      </c>
      <c r="AB386" s="31" t="str">
        <f t="shared" si="470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471"/>
        <v/>
      </c>
      <c r="AH386" s="47" t="s">
        <v>0</v>
      </c>
      <c r="AI386" s="143" t="str">
        <f t="shared" si="472"/>
        <v/>
      </c>
      <c r="AJ386" s="47"/>
      <c r="AK386" s="52" t="str">
        <f t="shared" si="473"/>
        <v/>
      </c>
      <c r="AL386" s="31" t="str">
        <f t="shared" si="474"/>
        <v/>
      </c>
      <c r="AM386" s="73" t="str">
        <f t="shared" si="475"/>
        <v/>
      </c>
      <c r="AN386" s="73" t="str">
        <f t="shared" si="476"/>
        <v/>
      </c>
      <c r="AO386" s="31" t="str">
        <f t="shared" si="437"/>
        <v/>
      </c>
      <c r="AP386" s="66" t="str">
        <f t="shared" si="438"/>
        <v/>
      </c>
      <c r="AQ386" s="47" t="s">
        <v>0</v>
      </c>
      <c r="AR386" s="82" t="str">
        <f t="shared" si="477"/>
        <v/>
      </c>
      <c r="AS386" s="47" t="s">
        <v>0</v>
      </c>
      <c r="AT386" s="19" t="str">
        <f t="shared" si="478"/>
        <v/>
      </c>
      <c r="AU386" s="47" t="s">
        <v>0</v>
      </c>
      <c r="AV386" s="103"/>
      <c r="AW386" s="105"/>
      <c r="AX386" s="47" t="s">
        <v>0</v>
      </c>
      <c r="AY386" s="259" t="str">
        <f t="shared" si="501"/>
        <v/>
      </c>
      <c r="AZ386" s="47" t="s">
        <v>0</v>
      </c>
      <c r="BA386" s="52" t="str">
        <f t="shared" si="431"/>
        <v/>
      </c>
      <c r="BB386" s="73" t="str">
        <f>IF(AV386&amp;AW386="","",MAX(BB$12:BB385)+1)</f>
        <v/>
      </c>
      <c r="BC386" s="271" t="str">
        <f t="shared" si="439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>IF(O386="","",IF(BC386="",AO386,IF(BC386="NEMA",AV386,INDEX(regNatjecatelj_ime,MATCH(BC386,regNatjecatelj_id,0)))))</f>
        <v/>
      </c>
      <c r="BG386" s="31" t="str">
        <f>IF(O386="","",IF(BC386="",AP386,IF(BC386="NEMA",AW386,INDEX(regNatjecatelj_prezime,MATCH(BC386,regNatjecatelj_id,0)))))</f>
        <v/>
      </c>
      <c r="BH386" s="73" t="str">
        <f t="shared" si="479"/>
        <v/>
      </c>
      <c r="BI386" s="53" t="str">
        <f t="shared" si="480"/>
        <v/>
      </c>
      <c r="BJ386" s="47" t="s">
        <v>0</v>
      </c>
      <c r="BK386" s="52" t="str">
        <f t="shared" si="440"/>
        <v/>
      </c>
      <c r="BL386" s="31" t="str">
        <f t="shared" si="441"/>
        <v/>
      </c>
      <c r="BM386" s="73" t="str">
        <f t="shared" si="442"/>
        <v/>
      </c>
      <c r="BN386" s="31" t="str" cm="1">
        <f t="array" ref="BN386">IF(BM386="",""&amp;BL386,IF(BM386="NEMA",BL386,INDEX(regKlub_naziv,MATCH(INDEX(regKlub_alias_klubId,BM386),regKlub_id,0))))</f>
        <v/>
      </c>
      <c r="BO386" s="31" t="str" cm="1">
        <f t="array" ref="BO386">IFERROR(""&amp;INDEX(regNatjecatelj_klub,DX386),"")</f>
        <v/>
      </c>
      <c r="BP386" s="88" t="str">
        <f t="shared" si="481"/>
        <v/>
      </c>
      <c r="BQ386" s="66" t="str">
        <f t="shared" si="482"/>
        <v/>
      </c>
      <c r="BR386" s="47" t="s">
        <v>0</v>
      </c>
      <c r="BS386" s="52" t="str">
        <f>IF(X386&lt;&gt;"NEMA","",IF(IFERROR(MATCH(W386,W$12:W385,0),0)&lt;&gt;0,"",W386))</f>
        <v/>
      </c>
      <c r="BT386" s="73" t="str">
        <f t="shared" si="483"/>
        <v/>
      </c>
      <c r="BU386" s="31" t="str">
        <f>IF(OR(BT386="",BT386&lt;&gt;"NEMA"),"",MAX(BU$12:BU385)+1)</f>
        <v/>
      </c>
      <c r="BV386" s="66" t="str">
        <f t="shared" si="484"/>
        <v/>
      </c>
      <c r="BW386" s="47" t="s">
        <v>0</v>
      </c>
      <c r="BX386" s="19" t="str">
        <f t="shared" si="485"/>
        <v/>
      </c>
      <c r="BY386" s="47" t="s">
        <v>0</v>
      </c>
      <c r="BZ386" s="82" t="str">
        <f>IF(BM386&lt;&gt;"NEMA","",IF(IFERROR(MATCH(BL386,BL$12:BL385,0),0)&lt;&gt;0,"",BL386))</f>
        <v/>
      </c>
      <c r="CA386" s="47" t="s">
        <v>0</v>
      </c>
      <c r="CB386" s="125"/>
      <c r="CC386" s="47" t="s">
        <v>0</v>
      </c>
      <c r="CD386" s="58" t="str">
        <f t="shared" si="486"/>
        <v/>
      </c>
      <c r="CE386" s="31" t="str">
        <f t="shared" si="487"/>
        <v/>
      </c>
      <c r="CF386" s="31" t="str">
        <f>IF(CE386="","",MAX(CF$12:CF385)+1)</f>
        <v/>
      </c>
      <c r="CG386" s="31" t="str">
        <f t="shared" si="443"/>
        <v/>
      </c>
      <c r="CH386" s="31" t="str">
        <f t="shared" si="488"/>
        <v/>
      </c>
      <c r="CI386" s="31" t="str">
        <f>IF(CB386="","",MAX(CI$12:CI385)+1)</f>
        <v/>
      </c>
      <c r="CJ386" s="31" t="str">
        <f t="shared" si="489"/>
        <v/>
      </c>
      <c r="CK386" s="66" t="str">
        <f t="shared" si="490"/>
        <v/>
      </c>
      <c r="CL386" s="47" t="s">
        <v>0</v>
      </c>
      <c r="CM386" s="73" t="str">
        <f t="shared" si="444"/>
        <v/>
      </c>
      <c r="CN386" s="47"/>
      <c r="CO386" s="19" t="str">
        <f t="shared" si="491"/>
        <v/>
      </c>
      <c r="CP386" s="47" t="s">
        <v>0</v>
      </c>
      <c r="CQ386" s="143" t="str">
        <f t="shared" si="492"/>
        <v/>
      </c>
      <c r="CR386" s="47" t="s">
        <v>0</v>
      </c>
      <c r="CS386" s="58" t="str">
        <f t="shared" si="508"/>
        <v/>
      </c>
      <c r="CT386" s="73" t="str">
        <f t="shared" si="509"/>
        <v/>
      </c>
      <c r="CU386" s="229" t="str">
        <f t="shared" si="445"/>
        <v/>
      </c>
      <c r="CV386" s="230" t="str">
        <f t="shared" si="510"/>
        <v/>
      </c>
      <c r="CW386" s="163" t="str">
        <f t="shared" si="446"/>
        <v/>
      </c>
      <c r="CX386" s="47" t="s">
        <v>0</v>
      </c>
      <c r="CY386" s="222" t="str">
        <f t="shared" si="493"/>
        <v xml:space="preserve">
</v>
      </c>
      <c r="CZ386" s="223" t="str">
        <f t="shared" si="494"/>
        <v/>
      </c>
      <c r="DA386" s="47" t="s">
        <v>0</v>
      </c>
      <c r="DB386" s="47"/>
      <c r="DC386" s="47"/>
      <c r="DD386" s="47"/>
      <c r="DE386" s="47" t="s">
        <v>0</v>
      </c>
      <c r="DF386" s="53" t="str">
        <f t="shared" si="502"/>
        <v/>
      </c>
      <c r="DG386" t="s">
        <v>0</v>
      </c>
      <c r="DH386" s="128" t="str">
        <f t="shared" si="503"/>
        <v/>
      </c>
      <c r="DI386" t="s">
        <v>0</v>
      </c>
      <c r="DJ386" s="52" t="str">
        <f t="shared" si="504"/>
        <v/>
      </c>
      <c r="DK386" s="66" t="str">
        <f t="shared" si="505"/>
        <v/>
      </c>
      <c r="DL386" t="s">
        <v>0</v>
      </c>
      <c r="DM386" s="19" t="str">
        <f t="shared" si="506"/>
        <v/>
      </c>
      <c r="DN386" s="47" t="s">
        <v>0</v>
      </c>
      <c r="DO386" s="19" t="str">
        <f t="shared" si="507"/>
        <v/>
      </c>
      <c r="DP386" s="47" t="s">
        <v>0</v>
      </c>
      <c r="DQ386" s="52" t="str">
        <f t="shared" si="447"/>
        <v/>
      </c>
      <c r="DR386" s="53" t="str">
        <f t="shared" si="448"/>
        <v/>
      </c>
      <c r="DS386" s="47" t="s">
        <v>0</v>
      </c>
      <c r="DT386" s="52" t="str">
        <f t="shared" si="449"/>
        <v/>
      </c>
      <c r="DU386" s="53" t="str">
        <f t="shared" si="450"/>
        <v/>
      </c>
      <c r="DV386" s="47" t="s">
        <v>0</v>
      </c>
      <c r="DW386" s="52" t="str">
        <f t="shared" si="451"/>
        <v/>
      </c>
      <c r="DX386" s="53" t="str">
        <f t="shared" si="452"/>
        <v/>
      </c>
      <c r="DY386" s="47" t="s">
        <v>0</v>
      </c>
      <c r="DZ386" s="58" t="str">
        <f t="shared" si="495"/>
        <v/>
      </c>
      <c r="EA386" s="53" t="str" cm="1">
        <f t="array" ref="EA386">IF(DZ386&lt;&gt;"",INDEX(regNatjecatelj_id,DZ386,0),IF(BD386&lt;&gt;"",BD386,""))</f>
        <v/>
      </c>
      <c r="EB386" s="47" t="s">
        <v>0</v>
      </c>
      <c r="EC386" s="58" t="str">
        <f t="shared" si="453"/>
        <v/>
      </c>
      <c r="ED386" s="73" t="str">
        <f t="shared" si="454"/>
        <v/>
      </c>
      <c r="EE386" s="73" t="str">
        <f t="shared" si="455"/>
        <v/>
      </c>
      <c r="EF386" s="73" t="str">
        <f t="shared" si="456"/>
        <v/>
      </c>
      <c r="EG386" s="66" t="str">
        <f t="shared" si="457"/>
        <v/>
      </c>
      <c r="EH386" s="47" t="s">
        <v>0</v>
      </c>
      <c r="EI386" s="58" t="str">
        <f>IF(AL386="","",MAX(EI$12:EI385)+1)</f>
        <v/>
      </c>
      <c r="EJ386" s="73" t="str">
        <f t="shared" si="458"/>
        <v/>
      </c>
      <c r="EK386" s="73" t="str">
        <f t="shared" si="496"/>
        <v/>
      </c>
      <c r="EL386" s="73" t="str">
        <f t="shared" si="459"/>
        <v/>
      </c>
      <c r="EM386" s="73" t="str">
        <f t="shared" si="460"/>
        <v/>
      </c>
      <c r="EN386" s="73" t="str">
        <f t="shared" si="497"/>
        <v/>
      </c>
      <c r="EO386" s="73" t="str">
        <f t="shared" si="498"/>
        <v/>
      </c>
      <c r="EP386" s="73" t="str">
        <f t="shared" si="461"/>
        <v/>
      </c>
      <c r="EQ386" s="73" t="str">
        <f t="shared" si="462"/>
        <v/>
      </c>
      <c r="ER386" s="73" t="str">
        <f t="shared" si="463"/>
        <v/>
      </c>
      <c r="ES386" s="53" t="str">
        <f t="shared" si="464"/>
        <v/>
      </c>
      <c r="ET386" s="47" t="s">
        <v>0</v>
      </c>
      <c r="EU386" s="19" t="str">
        <f t="shared" si="499"/>
        <v/>
      </c>
      <c r="EV386" s="47" t="s">
        <v>0</v>
      </c>
      <c r="EW386" s="19" t="str">
        <f t="shared" si="500"/>
        <v/>
      </c>
      <c r="EX386" s="47" t="s">
        <v>0</v>
      </c>
      <c r="EY386" s="180" t="str">
        <f t="shared" si="465"/>
        <v/>
      </c>
      <c r="EZ386" s="47" t="s">
        <v>0</v>
      </c>
    </row>
    <row r="387" spans="1:156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6" t="str">
        <f t="shared" si="466"/>
        <v/>
      </c>
      <c r="P387" s="47"/>
      <c r="Q387" s="52" t="str">
        <f t="shared" si="467"/>
        <v/>
      </c>
      <c r="R387" s="73" t="str">
        <f>IF(Q387="","",IF(COUNTIF(Q$12:Q386,Q387)=0,R386+1,R386))</f>
        <v/>
      </c>
      <c r="S387" s="73" t="str">
        <f t="shared" si="468"/>
        <v/>
      </c>
      <c r="T387" s="73" t="str">
        <f t="shared" si="432"/>
        <v/>
      </c>
      <c r="U387" s="66" t="str">
        <f t="shared" si="433"/>
        <v/>
      </c>
      <c r="V387" s="47" t="s">
        <v>0</v>
      </c>
      <c r="W387" s="222" t="str">
        <f t="shared" si="434"/>
        <v/>
      </c>
      <c r="X387" s="223" t="str">
        <f t="shared" si="435"/>
        <v/>
      </c>
      <c r="Y387" s="47" t="s">
        <v>0</v>
      </c>
      <c r="Z387" s="52" t="str">
        <f t="shared" si="469"/>
        <v/>
      </c>
      <c r="AA387" s="73" t="str">
        <f t="shared" si="436"/>
        <v/>
      </c>
      <c r="AB387" s="31" t="str">
        <f t="shared" si="470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471"/>
        <v/>
      </c>
      <c r="AH387" s="47" t="s">
        <v>0</v>
      </c>
      <c r="AI387" s="143" t="str">
        <f t="shared" si="472"/>
        <v/>
      </c>
      <c r="AJ387" s="47"/>
      <c r="AK387" s="52" t="str">
        <f t="shared" si="473"/>
        <v/>
      </c>
      <c r="AL387" s="31" t="str">
        <f t="shared" si="474"/>
        <v/>
      </c>
      <c r="AM387" s="73" t="str">
        <f t="shared" si="475"/>
        <v/>
      </c>
      <c r="AN387" s="73" t="str">
        <f t="shared" si="476"/>
        <v/>
      </c>
      <c r="AO387" s="31" t="str">
        <f t="shared" si="437"/>
        <v/>
      </c>
      <c r="AP387" s="66" t="str">
        <f t="shared" si="438"/>
        <v/>
      </c>
      <c r="AQ387" s="47" t="s">
        <v>0</v>
      </c>
      <c r="AR387" s="82" t="str">
        <f t="shared" si="477"/>
        <v/>
      </c>
      <c r="AS387" s="47" t="s">
        <v>0</v>
      </c>
      <c r="AT387" s="19" t="str">
        <f t="shared" si="478"/>
        <v/>
      </c>
      <c r="AU387" s="47" t="s">
        <v>0</v>
      </c>
      <c r="AV387" s="103"/>
      <c r="AW387" s="105"/>
      <c r="AX387" s="47" t="s">
        <v>0</v>
      </c>
      <c r="AY387" s="259" t="str">
        <f t="shared" si="501"/>
        <v/>
      </c>
      <c r="AZ387" s="47" t="s">
        <v>0</v>
      </c>
      <c r="BA387" s="52" t="str">
        <f t="shared" si="431"/>
        <v/>
      </c>
      <c r="BB387" s="73" t="str">
        <f>IF(AV387&amp;AW387="","",MAX(BB$12:BB386)+1)</f>
        <v/>
      </c>
      <c r="BC387" s="271" t="str">
        <f t="shared" si="439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>IF(O387="","",IF(BC387="",AO387,IF(BC387="NEMA",AV387,INDEX(regNatjecatelj_ime,MATCH(BC387,regNatjecatelj_id,0)))))</f>
        <v/>
      </c>
      <c r="BG387" s="31" t="str">
        <f>IF(O387="","",IF(BC387="",AP387,IF(BC387="NEMA",AW387,INDEX(regNatjecatelj_prezime,MATCH(BC387,regNatjecatelj_id,0)))))</f>
        <v/>
      </c>
      <c r="BH387" s="73" t="str">
        <f t="shared" si="479"/>
        <v/>
      </c>
      <c r="BI387" s="53" t="str">
        <f t="shared" si="480"/>
        <v/>
      </c>
      <c r="BJ387" s="47" t="s">
        <v>0</v>
      </c>
      <c r="BK387" s="52" t="str">
        <f t="shared" si="440"/>
        <v/>
      </c>
      <c r="BL387" s="31" t="str">
        <f t="shared" si="441"/>
        <v/>
      </c>
      <c r="BM387" s="73" t="str">
        <f t="shared" si="442"/>
        <v/>
      </c>
      <c r="BN387" s="31" t="str" cm="1">
        <f t="array" ref="BN387">IF(BM387="",""&amp;BL387,IF(BM387="NEMA",BL387,INDEX(regKlub_naziv,MATCH(INDEX(regKlub_alias_klubId,BM387),regKlub_id,0))))</f>
        <v/>
      </c>
      <c r="BO387" s="31" t="str" cm="1">
        <f t="array" ref="BO387">IFERROR(""&amp;INDEX(regNatjecatelj_klub,DX387),"")</f>
        <v/>
      </c>
      <c r="BP387" s="88" t="str">
        <f t="shared" si="481"/>
        <v/>
      </c>
      <c r="BQ387" s="66" t="str">
        <f t="shared" si="482"/>
        <v/>
      </c>
      <c r="BR387" s="47" t="s">
        <v>0</v>
      </c>
      <c r="BS387" s="52" t="str">
        <f>IF(X387&lt;&gt;"NEMA","",IF(IFERROR(MATCH(W387,W$12:W386,0),0)&lt;&gt;0,"",W387))</f>
        <v/>
      </c>
      <c r="BT387" s="73" t="str">
        <f t="shared" si="483"/>
        <v/>
      </c>
      <c r="BU387" s="31" t="str">
        <f>IF(OR(BT387="",BT387&lt;&gt;"NEMA"),"",MAX(BU$12:BU386)+1)</f>
        <v/>
      </c>
      <c r="BV387" s="66" t="str">
        <f t="shared" si="484"/>
        <v/>
      </c>
      <c r="BW387" s="47" t="s">
        <v>0</v>
      </c>
      <c r="BX387" s="19" t="str">
        <f t="shared" si="485"/>
        <v/>
      </c>
      <c r="BY387" s="47" t="s">
        <v>0</v>
      </c>
      <c r="BZ387" s="82" t="str">
        <f>IF(BM387&lt;&gt;"NEMA","",IF(IFERROR(MATCH(BL387,BL$12:BL386,0),0)&lt;&gt;0,"",BL387))</f>
        <v/>
      </c>
      <c r="CA387" s="47" t="s">
        <v>0</v>
      </c>
      <c r="CB387" s="125"/>
      <c r="CC387" s="47" t="s">
        <v>0</v>
      </c>
      <c r="CD387" s="58" t="str">
        <f t="shared" si="486"/>
        <v/>
      </c>
      <c r="CE387" s="31" t="str">
        <f t="shared" si="487"/>
        <v/>
      </c>
      <c r="CF387" s="31" t="str">
        <f>IF(CE387="","",MAX(CF$12:CF386)+1)</f>
        <v/>
      </c>
      <c r="CG387" s="31" t="str">
        <f t="shared" si="443"/>
        <v/>
      </c>
      <c r="CH387" s="31" t="str">
        <f t="shared" si="488"/>
        <v/>
      </c>
      <c r="CI387" s="31" t="str">
        <f>IF(CB387="","",MAX(CI$12:CI386)+1)</f>
        <v/>
      </c>
      <c r="CJ387" s="31" t="str">
        <f t="shared" si="489"/>
        <v/>
      </c>
      <c r="CK387" s="66" t="str">
        <f t="shared" si="490"/>
        <v/>
      </c>
      <c r="CL387" s="47" t="s">
        <v>0</v>
      </c>
      <c r="CM387" s="73" t="str">
        <f t="shared" si="444"/>
        <v/>
      </c>
      <c r="CN387" s="47"/>
      <c r="CO387" s="19" t="str">
        <f t="shared" si="491"/>
        <v/>
      </c>
      <c r="CP387" s="47" t="s">
        <v>0</v>
      </c>
      <c r="CQ387" s="143" t="str">
        <f t="shared" si="492"/>
        <v/>
      </c>
      <c r="CR387" s="47" t="s">
        <v>0</v>
      </c>
      <c r="CS387" s="58" t="str">
        <f t="shared" si="508"/>
        <v/>
      </c>
      <c r="CT387" s="73" t="str">
        <f t="shared" si="509"/>
        <v/>
      </c>
      <c r="CU387" s="229" t="str">
        <f t="shared" si="445"/>
        <v/>
      </c>
      <c r="CV387" s="230" t="str">
        <f t="shared" si="510"/>
        <v/>
      </c>
      <c r="CW387" s="163" t="str">
        <f t="shared" si="446"/>
        <v/>
      </c>
      <c r="CX387" s="47" t="s">
        <v>0</v>
      </c>
      <c r="CY387" s="222" t="str">
        <f t="shared" si="493"/>
        <v xml:space="preserve">
</v>
      </c>
      <c r="CZ387" s="223" t="str">
        <f t="shared" si="494"/>
        <v/>
      </c>
      <c r="DA387" s="47" t="s">
        <v>0</v>
      </c>
      <c r="DB387" s="47"/>
      <c r="DC387" s="47"/>
      <c r="DD387" s="47"/>
      <c r="DE387" s="47" t="s">
        <v>0</v>
      </c>
      <c r="DF387" s="53" t="str">
        <f t="shared" si="502"/>
        <v/>
      </c>
      <c r="DG387" t="s">
        <v>0</v>
      </c>
      <c r="DH387" s="128" t="str">
        <f t="shared" si="503"/>
        <v/>
      </c>
      <c r="DI387" t="s">
        <v>0</v>
      </c>
      <c r="DJ387" s="52" t="str">
        <f t="shared" si="504"/>
        <v/>
      </c>
      <c r="DK387" s="66" t="str">
        <f t="shared" si="505"/>
        <v/>
      </c>
      <c r="DL387" t="s">
        <v>0</v>
      </c>
      <c r="DM387" s="19" t="str">
        <f t="shared" si="506"/>
        <v/>
      </c>
      <c r="DN387" s="47" t="s">
        <v>0</v>
      </c>
      <c r="DO387" s="19" t="str">
        <f t="shared" si="507"/>
        <v/>
      </c>
      <c r="DP387" s="47" t="s">
        <v>0</v>
      </c>
      <c r="DQ387" s="52" t="str">
        <f t="shared" si="447"/>
        <v/>
      </c>
      <c r="DR387" s="53" t="str">
        <f t="shared" si="448"/>
        <v/>
      </c>
      <c r="DS387" s="47" t="s">
        <v>0</v>
      </c>
      <c r="DT387" s="52" t="str">
        <f t="shared" si="449"/>
        <v/>
      </c>
      <c r="DU387" s="53" t="str">
        <f t="shared" si="450"/>
        <v/>
      </c>
      <c r="DV387" s="47" t="s">
        <v>0</v>
      </c>
      <c r="DW387" s="52" t="str">
        <f t="shared" si="451"/>
        <v/>
      </c>
      <c r="DX387" s="53" t="str">
        <f t="shared" si="452"/>
        <v/>
      </c>
      <c r="DY387" s="47" t="s">
        <v>0</v>
      </c>
      <c r="DZ387" s="58" t="str">
        <f t="shared" si="495"/>
        <v/>
      </c>
      <c r="EA387" s="53" t="str" cm="1">
        <f t="array" ref="EA387">IF(DZ387&lt;&gt;"",INDEX(regNatjecatelj_id,DZ387,0),IF(BD387&lt;&gt;"",BD387,""))</f>
        <v/>
      </c>
      <c r="EB387" s="47" t="s">
        <v>0</v>
      </c>
      <c r="EC387" s="58" t="str">
        <f t="shared" si="453"/>
        <v/>
      </c>
      <c r="ED387" s="73" t="str">
        <f t="shared" si="454"/>
        <v/>
      </c>
      <c r="EE387" s="73" t="str">
        <f t="shared" si="455"/>
        <v/>
      </c>
      <c r="EF387" s="73" t="str">
        <f t="shared" si="456"/>
        <v/>
      </c>
      <c r="EG387" s="66" t="str">
        <f t="shared" si="457"/>
        <v/>
      </c>
      <c r="EH387" s="47" t="s">
        <v>0</v>
      </c>
      <c r="EI387" s="58" t="str">
        <f>IF(AL387="","",MAX(EI$12:EI386)+1)</f>
        <v/>
      </c>
      <c r="EJ387" s="73" t="str">
        <f t="shared" si="458"/>
        <v/>
      </c>
      <c r="EK387" s="73" t="str">
        <f t="shared" si="496"/>
        <v/>
      </c>
      <c r="EL387" s="73" t="str">
        <f t="shared" si="459"/>
        <v/>
      </c>
      <c r="EM387" s="73" t="str">
        <f t="shared" si="460"/>
        <v/>
      </c>
      <c r="EN387" s="73" t="str">
        <f t="shared" si="497"/>
        <v/>
      </c>
      <c r="EO387" s="73" t="str">
        <f t="shared" si="498"/>
        <v/>
      </c>
      <c r="EP387" s="73" t="str">
        <f t="shared" si="461"/>
        <v/>
      </c>
      <c r="EQ387" s="73" t="str">
        <f t="shared" si="462"/>
        <v/>
      </c>
      <c r="ER387" s="73" t="str">
        <f t="shared" si="463"/>
        <v/>
      </c>
      <c r="ES387" s="53" t="str">
        <f t="shared" si="464"/>
        <v/>
      </c>
      <c r="ET387" s="47" t="s">
        <v>0</v>
      </c>
      <c r="EU387" s="19" t="str">
        <f t="shared" si="499"/>
        <v/>
      </c>
      <c r="EV387" s="47" t="s">
        <v>0</v>
      </c>
      <c r="EW387" s="19" t="str">
        <f t="shared" si="500"/>
        <v/>
      </c>
      <c r="EX387" s="47" t="s">
        <v>0</v>
      </c>
      <c r="EY387" s="180" t="str">
        <f t="shared" si="465"/>
        <v/>
      </c>
      <c r="EZ387" s="47" t="s">
        <v>0</v>
      </c>
    </row>
    <row r="388" spans="1:156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6" t="str">
        <f t="shared" si="466"/>
        <v/>
      </c>
      <c r="P388" s="47"/>
      <c r="Q388" s="52" t="str">
        <f t="shared" si="467"/>
        <v/>
      </c>
      <c r="R388" s="73" t="str">
        <f>IF(Q388="","",IF(COUNTIF(Q$12:Q387,Q388)=0,R387+1,R387))</f>
        <v/>
      </c>
      <c r="S388" s="73" t="str">
        <f t="shared" si="468"/>
        <v/>
      </c>
      <c r="T388" s="73" t="str">
        <f t="shared" si="432"/>
        <v/>
      </c>
      <c r="U388" s="66" t="str">
        <f t="shared" si="433"/>
        <v/>
      </c>
      <c r="V388" s="47" t="s">
        <v>0</v>
      </c>
      <c r="W388" s="222" t="str">
        <f t="shared" si="434"/>
        <v/>
      </c>
      <c r="X388" s="223" t="str">
        <f t="shared" si="435"/>
        <v/>
      </c>
      <c r="Y388" s="47" t="s">
        <v>0</v>
      </c>
      <c r="Z388" s="52" t="str">
        <f t="shared" si="469"/>
        <v/>
      </c>
      <c r="AA388" s="73" t="str">
        <f t="shared" si="436"/>
        <v/>
      </c>
      <c r="AB388" s="31" t="str">
        <f t="shared" si="470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471"/>
        <v/>
      </c>
      <c r="AH388" s="47" t="s">
        <v>0</v>
      </c>
      <c r="AI388" s="143" t="str">
        <f t="shared" si="472"/>
        <v/>
      </c>
      <c r="AJ388" s="47"/>
      <c r="AK388" s="52" t="str">
        <f t="shared" si="473"/>
        <v/>
      </c>
      <c r="AL388" s="31" t="str">
        <f t="shared" si="474"/>
        <v/>
      </c>
      <c r="AM388" s="73" t="str">
        <f t="shared" si="475"/>
        <v/>
      </c>
      <c r="AN388" s="73" t="str">
        <f t="shared" si="476"/>
        <v/>
      </c>
      <c r="AO388" s="31" t="str">
        <f t="shared" si="437"/>
        <v/>
      </c>
      <c r="AP388" s="66" t="str">
        <f t="shared" si="438"/>
        <v/>
      </c>
      <c r="AQ388" s="47" t="s">
        <v>0</v>
      </c>
      <c r="AR388" s="82" t="str">
        <f t="shared" si="477"/>
        <v/>
      </c>
      <c r="AS388" s="47" t="s">
        <v>0</v>
      </c>
      <c r="AT388" s="19" t="str">
        <f t="shared" si="478"/>
        <v/>
      </c>
      <c r="AU388" s="47" t="s">
        <v>0</v>
      </c>
      <c r="AV388" s="103"/>
      <c r="AW388" s="105"/>
      <c r="AX388" s="47" t="s">
        <v>0</v>
      </c>
      <c r="AY388" s="259" t="str">
        <f t="shared" si="501"/>
        <v/>
      </c>
      <c r="AZ388" s="47" t="s">
        <v>0</v>
      </c>
      <c r="BA388" s="52" t="str">
        <f t="shared" si="431"/>
        <v/>
      </c>
      <c r="BB388" s="73" t="str">
        <f>IF(AV388&amp;AW388="","",MAX(BB$12:BB387)+1)</f>
        <v/>
      </c>
      <c r="BC388" s="271" t="str">
        <f t="shared" si="439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>IF(O388="","",IF(BC388="",AO388,IF(BC388="NEMA",AV388,INDEX(regNatjecatelj_ime,MATCH(BC388,regNatjecatelj_id,0)))))</f>
        <v/>
      </c>
      <c r="BG388" s="31" t="str">
        <f>IF(O388="","",IF(BC388="",AP388,IF(BC388="NEMA",AW388,INDEX(regNatjecatelj_prezime,MATCH(BC388,regNatjecatelj_id,0)))))</f>
        <v/>
      </c>
      <c r="BH388" s="73" t="str">
        <f t="shared" si="479"/>
        <v/>
      </c>
      <c r="BI388" s="53" t="str">
        <f t="shared" si="480"/>
        <v/>
      </c>
      <c r="BJ388" s="47" t="s">
        <v>0</v>
      </c>
      <c r="BK388" s="52" t="str">
        <f t="shared" si="440"/>
        <v/>
      </c>
      <c r="BL388" s="31" t="str">
        <f t="shared" si="441"/>
        <v/>
      </c>
      <c r="BM388" s="73" t="str">
        <f t="shared" si="442"/>
        <v/>
      </c>
      <c r="BN388" s="31" t="str" cm="1">
        <f t="array" ref="BN388">IF(BM388="",""&amp;BL388,IF(BM388="NEMA",BL388,INDEX(regKlub_naziv,MATCH(INDEX(regKlub_alias_klubId,BM388),regKlub_id,0))))</f>
        <v/>
      </c>
      <c r="BO388" s="31" t="str" cm="1">
        <f t="array" ref="BO388">IFERROR(""&amp;INDEX(regNatjecatelj_klub,DX388),"")</f>
        <v/>
      </c>
      <c r="BP388" s="88" t="str">
        <f t="shared" si="481"/>
        <v/>
      </c>
      <c r="BQ388" s="66" t="str">
        <f t="shared" si="482"/>
        <v/>
      </c>
      <c r="BR388" s="47" t="s">
        <v>0</v>
      </c>
      <c r="BS388" s="52" t="str">
        <f>IF(X388&lt;&gt;"NEMA","",IF(IFERROR(MATCH(W388,W$12:W387,0),0)&lt;&gt;0,"",W388))</f>
        <v/>
      </c>
      <c r="BT388" s="73" t="str">
        <f t="shared" si="483"/>
        <v/>
      </c>
      <c r="BU388" s="31" t="str">
        <f>IF(OR(BT388="",BT388&lt;&gt;"NEMA"),"",MAX(BU$12:BU387)+1)</f>
        <v/>
      </c>
      <c r="BV388" s="66" t="str">
        <f t="shared" si="484"/>
        <v/>
      </c>
      <c r="BW388" s="47" t="s">
        <v>0</v>
      </c>
      <c r="BX388" s="19" t="str">
        <f t="shared" si="485"/>
        <v/>
      </c>
      <c r="BY388" s="47" t="s">
        <v>0</v>
      </c>
      <c r="BZ388" s="82" t="str">
        <f>IF(BM388&lt;&gt;"NEMA","",IF(IFERROR(MATCH(BL388,BL$12:BL387,0),0)&lt;&gt;0,"",BL388))</f>
        <v/>
      </c>
      <c r="CA388" s="47" t="s">
        <v>0</v>
      </c>
      <c r="CB388" s="125"/>
      <c r="CC388" s="47" t="s">
        <v>0</v>
      </c>
      <c r="CD388" s="58" t="str">
        <f t="shared" si="486"/>
        <v/>
      </c>
      <c r="CE388" s="31" t="str">
        <f t="shared" si="487"/>
        <v/>
      </c>
      <c r="CF388" s="31" t="str">
        <f>IF(CE388="","",MAX(CF$12:CF387)+1)</f>
        <v/>
      </c>
      <c r="CG388" s="31" t="str">
        <f t="shared" si="443"/>
        <v/>
      </c>
      <c r="CH388" s="31" t="str">
        <f t="shared" si="488"/>
        <v/>
      </c>
      <c r="CI388" s="31" t="str">
        <f>IF(CB388="","",MAX(CI$12:CI387)+1)</f>
        <v/>
      </c>
      <c r="CJ388" s="31" t="str">
        <f t="shared" si="489"/>
        <v/>
      </c>
      <c r="CK388" s="66" t="str">
        <f t="shared" si="490"/>
        <v/>
      </c>
      <c r="CL388" s="47" t="s">
        <v>0</v>
      </c>
      <c r="CM388" s="73" t="str">
        <f t="shared" si="444"/>
        <v/>
      </c>
      <c r="CN388" s="47"/>
      <c r="CO388" s="19" t="str">
        <f t="shared" si="491"/>
        <v/>
      </c>
      <c r="CP388" s="47" t="s">
        <v>0</v>
      </c>
      <c r="CQ388" s="143" t="str">
        <f t="shared" si="492"/>
        <v/>
      </c>
      <c r="CR388" s="47" t="s">
        <v>0</v>
      </c>
      <c r="CS388" s="58" t="str">
        <f t="shared" si="508"/>
        <v/>
      </c>
      <c r="CT388" s="73" t="str">
        <f t="shared" si="509"/>
        <v/>
      </c>
      <c r="CU388" s="229" t="str">
        <f t="shared" si="445"/>
        <v/>
      </c>
      <c r="CV388" s="230" t="str">
        <f t="shared" si="510"/>
        <v/>
      </c>
      <c r="CW388" s="163" t="str">
        <f t="shared" si="446"/>
        <v/>
      </c>
      <c r="CX388" s="47" t="s">
        <v>0</v>
      </c>
      <c r="CY388" s="222" t="str">
        <f t="shared" si="493"/>
        <v xml:space="preserve">
</v>
      </c>
      <c r="CZ388" s="223" t="str">
        <f t="shared" si="494"/>
        <v/>
      </c>
      <c r="DA388" s="47" t="s">
        <v>0</v>
      </c>
      <c r="DB388" s="47"/>
      <c r="DC388" s="47"/>
      <c r="DD388" s="47"/>
      <c r="DE388" s="47" t="s">
        <v>0</v>
      </c>
      <c r="DF388" s="53" t="str">
        <f t="shared" si="502"/>
        <v/>
      </c>
      <c r="DG388" t="s">
        <v>0</v>
      </c>
      <c r="DH388" s="128" t="str">
        <f t="shared" si="503"/>
        <v/>
      </c>
      <c r="DI388" t="s">
        <v>0</v>
      </c>
      <c r="DJ388" s="52" t="str">
        <f t="shared" si="504"/>
        <v/>
      </c>
      <c r="DK388" s="66" t="str">
        <f t="shared" si="505"/>
        <v/>
      </c>
      <c r="DL388" t="s">
        <v>0</v>
      </c>
      <c r="DM388" s="19" t="str">
        <f t="shared" si="506"/>
        <v/>
      </c>
      <c r="DN388" s="47" t="s">
        <v>0</v>
      </c>
      <c r="DO388" s="19" t="str">
        <f t="shared" si="507"/>
        <v/>
      </c>
      <c r="DP388" s="47" t="s">
        <v>0</v>
      </c>
      <c r="DQ388" s="52" t="str">
        <f t="shared" si="447"/>
        <v/>
      </c>
      <c r="DR388" s="53" t="str">
        <f t="shared" si="448"/>
        <v/>
      </c>
      <c r="DS388" s="47" t="s">
        <v>0</v>
      </c>
      <c r="DT388" s="52" t="str">
        <f t="shared" si="449"/>
        <v/>
      </c>
      <c r="DU388" s="53" t="str">
        <f t="shared" si="450"/>
        <v/>
      </c>
      <c r="DV388" s="47" t="s">
        <v>0</v>
      </c>
      <c r="DW388" s="52" t="str">
        <f t="shared" si="451"/>
        <v/>
      </c>
      <c r="DX388" s="53" t="str">
        <f t="shared" si="452"/>
        <v/>
      </c>
      <c r="DY388" s="47" t="s">
        <v>0</v>
      </c>
      <c r="DZ388" s="58" t="str">
        <f t="shared" si="495"/>
        <v/>
      </c>
      <c r="EA388" s="53" t="str" cm="1">
        <f t="array" ref="EA388">IF(DZ388&lt;&gt;"",INDEX(regNatjecatelj_id,DZ388,0),IF(BD388&lt;&gt;"",BD388,""))</f>
        <v/>
      </c>
      <c r="EB388" s="47" t="s">
        <v>0</v>
      </c>
      <c r="EC388" s="58" t="str">
        <f t="shared" si="453"/>
        <v/>
      </c>
      <c r="ED388" s="73" t="str">
        <f t="shared" si="454"/>
        <v/>
      </c>
      <c r="EE388" s="73" t="str">
        <f t="shared" si="455"/>
        <v/>
      </c>
      <c r="EF388" s="73" t="str">
        <f t="shared" si="456"/>
        <v/>
      </c>
      <c r="EG388" s="66" t="str">
        <f t="shared" si="457"/>
        <v/>
      </c>
      <c r="EH388" s="47" t="s">
        <v>0</v>
      </c>
      <c r="EI388" s="58" t="str">
        <f>IF(AL388="","",MAX(EI$12:EI387)+1)</f>
        <v/>
      </c>
      <c r="EJ388" s="73" t="str">
        <f t="shared" si="458"/>
        <v/>
      </c>
      <c r="EK388" s="73" t="str">
        <f t="shared" si="496"/>
        <v/>
      </c>
      <c r="EL388" s="73" t="str">
        <f t="shared" si="459"/>
        <v/>
      </c>
      <c r="EM388" s="73" t="str">
        <f t="shared" si="460"/>
        <v/>
      </c>
      <c r="EN388" s="73" t="str">
        <f t="shared" si="497"/>
        <v/>
      </c>
      <c r="EO388" s="73" t="str">
        <f t="shared" si="498"/>
        <v/>
      </c>
      <c r="EP388" s="73" t="str">
        <f t="shared" si="461"/>
        <v/>
      </c>
      <c r="EQ388" s="73" t="str">
        <f t="shared" si="462"/>
        <v/>
      </c>
      <c r="ER388" s="73" t="str">
        <f t="shared" si="463"/>
        <v/>
      </c>
      <c r="ES388" s="53" t="str">
        <f t="shared" si="464"/>
        <v/>
      </c>
      <c r="ET388" s="47" t="s">
        <v>0</v>
      </c>
      <c r="EU388" s="19" t="str">
        <f t="shared" si="499"/>
        <v/>
      </c>
      <c r="EV388" s="47" t="s">
        <v>0</v>
      </c>
      <c r="EW388" s="19" t="str">
        <f t="shared" si="500"/>
        <v/>
      </c>
      <c r="EX388" s="47" t="s">
        <v>0</v>
      </c>
      <c r="EY388" s="180" t="str">
        <f t="shared" si="465"/>
        <v/>
      </c>
      <c r="EZ388" s="47" t="s">
        <v>0</v>
      </c>
    </row>
    <row r="389" spans="1:156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6" t="str">
        <f t="shared" si="466"/>
        <v/>
      </c>
      <c r="P389" s="47"/>
      <c r="Q389" s="52" t="str">
        <f t="shared" si="467"/>
        <v/>
      </c>
      <c r="R389" s="73" t="str">
        <f>IF(Q389="","",IF(COUNTIF(Q$12:Q388,Q389)=0,R388+1,R388))</f>
        <v/>
      </c>
      <c r="S389" s="73" t="str">
        <f t="shared" si="468"/>
        <v/>
      </c>
      <c r="T389" s="73" t="str">
        <f t="shared" si="432"/>
        <v/>
      </c>
      <c r="U389" s="66" t="str">
        <f t="shared" si="433"/>
        <v/>
      </c>
      <c r="V389" s="47" t="s">
        <v>0</v>
      </c>
      <c r="W389" s="222" t="str">
        <f t="shared" si="434"/>
        <v/>
      </c>
      <c r="X389" s="223" t="str">
        <f t="shared" si="435"/>
        <v/>
      </c>
      <c r="Y389" s="47" t="s">
        <v>0</v>
      </c>
      <c r="Z389" s="52" t="str">
        <f t="shared" si="469"/>
        <v/>
      </c>
      <c r="AA389" s="73" t="str">
        <f t="shared" si="436"/>
        <v/>
      </c>
      <c r="AB389" s="31" t="str">
        <f t="shared" si="470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471"/>
        <v/>
      </c>
      <c r="AH389" s="47" t="s">
        <v>0</v>
      </c>
      <c r="AI389" s="143" t="str">
        <f t="shared" si="472"/>
        <v/>
      </c>
      <c r="AJ389" s="47"/>
      <c r="AK389" s="52" t="str">
        <f t="shared" si="473"/>
        <v/>
      </c>
      <c r="AL389" s="31" t="str">
        <f t="shared" si="474"/>
        <v/>
      </c>
      <c r="AM389" s="73" t="str">
        <f t="shared" si="475"/>
        <v/>
      </c>
      <c r="AN389" s="73" t="str">
        <f t="shared" si="476"/>
        <v/>
      </c>
      <c r="AO389" s="31" t="str">
        <f t="shared" si="437"/>
        <v/>
      </c>
      <c r="AP389" s="66" t="str">
        <f t="shared" si="438"/>
        <v/>
      </c>
      <c r="AQ389" s="47" t="s">
        <v>0</v>
      </c>
      <c r="AR389" s="82" t="str">
        <f t="shared" si="477"/>
        <v/>
      </c>
      <c r="AS389" s="47" t="s">
        <v>0</v>
      </c>
      <c r="AT389" s="19" t="str">
        <f t="shared" si="478"/>
        <v/>
      </c>
      <c r="AU389" s="47" t="s">
        <v>0</v>
      </c>
      <c r="AV389" s="103"/>
      <c r="AW389" s="105"/>
      <c r="AX389" s="47" t="s">
        <v>0</v>
      </c>
      <c r="AY389" s="259" t="str">
        <f t="shared" si="501"/>
        <v/>
      </c>
      <c r="AZ389" s="47" t="s">
        <v>0</v>
      </c>
      <c r="BA389" s="52" t="str">
        <f t="shared" si="431"/>
        <v/>
      </c>
      <c r="BB389" s="73" t="str">
        <f>IF(AV389&amp;AW389="","",MAX(BB$12:BB388)+1)</f>
        <v/>
      </c>
      <c r="BC389" s="271" t="str">
        <f t="shared" si="439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>IF(O389="","",IF(BC389="",AO389,IF(BC389="NEMA",AV389,INDEX(regNatjecatelj_ime,MATCH(BC389,regNatjecatelj_id,0)))))</f>
        <v/>
      </c>
      <c r="BG389" s="31" t="str">
        <f>IF(O389="","",IF(BC389="",AP389,IF(BC389="NEMA",AW389,INDEX(regNatjecatelj_prezime,MATCH(BC389,regNatjecatelj_id,0)))))</f>
        <v/>
      </c>
      <c r="BH389" s="73" t="str">
        <f t="shared" si="479"/>
        <v/>
      </c>
      <c r="BI389" s="53" t="str">
        <f t="shared" si="480"/>
        <v/>
      </c>
      <c r="BJ389" s="47" t="s">
        <v>0</v>
      </c>
      <c r="BK389" s="52" t="str">
        <f t="shared" si="440"/>
        <v/>
      </c>
      <c r="BL389" s="31" t="str">
        <f t="shared" si="441"/>
        <v/>
      </c>
      <c r="BM389" s="73" t="str">
        <f t="shared" si="442"/>
        <v/>
      </c>
      <c r="BN389" s="31" t="str" cm="1">
        <f t="array" ref="BN389">IF(BM389="",""&amp;BL389,IF(BM389="NEMA",BL389,INDEX(regKlub_naziv,MATCH(INDEX(regKlub_alias_klubId,BM389),regKlub_id,0))))</f>
        <v/>
      </c>
      <c r="BO389" s="31" t="str" cm="1">
        <f t="array" ref="BO389">IFERROR(""&amp;INDEX(regNatjecatelj_klub,DX389),"")</f>
        <v/>
      </c>
      <c r="BP389" s="88" t="str">
        <f t="shared" si="481"/>
        <v/>
      </c>
      <c r="BQ389" s="66" t="str">
        <f t="shared" si="482"/>
        <v/>
      </c>
      <c r="BR389" s="47" t="s">
        <v>0</v>
      </c>
      <c r="BS389" s="52" t="str">
        <f>IF(X389&lt;&gt;"NEMA","",IF(IFERROR(MATCH(W389,W$12:W388,0),0)&lt;&gt;0,"",W389))</f>
        <v/>
      </c>
      <c r="BT389" s="73" t="str">
        <f t="shared" si="483"/>
        <v/>
      </c>
      <c r="BU389" s="31" t="str">
        <f>IF(OR(BT389="",BT389&lt;&gt;"NEMA"),"",MAX(BU$12:BU388)+1)</f>
        <v/>
      </c>
      <c r="BV389" s="66" t="str">
        <f t="shared" si="484"/>
        <v/>
      </c>
      <c r="BW389" s="47" t="s">
        <v>0</v>
      </c>
      <c r="BX389" s="19" t="str">
        <f t="shared" si="485"/>
        <v/>
      </c>
      <c r="BY389" s="47" t="s">
        <v>0</v>
      </c>
      <c r="BZ389" s="82" t="str">
        <f>IF(BM389&lt;&gt;"NEMA","",IF(IFERROR(MATCH(BL389,BL$12:BL388,0),0)&lt;&gt;0,"",BL389))</f>
        <v/>
      </c>
      <c r="CA389" s="47" t="s">
        <v>0</v>
      </c>
      <c r="CB389" s="125"/>
      <c r="CC389" s="47" t="s">
        <v>0</v>
      </c>
      <c r="CD389" s="58" t="str">
        <f t="shared" si="486"/>
        <v/>
      </c>
      <c r="CE389" s="31" t="str">
        <f t="shared" si="487"/>
        <v/>
      </c>
      <c r="CF389" s="31" t="str">
        <f>IF(CE389="","",MAX(CF$12:CF388)+1)</f>
        <v/>
      </c>
      <c r="CG389" s="31" t="str">
        <f t="shared" si="443"/>
        <v/>
      </c>
      <c r="CH389" s="31" t="str">
        <f t="shared" si="488"/>
        <v/>
      </c>
      <c r="CI389" s="31" t="str">
        <f>IF(CB389="","",MAX(CI$12:CI388)+1)</f>
        <v/>
      </c>
      <c r="CJ389" s="31" t="str">
        <f t="shared" si="489"/>
        <v/>
      </c>
      <c r="CK389" s="66" t="str">
        <f t="shared" si="490"/>
        <v/>
      </c>
      <c r="CL389" s="47" t="s">
        <v>0</v>
      </c>
      <c r="CM389" s="73" t="str">
        <f t="shared" si="444"/>
        <v/>
      </c>
      <c r="CN389" s="47"/>
      <c r="CO389" s="19" t="str">
        <f t="shared" si="491"/>
        <v/>
      </c>
      <c r="CP389" s="47" t="s">
        <v>0</v>
      </c>
      <c r="CQ389" s="143" t="str">
        <f t="shared" si="492"/>
        <v/>
      </c>
      <c r="CR389" s="47" t="s">
        <v>0</v>
      </c>
      <c r="CS389" s="58" t="str">
        <f t="shared" si="508"/>
        <v/>
      </c>
      <c r="CT389" s="73" t="str">
        <f t="shared" si="509"/>
        <v/>
      </c>
      <c r="CU389" s="229" t="str">
        <f t="shared" si="445"/>
        <v/>
      </c>
      <c r="CV389" s="230" t="str">
        <f t="shared" si="510"/>
        <v/>
      </c>
      <c r="CW389" s="163" t="str">
        <f t="shared" si="446"/>
        <v/>
      </c>
      <c r="CX389" s="47" t="s">
        <v>0</v>
      </c>
      <c r="CY389" s="222" t="str">
        <f t="shared" si="493"/>
        <v xml:space="preserve">
</v>
      </c>
      <c r="CZ389" s="223" t="str">
        <f t="shared" si="494"/>
        <v/>
      </c>
      <c r="DA389" s="47" t="s">
        <v>0</v>
      </c>
      <c r="DB389" s="47"/>
      <c r="DC389" s="47"/>
      <c r="DD389" s="47"/>
      <c r="DE389" s="47" t="s">
        <v>0</v>
      </c>
      <c r="DF389" s="53" t="str">
        <f t="shared" si="502"/>
        <v/>
      </c>
      <c r="DG389" t="s">
        <v>0</v>
      </c>
      <c r="DH389" s="128" t="str">
        <f t="shared" si="503"/>
        <v/>
      </c>
      <c r="DI389" t="s">
        <v>0</v>
      </c>
      <c r="DJ389" s="52" t="str">
        <f t="shared" si="504"/>
        <v/>
      </c>
      <c r="DK389" s="66" t="str">
        <f t="shared" si="505"/>
        <v/>
      </c>
      <c r="DL389" t="s">
        <v>0</v>
      </c>
      <c r="DM389" s="19" t="str">
        <f t="shared" si="506"/>
        <v/>
      </c>
      <c r="DN389" s="47" t="s">
        <v>0</v>
      </c>
      <c r="DO389" s="19" t="str">
        <f t="shared" si="507"/>
        <v/>
      </c>
      <c r="DP389" s="47" t="s">
        <v>0</v>
      </c>
      <c r="DQ389" s="52" t="str">
        <f t="shared" si="447"/>
        <v/>
      </c>
      <c r="DR389" s="53" t="str">
        <f t="shared" si="448"/>
        <v/>
      </c>
      <c r="DS389" s="47" t="s">
        <v>0</v>
      </c>
      <c r="DT389" s="52" t="str">
        <f t="shared" si="449"/>
        <v/>
      </c>
      <c r="DU389" s="53" t="str">
        <f t="shared" si="450"/>
        <v/>
      </c>
      <c r="DV389" s="47" t="s">
        <v>0</v>
      </c>
      <c r="DW389" s="52" t="str">
        <f t="shared" si="451"/>
        <v/>
      </c>
      <c r="DX389" s="53" t="str">
        <f t="shared" si="452"/>
        <v/>
      </c>
      <c r="DY389" s="47" t="s">
        <v>0</v>
      </c>
      <c r="DZ389" s="58" t="str">
        <f t="shared" si="495"/>
        <v/>
      </c>
      <c r="EA389" s="53" t="str" cm="1">
        <f t="array" ref="EA389">IF(DZ389&lt;&gt;"",INDEX(regNatjecatelj_id,DZ389,0),IF(BD389&lt;&gt;"",BD389,""))</f>
        <v/>
      </c>
      <c r="EB389" s="47" t="s">
        <v>0</v>
      </c>
      <c r="EC389" s="58" t="str">
        <f t="shared" si="453"/>
        <v/>
      </c>
      <c r="ED389" s="73" t="str">
        <f t="shared" si="454"/>
        <v/>
      </c>
      <c r="EE389" s="73" t="str">
        <f t="shared" si="455"/>
        <v/>
      </c>
      <c r="EF389" s="73" t="str">
        <f t="shared" si="456"/>
        <v/>
      </c>
      <c r="EG389" s="66" t="str">
        <f t="shared" si="457"/>
        <v/>
      </c>
      <c r="EH389" s="47" t="s">
        <v>0</v>
      </c>
      <c r="EI389" s="58" t="str">
        <f>IF(AL389="","",MAX(EI$12:EI388)+1)</f>
        <v/>
      </c>
      <c r="EJ389" s="73" t="str">
        <f t="shared" si="458"/>
        <v/>
      </c>
      <c r="EK389" s="73" t="str">
        <f t="shared" si="496"/>
        <v/>
      </c>
      <c r="EL389" s="73" t="str">
        <f t="shared" si="459"/>
        <v/>
      </c>
      <c r="EM389" s="73" t="str">
        <f t="shared" si="460"/>
        <v/>
      </c>
      <c r="EN389" s="73" t="str">
        <f t="shared" si="497"/>
        <v/>
      </c>
      <c r="EO389" s="73" t="str">
        <f t="shared" si="498"/>
        <v/>
      </c>
      <c r="EP389" s="73" t="str">
        <f t="shared" si="461"/>
        <v/>
      </c>
      <c r="EQ389" s="73" t="str">
        <f t="shared" si="462"/>
        <v/>
      </c>
      <c r="ER389" s="73" t="str">
        <f t="shared" si="463"/>
        <v/>
      </c>
      <c r="ES389" s="53" t="str">
        <f t="shared" si="464"/>
        <v/>
      </c>
      <c r="ET389" s="47" t="s">
        <v>0</v>
      </c>
      <c r="EU389" s="19" t="str">
        <f t="shared" si="499"/>
        <v/>
      </c>
      <c r="EV389" s="47" t="s">
        <v>0</v>
      </c>
      <c r="EW389" s="19" t="str">
        <f t="shared" si="500"/>
        <v/>
      </c>
      <c r="EX389" s="47" t="s">
        <v>0</v>
      </c>
      <c r="EY389" s="180" t="str">
        <f t="shared" si="465"/>
        <v/>
      </c>
      <c r="EZ389" s="47" t="s">
        <v>0</v>
      </c>
    </row>
    <row r="390" spans="1:156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6" t="str">
        <f t="shared" si="466"/>
        <v/>
      </c>
      <c r="P390" s="47"/>
      <c r="Q390" s="52" t="str">
        <f t="shared" si="467"/>
        <v/>
      </c>
      <c r="R390" s="73" t="str">
        <f>IF(Q390="","",IF(COUNTIF(Q$12:Q389,Q390)=0,R389+1,R389))</f>
        <v/>
      </c>
      <c r="S390" s="73" t="str">
        <f t="shared" si="468"/>
        <v/>
      </c>
      <c r="T390" s="73" t="str">
        <f t="shared" si="432"/>
        <v/>
      </c>
      <c r="U390" s="66" t="str">
        <f t="shared" si="433"/>
        <v/>
      </c>
      <c r="V390" s="47" t="s">
        <v>0</v>
      </c>
      <c r="W390" s="222" t="str">
        <f t="shared" si="434"/>
        <v/>
      </c>
      <c r="X390" s="223" t="str">
        <f t="shared" si="435"/>
        <v/>
      </c>
      <c r="Y390" s="47" t="s">
        <v>0</v>
      </c>
      <c r="Z390" s="52" t="str">
        <f t="shared" si="469"/>
        <v/>
      </c>
      <c r="AA390" s="73" t="str">
        <f t="shared" si="436"/>
        <v/>
      </c>
      <c r="AB390" s="31" t="str">
        <f t="shared" si="470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471"/>
        <v/>
      </c>
      <c r="AH390" s="47" t="s">
        <v>0</v>
      </c>
      <c r="AI390" s="143" t="str">
        <f t="shared" si="472"/>
        <v/>
      </c>
      <c r="AJ390" s="47"/>
      <c r="AK390" s="52" t="str">
        <f t="shared" si="473"/>
        <v/>
      </c>
      <c r="AL390" s="31" t="str">
        <f t="shared" si="474"/>
        <v/>
      </c>
      <c r="AM390" s="73" t="str">
        <f t="shared" si="475"/>
        <v/>
      </c>
      <c r="AN390" s="73" t="str">
        <f t="shared" si="476"/>
        <v/>
      </c>
      <c r="AO390" s="31" t="str">
        <f t="shared" si="437"/>
        <v/>
      </c>
      <c r="AP390" s="66" t="str">
        <f t="shared" si="438"/>
        <v/>
      </c>
      <c r="AQ390" s="47" t="s">
        <v>0</v>
      </c>
      <c r="AR390" s="82" t="str">
        <f t="shared" si="477"/>
        <v/>
      </c>
      <c r="AS390" s="47" t="s">
        <v>0</v>
      </c>
      <c r="AT390" s="19" t="str">
        <f t="shared" si="478"/>
        <v/>
      </c>
      <c r="AU390" s="47" t="s">
        <v>0</v>
      </c>
      <c r="AV390" s="103"/>
      <c r="AW390" s="105"/>
      <c r="AX390" s="47" t="s">
        <v>0</v>
      </c>
      <c r="AY390" s="259" t="str">
        <f t="shared" si="501"/>
        <v/>
      </c>
      <c r="AZ390" s="47" t="s">
        <v>0</v>
      </c>
      <c r="BA390" s="52" t="str">
        <f t="shared" si="431"/>
        <v/>
      </c>
      <c r="BB390" s="73" t="str">
        <f>IF(AV390&amp;AW390="","",MAX(BB$12:BB389)+1)</f>
        <v/>
      </c>
      <c r="BC390" s="271" t="str">
        <f t="shared" si="439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>IF(O390="","",IF(BC390="",AO390,IF(BC390="NEMA",AV390,INDEX(regNatjecatelj_ime,MATCH(BC390,regNatjecatelj_id,0)))))</f>
        <v/>
      </c>
      <c r="BG390" s="31" t="str">
        <f>IF(O390="","",IF(BC390="",AP390,IF(BC390="NEMA",AW390,INDEX(regNatjecatelj_prezime,MATCH(BC390,regNatjecatelj_id,0)))))</f>
        <v/>
      </c>
      <c r="BH390" s="73" t="str">
        <f t="shared" si="479"/>
        <v/>
      </c>
      <c r="BI390" s="53" t="str">
        <f t="shared" si="480"/>
        <v/>
      </c>
      <c r="BJ390" s="47" t="s">
        <v>0</v>
      </c>
      <c r="BK390" s="52" t="str">
        <f t="shared" si="440"/>
        <v/>
      </c>
      <c r="BL390" s="31" t="str">
        <f t="shared" si="441"/>
        <v/>
      </c>
      <c r="BM390" s="73" t="str">
        <f t="shared" si="442"/>
        <v/>
      </c>
      <c r="BN390" s="31" t="str" cm="1">
        <f t="array" ref="BN390">IF(BM390="",""&amp;BL390,IF(BM390="NEMA",BL390,INDEX(regKlub_naziv,MATCH(INDEX(regKlub_alias_klubId,BM390),regKlub_id,0))))</f>
        <v/>
      </c>
      <c r="BO390" s="31" t="str" cm="1">
        <f t="array" ref="BO390">IFERROR(""&amp;INDEX(regNatjecatelj_klub,DX390),"")</f>
        <v/>
      </c>
      <c r="BP390" s="88" t="str">
        <f t="shared" si="481"/>
        <v/>
      </c>
      <c r="BQ390" s="66" t="str">
        <f t="shared" si="482"/>
        <v/>
      </c>
      <c r="BR390" s="47" t="s">
        <v>0</v>
      </c>
      <c r="BS390" s="52" t="str">
        <f>IF(X390&lt;&gt;"NEMA","",IF(IFERROR(MATCH(W390,W$12:W389,0),0)&lt;&gt;0,"",W390))</f>
        <v/>
      </c>
      <c r="BT390" s="73" t="str">
        <f t="shared" si="483"/>
        <v/>
      </c>
      <c r="BU390" s="31" t="str">
        <f>IF(OR(BT390="",BT390&lt;&gt;"NEMA"),"",MAX(BU$12:BU389)+1)</f>
        <v/>
      </c>
      <c r="BV390" s="66" t="str">
        <f t="shared" si="484"/>
        <v/>
      </c>
      <c r="BW390" s="47" t="s">
        <v>0</v>
      </c>
      <c r="BX390" s="19" t="str">
        <f t="shared" si="485"/>
        <v/>
      </c>
      <c r="BY390" s="47" t="s">
        <v>0</v>
      </c>
      <c r="BZ390" s="82" t="str">
        <f>IF(BM390&lt;&gt;"NEMA","",IF(IFERROR(MATCH(BL390,BL$12:BL389,0),0)&lt;&gt;0,"",BL390))</f>
        <v/>
      </c>
      <c r="CA390" s="47" t="s">
        <v>0</v>
      </c>
      <c r="CB390" s="125"/>
      <c r="CC390" s="47" t="s">
        <v>0</v>
      </c>
      <c r="CD390" s="58" t="str">
        <f t="shared" si="486"/>
        <v/>
      </c>
      <c r="CE390" s="31" t="str">
        <f t="shared" si="487"/>
        <v/>
      </c>
      <c r="CF390" s="31" t="str">
        <f>IF(CE390="","",MAX(CF$12:CF389)+1)</f>
        <v/>
      </c>
      <c r="CG390" s="31" t="str">
        <f t="shared" si="443"/>
        <v/>
      </c>
      <c r="CH390" s="31" t="str">
        <f t="shared" si="488"/>
        <v/>
      </c>
      <c r="CI390" s="31" t="str">
        <f>IF(CB390="","",MAX(CI$12:CI389)+1)</f>
        <v/>
      </c>
      <c r="CJ390" s="31" t="str">
        <f t="shared" si="489"/>
        <v/>
      </c>
      <c r="CK390" s="66" t="str">
        <f t="shared" si="490"/>
        <v/>
      </c>
      <c r="CL390" s="47" t="s">
        <v>0</v>
      </c>
      <c r="CM390" s="73" t="str">
        <f t="shared" si="444"/>
        <v/>
      </c>
      <c r="CN390" s="47"/>
      <c r="CO390" s="19" t="str">
        <f t="shared" si="491"/>
        <v/>
      </c>
      <c r="CP390" s="47" t="s">
        <v>0</v>
      </c>
      <c r="CQ390" s="143" t="str">
        <f t="shared" si="492"/>
        <v/>
      </c>
      <c r="CR390" s="47" t="s">
        <v>0</v>
      </c>
      <c r="CS390" s="58" t="str">
        <f t="shared" si="508"/>
        <v/>
      </c>
      <c r="CT390" s="73" t="str">
        <f t="shared" si="509"/>
        <v/>
      </c>
      <c r="CU390" s="229" t="str">
        <f t="shared" si="445"/>
        <v/>
      </c>
      <c r="CV390" s="230" t="str">
        <f t="shared" si="510"/>
        <v/>
      </c>
      <c r="CW390" s="163" t="str">
        <f t="shared" si="446"/>
        <v/>
      </c>
      <c r="CX390" s="47" t="s">
        <v>0</v>
      </c>
      <c r="CY390" s="222" t="str">
        <f t="shared" si="493"/>
        <v xml:space="preserve">
</v>
      </c>
      <c r="CZ390" s="223" t="str">
        <f t="shared" si="494"/>
        <v/>
      </c>
      <c r="DA390" s="47" t="s">
        <v>0</v>
      </c>
      <c r="DB390" s="47"/>
      <c r="DC390" s="47"/>
      <c r="DD390" s="47"/>
      <c r="DE390" s="47" t="s">
        <v>0</v>
      </c>
      <c r="DF390" s="53" t="str">
        <f t="shared" si="502"/>
        <v/>
      </c>
      <c r="DG390" t="s">
        <v>0</v>
      </c>
      <c r="DH390" s="128" t="str">
        <f t="shared" si="503"/>
        <v/>
      </c>
      <c r="DI390" t="s">
        <v>0</v>
      </c>
      <c r="DJ390" s="52" t="str">
        <f t="shared" si="504"/>
        <v/>
      </c>
      <c r="DK390" s="66" t="str">
        <f t="shared" si="505"/>
        <v/>
      </c>
      <c r="DL390" t="s">
        <v>0</v>
      </c>
      <c r="DM390" s="19" t="str">
        <f t="shared" si="506"/>
        <v/>
      </c>
      <c r="DN390" s="47" t="s">
        <v>0</v>
      </c>
      <c r="DO390" s="19" t="str">
        <f t="shared" si="507"/>
        <v/>
      </c>
      <c r="DP390" s="47" t="s">
        <v>0</v>
      </c>
      <c r="DQ390" s="52" t="str">
        <f t="shared" si="447"/>
        <v/>
      </c>
      <c r="DR390" s="53" t="str">
        <f t="shared" si="448"/>
        <v/>
      </c>
      <c r="DS390" s="47" t="s">
        <v>0</v>
      </c>
      <c r="DT390" s="52" t="str">
        <f t="shared" si="449"/>
        <v/>
      </c>
      <c r="DU390" s="53" t="str">
        <f t="shared" si="450"/>
        <v/>
      </c>
      <c r="DV390" s="47" t="s">
        <v>0</v>
      </c>
      <c r="DW390" s="52" t="str">
        <f t="shared" si="451"/>
        <v/>
      </c>
      <c r="DX390" s="53" t="str">
        <f t="shared" si="452"/>
        <v/>
      </c>
      <c r="DY390" s="47" t="s">
        <v>0</v>
      </c>
      <c r="DZ390" s="58" t="str">
        <f t="shared" si="495"/>
        <v/>
      </c>
      <c r="EA390" s="53" t="str" cm="1">
        <f t="array" ref="EA390">IF(DZ390&lt;&gt;"",INDEX(regNatjecatelj_id,DZ390,0),IF(BD390&lt;&gt;"",BD390,""))</f>
        <v/>
      </c>
      <c r="EB390" s="47" t="s">
        <v>0</v>
      </c>
      <c r="EC390" s="58" t="str">
        <f t="shared" si="453"/>
        <v/>
      </c>
      <c r="ED390" s="73" t="str">
        <f t="shared" si="454"/>
        <v/>
      </c>
      <c r="EE390" s="73" t="str">
        <f t="shared" si="455"/>
        <v/>
      </c>
      <c r="EF390" s="73" t="str">
        <f t="shared" si="456"/>
        <v/>
      </c>
      <c r="EG390" s="66" t="str">
        <f t="shared" si="457"/>
        <v/>
      </c>
      <c r="EH390" s="47" t="s">
        <v>0</v>
      </c>
      <c r="EI390" s="58" t="str">
        <f>IF(AL390="","",MAX(EI$12:EI389)+1)</f>
        <v/>
      </c>
      <c r="EJ390" s="73" t="str">
        <f t="shared" si="458"/>
        <v/>
      </c>
      <c r="EK390" s="73" t="str">
        <f t="shared" si="496"/>
        <v/>
      </c>
      <c r="EL390" s="73" t="str">
        <f t="shared" si="459"/>
        <v/>
      </c>
      <c r="EM390" s="73" t="str">
        <f t="shared" si="460"/>
        <v/>
      </c>
      <c r="EN390" s="73" t="str">
        <f t="shared" si="497"/>
        <v/>
      </c>
      <c r="EO390" s="73" t="str">
        <f t="shared" si="498"/>
        <v/>
      </c>
      <c r="EP390" s="73" t="str">
        <f t="shared" si="461"/>
        <v/>
      </c>
      <c r="EQ390" s="73" t="str">
        <f t="shared" si="462"/>
        <v/>
      </c>
      <c r="ER390" s="73" t="str">
        <f t="shared" si="463"/>
        <v/>
      </c>
      <c r="ES390" s="53" t="str">
        <f t="shared" si="464"/>
        <v/>
      </c>
      <c r="ET390" s="47" t="s">
        <v>0</v>
      </c>
      <c r="EU390" s="19" t="str">
        <f t="shared" si="499"/>
        <v/>
      </c>
      <c r="EV390" s="47" t="s">
        <v>0</v>
      </c>
      <c r="EW390" s="19" t="str">
        <f t="shared" si="500"/>
        <v/>
      </c>
      <c r="EX390" s="47" t="s">
        <v>0</v>
      </c>
      <c r="EY390" s="180" t="str">
        <f t="shared" si="465"/>
        <v/>
      </c>
      <c r="EZ390" s="47" t="s">
        <v>0</v>
      </c>
    </row>
    <row r="391" spans="1:156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6" t="str">
        <f t="shared" si="466"/>
        <v/>
      </c>
      <c r="P391" s="47"/>
      <c r="Q391" s="52" t="str">
        <f t="shared" si="467"/>
        <v/>
      </c>
      <c r="R391" s="73" t="str">
        <f>IF(Q391="","",IF(COUNTIF(Q$12:Q390,Q391)=0,R390+1,R390))</f>
        <v/>
      </c>
      <c r="S391" s="73" t="str">
        <f t="shared" si="468"/>
        <v/>
      </c>
      <c r="T391" s="73" t="str">
        <f t="shared" si="432"/>
        <v/>
      </c>
      <c r="U391" s="66" t="str">
        <f t="shared" si="433"/>
        <v/>
      </c>
      <c r="V391" s="47" t="s">
        <v>0</v>
      </c>
      <c r="W391" s="222" t="str">
        <f t="shared" si="434"/>
        <v/>
      </c>
      <c r="X391" s="223" t="str">
        <f t="shared" si="435"/>
        <v/>
      </c>
      <c r="Y391" s="47" t="s">
        <v>0</v>
      </c>
      <c r="Z391" s="52" t="str">
        <f t="shared" si="469"/>
        <v/>
      </c>
      <c r="AA391" s="73" t="str">
        <f t="shared" si="436"/>
        <v/>
      </c>
      <c r="AB391" s="31" t="str">
        <f t="shared" si="470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471"/>
        <v/>
      </c>
      <c r="AH391" s="47" t="s">
        <v>0</v>
      </c>
      <c r="AI391" s="143" t="str">
        <f t="shared" si="472"/>
        <v/>
      </c>
      <c r="AJ391" s="47"/>
      <c r="AK391" s="52" t="str">
        <f t="shared" si="473"/>
        <v/>
      </c>
      <c r="AL391" s="31" t="str">
        <f t="shared" si="474"/>
        <v/>
      </c>
      <c r="AM391" s="73" t="str">
        <f t="shared" si="475"/>
        <v/>
      </c>
      <c r="AN391" s="73" t="str">
        <f t="shared" si="476"/>
        <v/>
      </c>
      <c r="AO391" s="31" t="str">
        <f t="shared" si="437"/>
        <v/>
      </c>
      <c r="AP391" s="66" t="str">
        <f t="shared" si="438"/>
        <v/>
      </c>
      <c r="AQ391" s="47" t="s">
        <v>0</v>
      </c>
      <c r="AR391" s="82" t="str">
        <f t="shared" si="477"/>
        <v/>
      </c>
      <c r="AS391" s="47" t="s">
        <v>0</v>
      </c>
      <c r="AT391" s="19" t="str">
        <f t="shared" si="478"/>
        <v/>
      </c>
      <c r="AU391" s="47" t="s">
        <v>0</v>
      </c>
      <c r="AV391" s="103"/>
      <c r="AW391" s="105"/>
      <c r="AX391" s="47" t="s">
        <v>0</v>
      </c>
      <c r="AY391" s="259" t="str">
        <f t="shared" si="501"/>
        <v/>
      </c>
      <c r="AZ391" s="47" t="s">
        <v>0</v>
      </c>
      <c r="BA391" s="52" t="str">
        <f t="shared" si="431"/>
        <v/>
      </c>
      <c r="BB391" s="73" t="str">
        <f>IF(AV391&amp;AW391="","",MAX(BB$12:BB390)+1)</f>
        <v/>
      </c>
      <c r="BC391" s="271" t="str">
        <f t="shared" si="439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>IF(O391="","",IF(BC391="",AO391,IF(BC391="NEMA",AV391,INDEX(regNatjecatelj_ime,MATCH(BC391,regNatjecatelj_id,0)))))</f>
        <v/>
      </c>
      <c r="BG391" s="31" t="str">
        <f>IF(O391="","",IF(BC391="",AP391,IF(BC391="NEMA",AW391,INDEX(regNatjecatelj_prezime,MATCH(BC391,regNatjecatelj_id,0)))))</f>
        <v/>
      </c>
      <c r="BH391" s="73" t="str">
        <f t="shared" si="479"/>
        <v/>
      </c>
      <c r="BI391" s="53" t="str">
        <f t="shared" si="480"/>
        <v/>
      </c>
      <c r="BJ391" s="47" t="s">
        <v>0</v>
      </c>
      <c r="BK391" s="52" t="str">
        <f t="shared" si="440"/>
        <v/>
      </c>
      <c r="BL391" s="31" t="str">
        <f t="shared" si="441"/>
        <v/>
      </c>
      <c r="BM391" s="73" t="str">
        <f t="shared" si="442"/>
        <v/>
      </c>
      <c r="BN391" s="31" t="str" cm="1">
        <f t="array" ref="BN391">IF(BM391="",""&amp;BL391,IF(BM391="NEMA",BL391,INDEX(regKlub_naziv,MATCH(INDEX(regKlub_alias_klubId,BM391),regKlub_id,0))))</f>
        <v/>
      </c>
      <c r="BO391" s="31" t="str" cm="1">
        <f t="array" ref="BO391">IFERROR(""&amp;INDEX(regNatjecatelj_klub,DX391),"")</f>
        <v/>
      </c>
      <c r="BP391" s="88" t="str">
        <f t="shared" si="481"/>
        <v/>
      </c>
      <c r="BQ391" s="66" t="str">
        <f t="shared" si="482"/>
        <v/>
      </c>
      <c r="BR391" s="47" t="s">
        <v>0</v>
      </c>
      <c r="BS391" s="52" t="str">
        <f>IF(X391&lt;&gt;"NEMA","",IF(IFERROR(MATCH(W391,W$12:W390,0),0)&lt;&gt;0,"",W391))</f>
        <v/>
      </c>
      <c r="BT391" s="73" t="str">
        <f t="shared" si="483"/>
        <v/>
      </c>
      <c r="BU391" s="31" t="str">
        <f>IF(OR(BT391="",BT391&lt;&gt;"NEMA"),"",MAX(BU$12:BU390)+1)</f>
        <v/>
      </c>
      <c r="BV391" s="66" t="str">
        <f t="shared" si="484"/>
        <v/>
      </c>
      <c r="BW391" s="47" t="s">
        <v>0</v>
      </c>
      <c r="BX391" s="19" t="str">
        <f t="shared" si="485"/>
        <v/>
      </c>
      <c r="BY391" s="47" t="s">
        <v>0</v>
      </c>
      <c r="BZ391" s="82" t="str">
        <f>IF(BM391&lt;&gt;"NEMA","",IF(IFERROR(MATCH(BL391,BL$12:BL390,0),0)&lt;&gt;0,"",BL391))</f>
        <v/>
      </c>
      <c r="CA391" s="47" t="s">
        <v>0</v>
      </c>
      <c r="CB391" s="125"/>
      <c r="CC391" s="47" t="s">
        <v>0</v>
      </c>
      <c r="CD391" s="58" t="str">
        <f t="shared" si="486"/>
        <v/>
      </c>
      <c r="CE391" s="31" t="str">
        <f t="shared" si="487"/>
        <v/>
      </c>
      <c r="CF391" s="31" t="str">
        <f>IF(CE391="","",MAX(CF$12:CF390)+1)</f>
        <v/>
      </c>
      <c r="CG391" s="31" t="str">
        <f t="shared" si="443"/>
        <v/>
      </c>
      <c r="CH391" s="31" t="str">
        <f t="shared" si="488"/>
        <v/>
      </c>
      <c r="CI391" s="31" t="str">
        <f>IF(CB391="","",MAX(CI$12:CI390)+1)</f>
        <v/>
      </c>
      <c r="CJ391" s="31" t="str">
        <f t="shared" si="489"/>
        <v/>
      </c>
      <c r="CK391" s="66" t="str">
        <f t="shared" si="490"/>
        <v/>
      </c>
      <c r="CL391" s="47" t="s">
        <v>0</v>
      </c>
      <c r="CM391" s="73" t="str">
        <f t="shared" si="444"/>
        <v/>
      </c>
      <c r="CN391" s="47"/>
      <c r="CO391" s="19" t="str">
        <f t="shared" si="491"/>
        <v/>
      </c>
      <c r="CP391" s="47" t="s">
        <v>0</v>
      </c>
      <c r="CQ391" s="143" t="str">
        <f t="shared" si="492"/>
        <v/>
      </c>
      <c r="CR391" s="47" t="s">
        <v>0</v>
      </c>
      <c r="CS391" s="58" t="str">
        <f t="shared" si="508"/>
        <v/>
      </c>
      <c r="CT391" s="73" t="str">
        <f t="shared" si="509"/>
        <v/>
      </c>
      <c r="CU391" s="229" t="str">
        <f t="shared" si="445"/>
        <v/>
      </c>
      <c r="CV391" s="230" t="str">
        <f t="shared" si="510"/>
        <v/>
      </c>
      <c r="CW391" s="163" t="str">
        <f t="shared" si="446"/>
        <v/>
      </c>
      <c r="CX391" s="47" t="s">
        <v>0</v>
      </c>
      <c r="CY391" s="222" t="str">
        <f t="shared" si="493"/>
        <v xml:space="preserve">
</v>
      </c>
      <c r="CZ391" s="223" t="str">
        <f t="shared" si="494"/>
        <v/>
      </c>
      <c r="DA391" s="47" t="s">
        <v>0</v>
      </c>
      <c r="DB391" s="47"/>
      <c r="DC391" s="47"/>
      <c r="DD391" s="47"/>
      <c r="DE391" s="47" t="s">
        <v>0</v>
      </c>
      <c r="DF391" s="53" t="str">
        <f t="shared" si="502"/>
        <v/>
      </c>
      <c r="DG391" t="s">
        <v>0</v>
      </c>
      <c r="DH391" s="128" t="str">
        <f t="shared" si="503"/>
        <v/>
      </c>
      <c r="DI391" t="s">
        <v>0</v>
      </c>
      <c r="DJ391" s="52" t="str">
        <f t="shared" si="504"/>
        <v/>
      </c>
      <c r="DK391" s="66" t="str">
        <f t="shared" si="505"/>
        <v/>
      </c>
      <c r="DL391" t="s">
        <v>0</v>
      </c>
      <c r="DM391" s="19" t="str">
        <f t="shared" si="506"/>
        <v/>
      </c>
      <c r="DN391" s="47" t="s">
        <v>0</v>
      </c>
      <c r="DO391" s="19" t="str">
        <f t="shared" si="507"/>
        <v/>
      </c>
      <c r="DP391" s="47" t="s">
        <v>0</v>
      </c>
      <c r="DQ391" s="52" t="str">
        <f t="shared" si="447"/>
        <v/>
      </c>
      <c r="DR391" s="53" t="str">
        <f t="shared" si="448"/>
        <v/>
      </c>
      <c r="DS391" s="47" t="s">
        <v>0</v>
      </c>
      <c r="DT391" s="52" t="str">
        <f t="shared" si="449"/>
        <v/>
      </c>
      <c r="DU391" s="53" t="str">
        <f t="shared" si="450"/>
        <v/>
      </c>
      <c r="DV391" s="47" t="s">
        <v>0</v>
      </c>
      <c r="DW391" s="52" t="str">
        <f t="shared" si="451"/>
        <v/>
      </c>
      <c r="DX391" s="53" t="str">
        <f t="shared" si="452"/>
        <v/>
      </c>
      <c r="DY391" s="47" t="s">
        <v>0</v>
      </c>
      <c r="DZ391" s="58" t="str">
        <f t="shared" si="495"/>
        <v/>
      </c>
      <c r="EA391" s="53" t="str" cm="1">
        <f t="array" ref="EA391">IF(DZ391&lt;&gt;"",INDEX(regNatjecatelj_id,DZ391,0),IF(BD391&lt;&gt;"",BD391,""))</f>
        <v/>
      </c>
      <c r="EB391" s="47" t="s">
        <v>0</v>
      </c>
      <c r="EC391" s="58" t="str">
        <f t="shared" si="453"/>
        <v/>
      </c>
      <c r="ED391" s="73" t="str">
        <f t="shared" si="454"/>
        <v/>
      </c>
      <c r="EE391" s="73" t="str">
        <f t="shared" si="455"/>
        <v/>
      </c>
      <c r="EF391" s="73" t="str">
        <f t="shared" si="456"/>
        <v/>
      </c>
      <c r="EG391" s="66" t="str">
        <f t="shared" si="457"/>
        <v/>
      </c>
      <c r="EH391" s="47" t="s">
        <v>0</v>
      </c>
      <c r="EI391" s="58" t="str">
        <f>IF(AL391="","",MAX(EI$12:EI390)+1)</f>
        <v/>
      </c>
      <c r="EJ391" s="73" t="str">
        <f t="shared" si="458"/>
        <v/>
      </c>
      <c r="EK391" s="73" t="str">
        <f t="shared" si="496"/>
        <v/>
      </c>
      <c r="EL391" s="73" t="str">
        <f t="shared" si="459"/>
        <v/>
      </c>
      <c r="EM391" s="73" t="str">
        <f t="shared" si="460"/>
        <v/>
      </c>
      <c r="EN391" s="73" t="str">
        <f t="shared" si="497"/>
        <v/>
      </c>
      <c r="EO391" s="73" t="str">
        <f t="shared" si="498"/>
        <v/>
      </c>
      <c r="EP391" s="73" t="str">
        <f t="shared" si="461"/>
        <v/>
      </c>
      <c r="EQ391" s="73" t="str">
        <f t="shared" si="462"/>
        <v/>
      </c>
      <c r="ER391" s="73" t="str">
        <f t="shared" si="463"/>
        <v/>
      </c>
      <c r="ES391" s="53" t="str">
        <f t="shared" si="464"/>
        <v/>
      </c>
      <c r="ET391" s="47" t="s">
        <v>0</v>
      </c>
      <c r="EU391" s="19" t="str">
        <f t="shared" si="499"/>
        <v/>
      </c>
      <c r="EV391" s="47" t="s">
        <v>0</v>
      </c>
      <c r="EW391" s="19" t="str">
        <f t="shared" si="500"/>
        <v/>
      </c>
      <c r="EX391" s="47" t="s">
        <v>0</v>
      </c>
      <c r="EY391" s="180" t="str">
        <f t="shared" si="465"/>
        <v/>
      </c>
      <c r="EZ391" s="47" t="s">
        <v>0</v>
      </c>
    </row>
    <row r="392" spans="1:156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6" t="str">
        <f t="shared" si="466"/>
        <v/>
      </c>
      <c r="P392" s="47"/>
      <c r="Q392" s="52" t="str">
        <f t="shared" si="467"/>
        <v/>
      </c>
      <c r="R392" s="73" t="str">
        <f>IF(Q392="","",IF(COUNTIF(Q$12:Q391,Q392)=0,R391+1,R391))</f>
        <v/>
      </c>
      <c r="S392" s="73" t="str">
        <f t="shared" si="468"/>
        <v/>
      </c>
      <c r="T392" s="73" t="str">
        <f t="shared" si="432"/>
        <v/>
      </c>
      <c r="U392" s="66" t="str">
        <f t="shared" si="433"/>
        <v/>
      </c>
      <c r="V392" s="47" t="s">
        <v>0</v>
      </c>
      <c r="W392" s="222" t="str">
        <f t="shared" si="434"/>
        <v/>
      </c>
      <c r="X392" s="223" t="str">
        <f t="shared" si="435"/>
        <v/>
      </c>
      <c r="Y392" s="47" t="s">
        <v>0</v>
      </c>
      <c r="Z392" s="52" t="str">
        <f t="shared" si="469"/>
        <v/>
      </c>
      <c r="AA392" s="73" t="str">
        <f t="shared" si="436"/>
        <v/>
      </c>
      <c r="AB392" s="31" t="str">
        <f t="shared" si="470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471"/>
        <v/>
      </c>
      <c r="AH392" s="47" t="s">
        <v>0</v>
      </c>
      <c r="AI392" s="143" t="str">
        <f t="shared" si="472"/>
        <v/>
      </c>
      <c r="AJ392" s="47"/>
      <c r="AK392" s="52" t="str">
        <f t="shared" si="473"/>
        <v/>
      </c>
      <c r="AL392" s="31" t="str">
        <f t="shared" si="474"/>
        <v/>
      </c>
      <c r="AM392" s="73" t="str">
        <f t="shared" si="475"/>
        <v/>
      </c>
      <c r="AN392" s="73" t="str">
        <f t="shared" si="476"/>
        <v/>
      </c>
      <c r="AO392" s="31" t="str">
        <f t="shared" si="437"/>
        <v/>
      </c>
      <c r="AP392" s="66" t="str">
        <f t="shared" si="438"/>
        <v/>
      </c>
      <c r="AQ392" s="47" t="s">
        <v>0</v>
      </c>
      <c r="AR392" s="82" t="str">
        <f t="shared" si="477"/>
        <v/>
      </c>
      <c r="AS392" s="47" t="s">
        <v>0</v>
      </c>
      <c r="AT392" s="19" t="str">
        <f t="shared" si="478"/>
        <v/>
      </c>
      <c r="AU392" s="47" t="s">
        <v>0</v>
      </c>
      <c r="AV392" s="103"/>
      <c r="AW392" s="105"/>
      <c r="AX392" s="47" t="s">
        <v>0</v>
      </c>
      <c r="AY392" s="259" t="str">
        <f t="shared" si="501"/>
        <v/>
      </c>
      <c r="AZ392" s="47" t="s">
        <v>0</v>
      </c>
      <c r="BA392" s="52" t="str">
        <f t="shared" si="431"/>
        <v/>
      </c>
      <c r="BB392" s="73" t="str">
        <f>IF(AV392&amp;AW392="","",MAX(BB$12:BB391)+1)</f>
        <v/>
      </c>
      <c r="BC392" s="271" t="str">
        <f t="shared" si="439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>IF(O392="","",IF(BC392="",AO392,IF(BC392="NEMA",AV392,INDEX(regNatjecatelj_ime,MATCH(BC392,regNatjecatelj_id,0)))))</f>
        <v/>
      </c>
      <c r="BG392" s="31" t="str">
        <f>IF(O392="","",IF(BC392="",AP392,IF(BC392="NEMA",AW392,INDEX(regNatjecatelj_prezime,MATCH(BC392,regNatjecatelj_id,0)))))</f>
        <v/>
      </c>
      <c r="BH392" s="73" t="str">
        <f t="shared" si="479"/>
        <v/>
      </c>
      <c r="BI392" s="53" t="str">
        <f t="shared" si="480"/>
        <v/>
      </c>
      <c r="BJ392" s="47" t="s">
        <v>0</v>
      </c>
      <c r="BK392" s="52" t="str">
        <f t="shared" si="440"/>
        <v/>
      </c>
      <c r="BL392" s="31" t="str">
        <f t="shared" si="441"/>
        <v/>
      </c>
      <c r="BM392" s="73" t="str">
        <f t="shared" si="442"/>
        <v/>
      </c>
      <c r="BN392" s="31" t="str" cm="1">
        <f t="array" ref="BN392">IF(BM392="",""&amp;BL392,IF(BM392="NEMA",BL392,INDEX(regKlub_naziv,MATCH(INDEX(regKlub_alias_klubId,BM392),regKlub_id,0))))</f>
        <v/>
      </c>
      <c r="BO392" s="31" t="str" cm="1">
        <f t="array" ref="BO392">IFERROR(""&amp;INDEX(regNatjecatelj_klub,DX392),"")</f>
        <v/>
      </c>
      <c r="BP392" s="88" t="str">
        <f t="shared" si="481"/>
        <v/>
      </c>
      <c r="BQ392" s="66" t="str">
        <f t="shared" si="482"/>
        <v/>
      </c>
      <c r="BR392" s="47" t="s">
        <v>0</v>
      </c>
      <c r="BS392" s="52" t="str">
        <f>IF(X392&lt;&gt;"NEMA","",IF(IFERROR(MATCH(W392,W$12:W391,0),0)&lt;&gt;0,"",W392))</f>
        <v/>
      </c>
      <c r="BT392" s="73" t="str">
        <f t="shared" si="483"/>
        <v/>
      </c>
      <c r="BU392" s="31" t="str">
        <f>IF(OR(BT392="",BT392&lt;&gt;"NEMA"),"",MAX(BU$12:BU391)+1)</f>
        <v/>
      </c>
      <c r="BV392" s="66" t="str">
        <f t="shared" si="484"/>
        <v/>
      </c>
      <c r="BW392" s="47" t="s">
        <v>0</v>
      </c>
      <c r="BX392" s="19" t="str">
        <f t="shared" si="485"/>
        <v/>
      </c>
      <c r="BY392" s="47" t="s">
        <v>0</v>
      </c>
      <c r="BZ392" s="82" t="str">
        <f>IF(BM392&lt;&gt;"NEMA","",IF(IFERROR(MATCH(BL392,BL$12:BL391,0),0)&lt;&gt;0,"",BL392))</f>
        <v/>
      </c>
      <c r="CA392" s="47" t="s">
        <v>0</v>
      </c>
      <c r="CB392" s="125"/>
      <c r="CC392" s="47" t="s">
        <v>0</v>
      </c>
      <c r="CD392" s="58" t="str">
        <f t="shared" si="486"/>
        <v/>
      </c>
      <c r="CE392" s="31" t="str">
        <f t="shared" si="487"/>
        <v/>
      </c>
      <c r="CF392" s="31" t="str">
        <f>IF(CE392="","",MAX(CF$12:CF391)+1)</f>
        <v/>
      </c>
      <c r="CG392" s="31" t="str">
        <f t="shared" si="443"/>
        <v/>
      </c>
      <c r="CH392" s="31" t="str">
        <f t="shared" si="488"/>
        <v/>
      </c>
      <c r="CI392" s="31" t="str">
        <f>IF(CB392="","",MAX(CI$12:CI391)+1)</f>
        <v/>
      </c>
      <c r="CJ392" s="31" t="str">
        <f t="shared" si="489"/>
        <v/>
      </c>
      <c r="CK392" s="66" t="str">
        <f t="shared" si="490"/>
        <v/>
      </c>
      <c r="CL392" s="47" t="s">
        <v>0</v>
      </c>
      <c r="CM392" s="73" t="str">
        <f t="shared" si="444"/>
        <v/>
      </c>
      <c r="CN392" s="47"/>
      <c r="CO392" s="19" t="str">
        <f t="shared" si="491"/>
        <v/>
      </c>
      <c r="CP392" s="47" t="s">
        <v>0</v>
      </c>
      <c r="CQ392" s="143" t="str">
        <f t="shared" si="492"/>
        <v/>
      </c>
      <c r="CR392" s="47" t="s">
        <v>0</v>
      </c>
      <c r="CS392" s="58" t="str">
        <f t="shared" si="508"/>
        <v/>
      </c>
      <c r="CT392" s="73" t="str">
        <f t="shared" si="509"/>
        <v/>
      </c>
      <c r="CU392" s="229" t="str">
        <f t="shared" si="445"/>
        <v/>
      </c>
      <c r="CV392" s="230" t="str">
        <f t="shared" si="510"/>
        <v/>
      </c>
      <c r="CW392" s="163" t="str">
        <f t="shared" si="446"/>
        <v/>
      </c>
      <c r="CX392" s="47" t="s">
        <v>0</v>
      </c>
      <c r="CY392" s="222" t="str">
        <f t="shared" si="493"/>
        <v xml:space="preserve">
</v>
      </c>
      <c r="CZ392" s="223" t="str">
        <f t="shared" si="494"/>
        <v/>
      </c>
      <c r="DA392" s="47" t="s">
        <v>0</v>
      </c>
      <c r="DB392" s="47"/>
      <c r="DC392" s="47"/>
      <c r="DD392" s="47"/>
      <c r="DE392" s="47" t="s">
        <v>0</v>
      </c>
      <c r="DF392" s="53" t="str">
        <f t="shared" si="502"/>
        <v/>
      </c>
      <c r="DG392" t="s">
        <v>0</v>
      </c>
      <c r="DH392" s="128" t="str">
        <f t="shared" si="503"/>
        <v/>
      </c>
      <c r="DI392" t="s">
        <v>0</v>
      </c>
      <c r="DJ392" s="52" t="str">
        <f t="shared" si="504"/>
        <v/>
      </c>
      <c r="DK392" s="66" t="str">
        <f t="shared" si="505"/>
        <v/>
      </c>
      <c r="DL392" t="s">
        <v>0</v>
      </c>
      <c r="DM392" s="19" t="str">
        <f t="shared" si="506"/>
        <v/>
      </c>
      <c r="DN392" s="47" t="s">
        <v>0</v>
      </c>
      <c r="DO392" s="19" t="str">
        <f t="shared" si="507"/>
        <v/>
      </c>
      <c r="DP392" s="47" t="s">
        <v>0</v>
      </c>
      <c r="DQ392" s="52" t="str">
        <f t="shared" si="447"/>
        <v/>
      </c>
      <c r="DR392" s="53" t="str">
        <f t="shared" si="448"/>
        <v/>
      </c>
      <c r="DS392" s="47" t="s">
        <v>0</v>
      </c>
      <c r="DT392" s="52" t="str">
        <f t="shared" si="449"/>
        <v/>
      </c>
      <c r="DU392" s="53" t="str">
        <f t="shared" si="450"/>
        <v/>
      </c>
      <c r="DV392" s="47" t="s">
        <v>0</v>
      </c>
      <c r="DW392" s="52" t="str">
        <f t="shared" si="451"/>
        <v/>
      </c>
      <c r="DX392" s="53" t="str">
        <f t="shared" si="452"/>
        <v/>
      </c>
      <c r="DY392" s="47" t="s">
        <v>0</v>
      </c>
      <c r="DZ392" s="58" t="str">
        <f t="shared" si="495"/>
        <v/>
      </c>
      <c r="EA392" s="53" t="str" cm="1">
        <f t="array" ref="EA392">IF(DZ392&lt;&gt;"",INDEX(regNatjecatelj_id,DZ392,0),IF(BD392&lt;&gt;"",BD392,""))</f>
        <v/>
      </c>
      <c r="EB392" s="47" t="s">
        <v>0</v>
      </c>
      <c r="EC392" s="58" t="str">
        <f t="shared" si="453"/>
        <v/>
      </c>
      <c r="ED392" s="73" t="str">
        <f t="shared" si="454"/>
        <v/>
      </c>
      <c r="EE392" s="73" t="str">
        <f t="shared" si="455"/>
        <v/>
      </c>
      <c r="EF392" s="73" t="str">
        <f t="shared" si="456"/>
        <v/>
      </c>
      <c r="EG392" s="66" t="str">
        <f t="shared" si="457"/>
        <v/>
      </c>
      <c r="EH392" s="47" t="s">
        <v>0</v>
      </c>
      <c r="EI392" s="58" t="str">
        <f>IF(AL392="","",MAX(EI$12:EI391)+1)</f>
        <v/>
      </c>
      <c r="EJ392" s="73" t="str">
        <f t="shared" si="458"/>
        <v/>
      </c>
      <c r="EK392" s="73" t="str">
        <f t="shared" si="496"/>
        <v/>
      </c>
      <c r="EL392" s="73" t="str">
        <f t="shared" si="459"/>
        <v/>
      </c>
      <c r="EM392" s="73" t="str">
        <f t="shared" si="460"/>
        <v/>
      </c>
      <c r="EN392" s="73" t="str">
        <f t="shared" si="497"/>
        <v/>
      </c>
      <c r="EO392" s="73" t="str">
        <f t="shared" si="498"/>
        <v/>
      </c>
      <c r="EP392" s="73" t="str">
        <f t="shared" si="461"/>
        <v/>
      </c>
      <c r="EQ392" s="73" t="str">
        <f t="shared" si="462"/>
        <v/>
      </c>
      <c r="ER392" s="73" t="str">
        <f t="shared" si="463"/>
        <v/>
      </c>
      <c r="ES392" s="53" t="str">
        <f t="shared" si="464"/>
        <v/>
      </c>
      <c r="ET392" s="47" t="s">
        <v>0</v>
      </c>
      <c r="EU392" s="19" t="str">
        <f t="shared" si="499"/>
        <v/>
      </c>
      <c r="EV392" s="47" t="s">
        <v>0</v>
      </c>
      <c r="EW392" s="19" t="str">
        <f t="shared" si="500"/>
        <v/>
      </c>
      <c r="EX392" s="47" t="s">
        <v>0</v>
      </c>
      <c r="EY392" s="180" t="str">
        <f t="shared" si="465"/>
        <v/>
      </c>
      <c r="EZ392" s="47" t="s">
        <v>0</v>
      </c>
    </row>
    <row r="393" spans="1:156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6" t="str">
        <f t="shared" si="466"/>
        <v/>
      </c>
      <c r="P393" s="47"/>
      <c r="Q393" s="52" t="str">
        <f t="shared" si="467"/>
        <v/>
      </c>
      <c r="R393" s="73" t="str">
        <f>IF(Q393="","",IF(COUNTIF(Q$12:Q392,Q393)=0,R392+1,R392))</f>
        <v/>
      </c>
      <c r="S393" s="73" t="str">
        <f t="shared" si="468"/>
        <v/>
      </c>
      <c r="T393" s="73" t="str">
        <f t="shared" si="432"/>
        <v/>
      </c>
      <c r="U393" s="66" t="str">
        <f t="shared" si="433"/>
        <v/>
      </c>
      <c r="V393" s="47" t="s">
        <v>0</v>
      </c>
      <c r="W393" s="222" t="str">
        <f t="shared" si="434"/>
        <v/>
      </c>
      <c r="X393" s="223" t="str">
        <f t="shared" si="435"/>
        <v/>
      </c>
      <c r="Y393" s="47" t="s">
        <v>0</v>
      </c>
      <c r="Z393" s="52" t="str">
        <f t="shared" si="469"/>
        <v/>
      </c>
      <c r="AA393" s="73" t="str">
        <f t="shared" si="436"/>
        <v/>
      </c>
      <c r="AB393" s="31" t="str">
        <f t="shared" si="470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471"/>
        <v/>
      </c>
      <c r="AH393" s="47" t="s">
        <v>0</v>
      </c>
      <c r="AI393" s="143" t="str">
        <f t="shared" si="472"/>
        <v/>
      </c>
      <c r="AJ393" s="47"/>
      <c r="AK393" s="52" t="str">
        <f t="shared" si="473"/>
        <v/>
      </c>
      <c r="AL393" s="31" t="str">
        <f t="shared" si="474"/>
        <v/>
      </c>
      <c r="AM393" s="73" t="str">
        <f t="shared" si="475"/>
        <v/>
      </c>
      <c r="AN393" s="73" t="str">
        <f t="shared" si="476"/>
        <v/>
      </c>
      <c r="AO393" s="31" t="str">
        <f t="shared" si="437"/>
        <v/>
      </c>
      <c r="AP393" s="66" t="str">
        <f t="shared" si="438"/>
        <v/>
      </c>
      <c r="AQ393" s="47" t="s">
        <v>0</v>
      </c>
      <c r="AR393" s="82" t="str">
        <f t="shared" si="477"/>
        <v/>
      </c>
      <c r="AS393" s="47" t="s">
        <v>0</v>
      </c>
      <c r="AT393" s="19" t="str">
        <f t="shared" si="478"/>
        <v/>
      </c>
      <c r="AU393" s="47" t="s">
        <v>0</v>
      </c>
      <c r="AV393" s="103"/>
      <c r="AW393" s="105"/>
      <c r="AX393" s="47" t="s">
        <v>0</v>
      </c>
      <c r="AY393" s="259" t="str">
        <f t="shared" si="501"/>
        <v/>
      </c>
      <c r="AZ393" s="47" t="s">
        <v>0</v>
      </c>
      <c r="BA393" s="52" t="str">
        <f t="shared" ref="BA393:BA412" si="511">IF(AV393&amp;AW393="","",AR393)</f>
        <v/>
      </c>
      <c r="BB393" s="73" t="str">
        <f>IF(AV393&amp;AW393="","",MAX(BB$12:BB392)+1)</f>
        <v/>
      </c>
      <c r="BC393" s="271" t="str">
        <f t="shared" si="439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>IF(O393="","",IF(BC393="",AO393,IF(BC393="NEMA",AV393,INDEX(regNatjecatelj_ime,MATCH(BC393,regNatjecatelj_id,0)))))</f>
        <v/>
      </c>
      <c r="BG393" s="31" t="str">
        <f>IF(O393="","",IF(BC393="",AP393,IF(BC393="NEMA",AW393,INDEX(regNatjecatelj_prezime,MATCH(BC393,regNatjecatelj_id,0)))))</f>
        <v/>
      </c>
      <c r="BH393" s="73" t="str">
        <f t="shared" si="479"/>
        <v/>
      </c>
      <c r="BI393" s="53" t="str">
        <f t="shared" si="480"/>
        <v/>
      </c>
      <c r="BJ393" s="47" t="s">
        <v>0</v>
      </c>
      <c r="BK393" s="52" t="str">
        <f t="shared" si="440"/>
        <v/>
      </c>
      <c r="BL393" s="31" t="str">
        <f t="shared" si="441"/>
        <v/>
      </c>
      <c r="BM393" s="73" t="str">
        <f t="shared" si="442"/>
        <v/>
      </c>
      <c r="BN393" s="31" t="str" cm="1">
        <f t="array" ref="BN393">IF(BM393="",""&amp;BL393,IF(BM393="NEMA",BL393,INDEX(regKlub_naziv,MATCH(INDEX(regKlub_alias_klubId,BM393),regKlub_id,0))))</f>
        <v/>
      </c>
      <c r="BO393" s="31" t="str" cm="1">
        <f t="array" ref="BO393">IFERROR(""&amp;INDEX(regNatjecatelj_klub,DX393),"")</f>
        <v/>
      </c>
      <c r="BP393" s="88" t="str">
        <f t="shared" si="481"/>
        <v/>
      </c>
      <c r="BQ393" s="66" t="str">
        <f t="shared" si="482"/>
        <v/>
      </c>
      <c r="BR393" s="47" t="s">
        <v>0</v>
      </c>
      <c r="BS393" s="52" t="str">
        <f>IF(X393&lt;&gt;"NEMA","",IF(IFERROR(MATCH(W393,W$12:W392,0),0)&lt;&gt;0,"",W393))</f>
        <v/>
      </c>
      <c r="BT393" s="73" t="str">
        <f t="shared" si="483"/>
        <v/>
      </c>
      <c r="BU393" s="31" t="str">
        <f>IF(OR(BT393="",BT393&lt;&gt;"NEMA"),"",MAX(BU$12:BU392)+1)</f>
        <v/>
      </c>
      <c r="BV393" s="66" t="str">
        <f t="shared" si="484"/>
        <v/>
      </c>
      <c r="BW393" s="47" t="s">
        <v>0</v>
      </c>
      <c r="BX393" s="19" t="str">
        <f t="shared" si="485"/>
        <v/>
      </c>
      <c r="BY393" s="47" t="s">
        <v>0</v>
      </c>
      <c r="BZ393" s="82" t="str">
        <f>IF(BM393&lt;&gt;"NEMA","",IF(IFERROR(MATCH(BL393,BL$12:BL392,0),0)&lt;&gt;0,"",BL393))</f>
        <v/>
      </c>
      <c r="CA393" s="47" t="s">
        <v>0</v>
      </c>
      <c r="CB393" s="125"/>
      <c r="CC393" s="47" t="s">
        <v>0</v>
      </c>
      <c r="CD393" s="58" t="str">
        <f t="shared" si="486"/>
        <v/>
      </c>
      <c r="CE393" s="31" t="str">
        <f t="shared" si="487"/>
        <v/>
      </c>
      <c r="CF393" s="31" t="str">
        <f>IF(CE393="","",MAX(CF$12:CF392)+1)</f>
        <v/>
      </c>
      <c r="CG393" s="31" t="str">
        <f t="shared" si="443"/>
        <v/>
      </c>
      <c r="CH393" s="31" t="str">
        <f t="shared" si="488"/>
        <v/>
      </c>
      <c r="CI393" s="31" t="str">
        <f>IF(CB393="","",MAX(CI$12:CI392)+1)</f>
        <v/>
      </c>
      <c r="CJ393" s="31" t="str">
        <f t="shared" si="489"/>
        <v/>
      </c>
      <c r="CK393" s="66" t="str">
        <f t="shared" si="490"/>
        <v/>
      </c>
      <c r="CL393" s="47" t="s">
        <v>0</v>
      </c>
      <c r="CM393" s="73" t="str">
        <f t="shared" si="444"/>
        <v/>
      </c>
      <c r="CN393" s="47"/>
      <c r="CO393" s="19" t="str">
        <f t="shared" si="491"/>
        <v/>
      </c>
      <c r="CP393" s="47" t="s">
        <v>0</v>
      </c>
      <c r="CQ393" s="143" t="str">
        <f t="shared" si="492"/>
        <v/>
      </c>
      <c r="CR393" s="47" t="s">
        <v>0</v>
      </c>
      <c r="CS393" s="58" t="str">
        <f t="shared" si="508"/>
        <v/>
      </c>
      <c r="CT393" s="73" t="str">
        <f t="shared" si="509"/>
        <v/>
      </c>
      <c r="CU393" s="229" t="str">
        <f t="shared" si="445"/>
        <v/>
      </c>
      <c r="CV393" s="230" t="str">
        <f t="shared" si="510"/>
        <v/>
      </c>
      <c r="CW393" s="163" t="str">
        <f t="shared" si="446"/>
        <v/>
      </c>
      <c r="CX393" s="47" t="s">
        <v>0</v>
      </c>
      <c r="CY393" s="222" t="str">
        <f t="shared" si="493"/>
        <v xml:space="preserve">
</v>
      </c>
      <c r="CZ393" s="223" t="str">
        <f t="shared" si="494"/>
        <v/>
      </c>
      <c r="DA393" s="47" t="s">
        <v>0</v>
      </c>
      <c r="DB393" s="47"/>
      <c r="DC393" s="47"/>
      <c r="DD393" s="47"/>
      <c r="DE393" s="47" t="s">
        <v>0</v>
      </c>
      <c r="DF393" s="53" t="str">
        <f t="shared" si="502"/>
        <v/>
      </c>
      <c r="DG393" t="s">
        <v>0</v>
      </c>
      <c r="DH393" s="128" t="str">
        <f t="shared" si="503"/>
        <v/>
      </c>
      <c r="DI393" t="s">
        <v>0</v>
      </c>
      <c r="DJ393" s="52" t="str">
        <f t="shared" si="504"/>
        <v/>
      </c>
      <c r="DK393" s="66" t="str">
        <f t="shared" si="505"/>
        <v/>
      </c>
      <c r="DL393" t="s">
        <v>0</v>
      </c>
      <c r="DM393" s="19" t="str">
        <f t="shared" si="506"/>
        <v/>
      </c>
      <c r="DN393" s="47" t="s">
        <v>0</v>
      </c>
      <c r="DO393" s="19" t="str">
        <f t="shared" si="507"/>
        <v/>
      </c>
      <c r="DP393" s="47" t="s">
        <v>0</v>
      </c>
      <c r="DQ393" s="52" t="str">
        <f t="shared" si="447"/>
        <v/>
      </c>
      <c r="DR393" s="53" t="str">
        <f t="shared" si="448"/>
        <v/>
      </c>
      <c r="DS393" s="47" t="s">
        <v>0</v>
      </c>
      <c r="DT393" s="52" t="str">
        <f t="shared" si="449"/>
        <v/>
      </c>
      <c r="DU393" s="53" t="str">
        <f t="shared" si="450"/>
        <v/>
      </c>
      <c r="DV393" s="47" t="s">
        <v>0</v>
      </c>
      <c r="DW393" s="52" t="str">
        <f t="shared" si="451"/>
        <v/>
      </c>
      <c r="DX393" s="53" t="str">
        <f t="shared" si="452"/>
        <v/>
      </c>
      <c r="DY393" s="47" t="s">
        <v>0</v>
      </c>
      <c r="DZ393" s="58" t="str">
        <f t="shared" si="495"/>
        <v/>
      </c>
      <c r="EA393" s="53" t="str" cm="1">
        <f t="array" ref="EA393">IF(DZ393&lt;&gt;"",INDEX(regNatjecatelj_id,DZ393,0),IF(BD393&lt;&gt;"",BD393,""))</f>
        <v/>
      </c>
      <c r="EB393" s="47" t="s">
        <v>0</v>
      </c>
      <c r="EC393" s="58" t="str">
        <f t="shared" si="453"/>
        <v/>
      </c>
      <c r="ED393" s="73" t="str">
        <f t="shared" si="454"/>
        <v/>
      </c>
      <c r="EE393" s="73" t="str">
        <f t="shared" si="455"/>
        <v/>
      </c>
      <c r="EF393" s="73" t="str">
        <f t="shared" si="456"/>
        <v/>
      </c>
      <c r="EG393" s="66" t="str">
        <f t="shared" si="457"/>
        <v/>
      </c>
      <c r="EH393" s="47" t="s">
        <v>0</v>
      </c>
      <c r="EI393" s="58" t="str">
        <f>IF(AL393="","",MAX(EI$12:EI392)+1)</f>
        <v/>
      </c>
      <c r="EJ393" s="73" t="str">
        <f t="shared" si="458"/>
        <v/>
      </c>
      <c r="EK393" s="73" t="str">
        <f t="shared" si="496"/>
        <v/>
      </c>
      <c r="EL393" s="73" t="str">
        <f t="shared" si="459"/>
        <v/>
      </c>
      <c r="EM393" s="73" t="str">
        <f t="shared" si="460"/>
        <v/>
      </c>
      <c r="EN393" s="73" t="str">
        <f t="shared" si="497"/>
        <v/>
      </c>
      <c r="EO393" s="73" t="str">
        <f t="shared" si="498"/>
        <v/>
      </c>
      <c r="EP393" s="73" t="str">
        <f t="shared" si="461"/>
        <v/>
      </c>
      <c r="EQ393" s="73" t="str">
        <f t="shared" si="462"/>
        <v/>
      </c>
      <c r="ER393" s="73" t="str">
        <f t="shared" si="463"/>
        <v/>
      </c>
      <c r="ES393" s="53" t="str">
        <f t="shared" si="464"/>
        <v/>
      </c>
      <c r="ET393" s="47" t="s">
        <v>0</v>
      </c>
      <c r="EU393" s="19" t="str">
        <f t="shared" si="499"/>
        <v/>
      </c>
      <c r="EV393" s="47" t="s">
        <v>0</v>
      </c>
      <c r="EW393" s="19" t="str">
        <f t="shared" si="500"/>
        <v/>
      </c>
      <c r="EX393" s="47" t="s">
        <v>0</v>
      </c>
      <c r="EY393" s="180" t="str">
        <f t="shared" si="465"/>
        <v/>
      </c>
      <c r="EZ393" s="47" t="s">
        <v>0</v>
      </c>
    </row>
    <row r="394" spans="1:156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6" t="str">
        <f t="shared" si="466"/>
        <v/>
      </c>
      <c r="P394" s="47"/>
      <c r="Q394" s="52" t="str">
        <f t="shared" si="467"/>
        <v/>
      </c>
      <c r="R394" s="73" t="str">
        <f>IF(Q394="","",IF(COUNTIF(Q$12:Q393,Q394)=0,R393+1,R393))</f>
        <v/>
      </c>
      <c r="S394" s="73" t="str">
        <f t="shared" si="468"/>
        <v/>
      </c>
      <c r="T394" s="73" t="str">
        <f t="shared" si="432"/>
        <v/>
      </c>
      <c r="U394" s="66" t="str">
        <f t="shared" si="433"/>
        <v/>
      </c>
      <c r="V394" s="47" t="s">
        <v>0</v>
      </c>
      <c r="W394" s="222" t="str">
        <f t="shared" si="434"/>
        <v/>
      </c>
      <c r="X394" s="223" t="str">
        <f t="shared" si="435"/>
        <v/>
      </c>
      <c r="Y394" s="47" t="s">
        <v>0</v>
      </c>
      <c r="Z394" s="52" t="str">
        <f t="shared" si="469"/>
        <v/>
      </c>
      <c r="AA394" s="73" t="str">
        <f t="shared" si="436"/>
        <v/>
      </c>
      <c r="AB394" s="31" t="str">
        <f t="shared" si="470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471"/>
        <v/>
      </c>
      <c r="AH394" s="47" t="s">
        <v>0</v>
      </c>
      <c r="AI394" s="143" t="str">
        <f t="shared" si="472"/>
        <v/>
      </c>
      <c r="AJ394" s="47"/>
      <c r="AK394" s="52" t="str">
        <f t="shared" si="473"/>
        <v/>
      </c>
      <c r="AL394" s="31" t="str">
        <f t="shared" si="474"/>
        <v/>
      </c>
      <c r="AM394" s="73" t="str">
        <f t="shared" si="475"/>
        <v/>
      </c>
      <c r="AN394" s="73" t="str">
        <f t="shared" si="476"/>
        <v/>
      </c>
      <c r="AO394" s="31" t="str">
        <f t="shared" si="437"/>
        <v/>
      </c>
      <c r="AP394" s="66" t="str">
        <f t="shared" si="438"/>
        <v/>
      </c>
      <c r="AQ394" s="47" t="s">
        <v>0</v>
      </c>
      <c r="AR394" s="82" t="str">
        <f t="shared" si="477"/>
        <v/>
      </c>
      <c r="AS394" s="47" t="s">
        <v>0</v>
      </c>
      <c r="AT394" s="19" t="str">
        <f t="shared" si="478"/>
        <v/>
      </c>
      <c r="AU394" s="47" t="s">
        <v>0</v>
      </c>
      <c r="AV394" s="103"/>
      <c r="AW394" s="105"/>
      <c r="AX394" s="47" t="s">
        <v>0</v>
      </c>
      <c r="AY394" s="259" t="str">
        <f t="shared" si="501"/>
        <v/>
      </c>
      <c r="AZ394" s="47" t="s">
        <v>0</v>
      </c>
      <c r="BA394" s="52" t="str">
        <f t="shared" si="511"/>
        <v/>
      </c>
      <c r="BB394" s="73" t="str">
        <f>IF(AV394&amp;AW394="","",MAX(BB$12:BB393)+1)</f>
        <v/>
      </c>
      <c r="BC394" s="271" t="str">
        <f t="shared" si="439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>IF(O394="","",IF(BC394="",AO394,IF(BC394="NEMA",AV394,INDEX(regNatjecatelj_ime,MATCH(BC394,regNatjecatelj_id,0)))))</f>
        <v/>
      </c>
      <c r="BG394" s="31" t="str">
        <f>IF(O394="","",IF(BC394="",AP394,IF(BC394="NEMA",AW394,INDEX(regNatjecatelj_prezime,MATCH(BC394,regNatjecatelj_id,0)))))</f>
        <v/>
      </c>
      <c r="BH394" s="73" t="str">
        <f t="shared" si="479"/>
        <v/>
      </c>
      <c r="BI394" s="53" t="str">
        <f t="shared" si="480"/>
        <v/>
      </c>
      <c r="BJ394" s="47" t="s">
        <v>0</v>
      </c>
      <c r="BK394" s="52" t="str">
        <f t="shared" si="440"/>
        <v/>
      </c>
      <c r="BL394" s="31" t="str">
        <f t="shared" si="441"/>
        <v/>
      </c>
      <c r="BM394" s="73" t="str">
        <f t="shared" si="442"/>
        <v/>
      </c>
      <c r="BN394" s="31" t="str" cm="1">
        <f t="array" ref="BN394">IF(BM394="",""&amp;BL394,IF(BM394="NEMA",BL394,INDEX(regKlub_naziv,MATCH(INDEX(regKlub_alias_klubId,BM394),regKlub_id,0))))</f>
        <v/>
      </c>
      <c r="BO394" s="31" t="str" cm="1">
        <f t="array" ref="BO394">IFERROR(""&amp;INDEX(regNatjecatelj_klub,DX394),"")</f>
        <v/>
      </c>
      <c r="BP394" s="88" t="str">
        <f t="shared" si="481"/>
        <v/>
      </c>
      <c r="BQ394" s="66" t="str">
        <f t="shared" si="482"/>
        <v/>
      </c>
      <c r="BR394" s="47" t="s">
        <v>0</v>
      </c>
      <c r="BS394" s="52" t="str">
        <f>IF(X394&lt;&gt;"NEMA","",IF(IFERROR(MATCH(W394,W$12:W393,0),0)&lt;&gt;0,"",W394))</f>
        <v/>
      </c>
      <c r="BT394" s="73" t="str">
        <f t="shared" si="483"/>
        <v/>
      </c>
      <c r="BU394" s="31" t="str">
        <f>IF(OR(BT394="",BT394&lt;&gt;"NEMA"),"",MAX(BU$12:BU393)+1)</f>
        <v/>
      </c>
      <c r="BV394" s="66" t="str">
        <f t="shared" si="484"/>
        <v/>
      </c>
      <c r="BW394" s="47" t="s">
        <v>0</v>
      </c>
      <c r="BX394" s="19" t="str">
        <f t="shared" si="485"/>
        <v/>
      </c>
      <c r="BY394" s="47" t="s">
        <v>0</v>
      </c>
      <c r="BZ394" s="82" t="str">
        <f>IF(BM394&lt;&gt;"NEMA","",IF(IFERROR(MATCH(BL394,BL$12:BL393,0),0)&lt;&gt;0,"",BL394))</f>
        <v/>
      </c>
      <c r="CA394" s="47" t="s">
        <v>0</v>
      </c>
      <c r="CB394" s="125"/>
      <c r="CC394" s="47" t="s">
        <v>0</v>
      </c>
      <c r="CD394" s="58" t="str">
        <f t="shared" si="486"/>
        <v/>
      </c>
      <c r="CE394" s="31" t="str">
        <f t="shared" si="487"/>
        <v/>
      </c>
      <c r="CF394" s="31" t="str">
        <f>IF(CE394="","",MAX(CF$12:CF393)+1)</f>
        <v/>
      </c>
      <c r="CG394" s="31" t="str">
        <f t="shared" si="443"/>
        <v/>
      </c>
      <c r="CH394" s="31" t="str">
        <f t="shared" si="488"/>
        <v/>
      </c>
      <c r="CI394" s="31" t="str">
        <f>IF(CB394="","",MAX(CI$12:CI393)+1)</f>
        <v/>
      </c>
      <c r="CJ394" s="31" t="str">
        <f t="shared" si="489"/>
        <v/>
      </c>
      <c r="CK394" s="66" t="str">
        <f t="shared" si="490"/>
        <v/>
      </c>
      <c r="CL394" s="47" t="s">
        <v>0</v>
      </c>
      <c r="CM394" s="73" t="str">
        <f t="shared" si="444"/>
        <v/>
      </c>
      <c r="CN394" s="47"/>
      <c r="CO394" s="19" t="str">
        <f t="shared" si="491"/>
        <v/>
      </c>
      <c r="CP394" s="47" t="s">
        <v>0</v>
      </c>
      <c r="CQ394" s="143" t="str">
        <f t="shared" si="492"/>
        <v/>
      </c>
      <c r="CR394" s="47" t="s">
        <v>0</v>
      </c>
      <c r="CS394" s="58" t="str">
        <f t="shared" si="508"/>
        <v/>
      </c>
      <c r="CT394" s="73" t="str">
        <f t="shared" si="509"/>
        <v/>
      </c>
      <c r="CU394" s="229" t="str">
        <f t="shared" si="445"/>
        <v/>
      </c>
      <c r="CV394" s="230" t="str">
        <f t="shared" si="510"/>
        <v/>
      </c>
      <c r="CW394" s="163" t="str">
        <f t="shared" si="446"/>
        <v/>
      </c>
      <c r="CX394" s="47" t="s">
        <v>0</v>
      </c>
      <c r="CY394" s="222" t="str">
        <f t="shared" si="493"/>
        <v xml:space="preserve">
</v>
      </c>
      <c r="CZ394" s="223" t="str">
        <f t="shared" si="494"/>
        <v/>
      </c>
      <c r="DA394" s="47" t="s">
        <v>0</v>
      </c>
      <c r="DB394" s="47"/>
      <c r="DC394" s="47"/>
      <c r="DD394" s="47"/>
      <c r="DE394" s="47" t="s">
        <v>0</v>
      </c>
      <c r="DF394" s="53" t="str">
        <f t="shared" si="502"/>
        <v/>
      </c>
      <c r="DG394" t="s">
        <v>0</v>
      </c>
      <c r="DH394" s="128" t="str">
        <f t="shared" si="503"/>
        <v/>
      </c>
      <c r="DI394" t="s">
        <v>0</v>
      </c>
      <c r="DJ394" s="52" t="str">
        <f t="shared" si="504"/>
        <v/>
      </c>
      <c r="DK394" s="66" t="str">
        <f t="shared" si="505"/>
        <v/>
      </c>
      <c r="DL394" t="s">
        <v>0</v>
      </c>
      <c r="DM394" s="19" t="str">
        <f t="shared" si="506"/>
        <v/>
      </c>
      <c r="DN394" s="47" t="s">
        <v>0</v>
      </c>
      <c r="DO394" s="19" t="str">
        <f t="shared" si="507"/>
        <v/>
      </c>
      <c r="DP394" s="47" t="s">
        <v>0</v>
      </c>
      <c r="DQ394" s="52" t="str">
        <f t="shared" si="447"/>
        <v/>
      </c>
      <c r="DR394" s="53" t="str">
        <f t="shared" si="448"/>
        <v/>
      </c>
      <c r="DS394" s="47" t="s">
        <v>0</v>
      </c>
      <c r="DT394" s="52" t="str">
        <f t="shared" si="449"/>
        <v/>
      </c>
      <c r="DU394" s="53" t="str">
        <f t="shared" si="450"/>
        <v/>
      </c>
      <c r="DV394" s="47" t="s">
        <v>0</v>
      </c>
      <c r="DW394" s="52" t="str">
        <f t="shared" si="451"/>
        <v/>
      </c>
      <c r="DX394" s="53" t="str">
        <f t="shared" si="452"/>
        <v/>
      </c>
      <c r="DY394" s="47" t="s">
        <v>0</v>
      </c>
      <c r="DZ394" s="58" t="str">
        <f t="shared" si="495"/>
        <v/>
      </c>
      <c r="EA394" s="53" t="str" cm="1">
        <f t="array" ref="EA394">IF(DZ394&lt;&gt;"",INDEX(regNatjecatelj_id,DZ394,0),IF(BD394&lt;&gt;"",BD394,""))</f>
        <v/>
      </c>
      <c r="EB394" s="47" t="s">
        <v>0</v>
      </c>
      <c r="EC394" s="58" t="str">
        <f t="shared" si="453"/>
        <v/>
      </c>
      <c r="ED394" s="73" t="str">
        <f t="shared" si="454"/>
        <v/>
      </c>
      <c r="EE394" s="73" t="str">
        <f t="shared" si="455"/>
        <v/>
      </c>
      <c r="EF394" s="73" t="str">
        <f t="shared" si="456"/>
        <v/>
      </c>
      <c r="EG394" s="66" t="str">
        <f t="shared" si="457"/>
        <v/>
      </c>
      <c r="EH394" s="47" t="s">
        <v>0</v>
      </c>
      <c r="EI394" s="58" t="str">
        <f>IF(AL394="","",MAX(EI$12:EI393)+1)</f>
        <v/>
      </c>
      <c r="EJ394" s="73" t="str">
        <f t="shared" si="458"/>
        <v/>
      </c>
      <c r="EK394" s="73" t="str">
        <f t="shared" si="496"/>
        <v/>
      </c>
      <c r="EL394" s="73" t="str">
        <f t="shared" si="459"/>
        <v/>
      </c>
      <c r="EM394" s="73" t="str">
        <f t="shared" si="460"/>
        <v/>
      </c>
      <c r="EN394" s="73" t="str">
        <f t="shared" si="497"/>
        <v/>
      </c>
      <c r="EO394" s="73" t="str">
        <f t="shared" si="498"/>
        <v/>
      </c>
      <c r="EP394" s="73" t="str">
        <f t="shared" si="461"/>
        <v/>
      </c>
      <c r="EQ394" s="73" t="str">
        <f t="shared" si="462"/>
        <v/>
      </c>
      <c r="ER394" s="73" t="str">
        <f t="shared" si="463"/>
        <v/>
      </c>
      <c r="ES394" s="53" t="str">
        <f t="shared" si="464"/>
        <v/>
      </c>
      <c r="ET394" s="47" t="s">
        <v>0</v>
      </c>
      <c r="EU394" s="19" t="str">
        <f t="shared" si="499"/>
        <v/>
      </c>
      <c r="EV394" s="47" t="s">
        <v>0</v>
      </c>
      <c r="EW394" s="19" t="str">
        <f t="shared" si="500"/>
        <v/>
      </c>
      <c r="EX394" s="47" t="s">
        <v>0</v>
      </c>
      <c r="EY394" s="180" t="str">
        <f t="shared" si="465"/>
        <v/>
      </c>
      <c r="EZ394" s="47" t="s">
        <v>0</v>
      </c>
    </row>
    <row r="395" spans="1:156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6" t="str">
        <f t="shared" si="466"/>
        <v/>
      </c>
      <c r="P395" s="47"/>
      <c r="Q395" s="52" t="str">
        <f t="shared" si="467"/>
        <v/>
      </c>
      <c r="R395" s="73" t="str">
        <f>IF(Q395="","",IF(COUNTIF(Q$12:Q394,Q395)=0,R394+1,R394))</f>
        <v/>
      </c>
      <c r="S395" s="73" t="str">
        <f t="shared" si="468"/>
        <v/>
      </c>
      <c r="T395" s="73" t="str">
        <f t="shared" si="432"/>
        <v/>
      </c>
      <c r="U395" s="66" t="str">
        <f t="shared" si="433"/>
        <v/>
      </c>
      <c r="V395" s="47" t="s">
        <v>0</v>
      </c>
      <c r="W395" s="222" t="str">
        <f t="shared" si="434"/>
        <v/>
      </c>
      <c r="X395" s="223" t="str">
        <f t="shared" si="435"/>
        <v/>
      </c>
      <c r="Y395" s="47" t="s">
        <v>0</v>
      </c>
      <c r="Z395" s="52" t="str">
        <f t="shared" si="469"/>
        <v/>
      </c>
      <c r="AA395" s="73" t="str">
        <f t="shared" si="436"/>
        <v/>
      </c>
      <c r="AB395" s="31" t="str">
        <f t="shared" si="470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471"/>
        <v/>
      </c>
      <c r="AH395" s="47" t="s">
        <v>0</v>
      </c>
      <c r="AI395" s="143" t="str">
        <f t="shared" si="472"/>
        <v/>
      </c>
      <c r="AJ395" s="47"/>
      <c r="AK395" s="52" t="str">
        <f t="shared" si="473"/>
        <v/>
      </c>
      <c r="AL395" s="31" t="str">
        <f t="shared" si="474"/>
        <v/>
      </c>
      <c r="AM395" s="73" t="str">
        <f t="shared" si="475"/>
        <v/>
      </c>
      <c r="AN395" s="73" t="str">
        <f t="shared" si="476"/>
        <v/>
      </c>
      <c r="AO395" s="31" t="str">
        <f t="shared" si="437"/>
        <v/>
      </c>
      <c r="AP395" s="66" t="str">
        <f t="shared" si="438"/>
        <v/>
      </c>
      <c r="AQ395" s="47" t="s">
        <v>0</v>
      </c>
      <c r="AR395" s="82" t="str">
        <f t="shared" si="477"/>
        <v/>
      </c>
      <c r="AS395" s="47" t="s">
        <v>0</v>
      </c>
      <c r="AT395" s="19" t="str">
        <f t="shared" si="478"/>
        <v/>
      </c>
      <c r="AU395" s="47" t="s">
        <v>0</v>
      </c>
      <c r="AV395" s="103"/>
      <c r="AW395" s="105"/>
      <c r="AX395" s="47" t="s">
        <v>0</v>
      </c>
      <c r="AY395" s="259" t="str">
        <f t="shared" si="501"/>
        <v/>
      </c>
      <c r="AZ395" s="47" t="s">
        <v>0</v>
      </c>
      <c r="BA395" s="52" t="str">
        <f t="shared" si="511"/>
        <v/>
      </c>
      <c r="BB395" s="73" t="str">
        <f>IF(AV395&amp;AW395="","",MAX(BB$12:BB394)+1)</f>
        <v/>
      </c>
      <c r="BC395" s="271" t="str">
        <f t="shared" si="439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>IF(O395="","",IF(BC395="",AO395,IF(BC395="NEMA",AV395,INDEX(regNatjecatelj_ime,MATCH(BC395,regNatjecatelj_id,0)))))</f>
        <v/>
      </c>
      <c r="BG395" s="31" t="str">
        <f>IF(O395="","",IF(BC395="",AP395,IF(BC395="NEMA",AW395,INDEX(regNatjecatelj_prezime,MATCH(BC395,regNatjecatelj_id,0)))))</f>
        <v/>
      </c>
      <c r="BH395" s="73" t="str">
        <f t="shared" si="479"/>
        <v/>
      </c>
      <c r="BI395" s="53" t="str">
        <f t="shared" si="480"/>
        <v/>
      </c>
      <c r="BJ395" s="47" t="s">
        <v>0</v>
      </c>
      <c r="BK395" s="52" t="str">
        <f t="shared" si="440"/>
        <v/>
      </c>
      <c r="BL395" s="31" t="str">
        <f t="shared" si="441"/>
        <v/>
      </c>
      <c r="BM395" s="73" t="str">
        <f t="shared" si="442"/>
        <v/>
      </c>
      <c r="BN395" s="31" t="str" cm="1">
        <f t="array" ref="BN395">IF(BM395="",""&amp;BL395,IF(BM395="NEMA",BL395,INDEX(regKlub_naziv,MATCH(INDEX(regKlub_alias_klubId,BM395),regKlub_id,0))))</f>
        <v/>
      </c>
      <c r="BO395" s="31" t="str" cm="1">
        <f t="array" ref="BO395">IFERROR(""&amp;INDEX(regNatjecatelj_klub,DX395),"")</f>
        <v/>
      </c>
      <c r="BP395" s="88" t="str">
        <f t="shared" si="481"/>
        <v/>
      </c>
      <c r="BQ395" s="66" t="str">
        <f t="shared" si="482"/>
        <v/>
      </c>
      <c r="BR395" s="47" t="s">
        <v>0</v>
      </c>
      <c r="BS395" s="52" t="str">
        <f>IF(X395&lt;&gt;"NEMA","",IF(IFERROR(MATCH(W395,W$12:W394,0),0)&lt;&gt;0,"",W395))</f>
        <v/>
      </c>
      <c r="BT395" s="73" t="str">
        <f t="shared" si="483"/>
        <v/>
      </c>
      <c r="BU395" s="31" t="str">
        <f>IF(OR(BT395="",BT395&lt;&gt;"NEMA"),"",MAX(BU$12:BU394)+1)</f>
        <v/>
      </c>
      <c r="BV395" s="66" t="str">
        <f t="shared" si="484"/>
        <v/>
      </c>
      <c r="BW395" s="47" t="s">
        <v>0</v>
      </c>
      <c r="BX395" s="19" t="str">
        <f t="shared" si="485"/>
        <v/>
      </c>
      <c r="BY395" s="47" t="s">
        <v>0</v>
      </c>
      <c r="BZ395" s="82" t="str">
        <f>IF(BM395&lt;&gt;"NEMA","",IF(IFERROR(MATCH(BL395,BL$12:BL394,0),0)&lt;&gt;0,"",BL395))</f>
        <v/>
      </c>
      <c r="CA395" s="47" t="s">
        <v>0</v>
      </c>
      <c r="CB395" s="125"/>
      <c r="CC395" s="47" t="s">
        <v>0</v>
      </c>
      <c r="CD395" s="58" t="str">
        <f t="shared" si="486"/>
        <v/>
      </c>
      <c r="CE395" s="31" t="str">
        <f t="shared" si="487"/>
        <v/>
      </c>
      <c r="CF395" s="31" t="str">
        <f>IF(CE395="","",MAX(CF$12:CF394)+1)</f>
        <v/>
      </c>
      <c r="CG395" s="31" t="str">
        <f t="shared" si="443"/>
        <v/>
      </c>
      <c r="CH395" s="31" t="str">
        <f t="shared" si="488"/>
        <v/>
      </c>
      <c r="CI395" s="31" t="str">
        <f>IF(CB395="","",MAX(CI$12:CI394)+1)</f>
        <v/>
      </c>
      <c r="CJ395" s="31" t="str">
        <f t="shared" si="489"/>
        <v/>
      </c>
      <c r="CK395" s="66" t="str">
        <f t="shared" si="490"/>
        <v/>
      </c>
      <c r="CL395" s="47" t="s">
        <v>0</v>
      </c>
      <c r="CM395" s="73" t="str">
        <f t="shared" si="444"/>
        <v/>
      </c>
      <c r="CN395" s="47"/>
      <c r="CO395" s="19" t="str">
        <f t="shared" si="491"/>
        <v/>
      </c>
      <c r="CP395" s="47" t="s">
        <v>0</v>
      </c>
      <c r="CQ395" s="143" t="str">
        <f t="shared" si="492"/>
        <v/>
      </c>
      <c r="CR395" s="47" t="s">
        <v>0</v>
      </c>
      <c r="CS395" s="58" t="str">
        <f t="shared" si="508"/>
        <v/>
      </c>
      <c r="CT395" s="73" t="str">
        <f t="shared" si="509"/>
        <v/>
      </c>
      <c r="CU395" s="229" t="str">
        <f t="shared" si="445"/>
        <v/>
      </c>
      <c r="CV395" s="230" t="str">
        <f t="shared" si="510"/>
        <v/>
      </c>
      <c r="CW395" s="163" t="str">
        <f t="shared" si="446"/>
        <v/>
      </c>
      <c r="CX395" s="47" t="s">
        <v>0</v>
      </c>
      <c r="CY395" s="222" t="str">
        <f t="shared" si="493"/>
        <v xml:space="preserve">
</v>
      </c>
      <c r="CZ395" s="223" t="str">
        <f t="shared" si="494"/>
        <v/>
      </c>
      <c r="DA395" s="47" t="s">
        <v>0</v>
      </c>
      <c r="DB395" s="47"/>
      <c r="DC395" s="47"/>
      <c r="DD395" s="47"/>
      <c r="DE395" s="47" t="s">
        <v>0</v>
      </c>
      <c r="DF395" s="53" t="str">
        <f t="shared" si="502"/>
        <v/>
      </c>
      <c r="DG395" t="s">
        <v>0</v>
      </c>
      <c r="DH395" s="128" t="str">
        <f t="shared" si="503"/>
        <v/>
      </c>
      <c r="DI395" t="s">
        <v>0</v>
      </c>
      <c r="DJ395" s="52" t="str">
        <f t="shared" si="504"/>
        <v/>
      </c>
      <c r="DK395" s="66" t="str">
        <f t="shared" si="505"/>
        <v/>
      </c>
      <c r="DL395" t="s">
        <v>0</v>
      </c>
      <c r="DM395" s="19" t="str">
        <f t="shared" si="506"/>
        <v/>
      </c>
      <c r="DN395" s="47" t="s">
        <v>0</v>
      </c>
      <c r="DO395" s="19" t="str">
        <f t="shared" si="507"/>
        <v/>
      </c>
      <c r="DP395" s="47" t="s">
        <v>0</v>
      </c>
      <c r="DQ395" s="52" t="str">
        <f t="shared" si="447"/>
        <v/>
      </c>
      <c r="DR395" s="53" t="str">
        <f t="shared" si="448"/>
        <v/>
      </c>
      <c r="DS395" s="47" t="s">
        <v>0</v>
      </c>
      <c r="DT395" s="52" t="str">
        <f t="shared" si="449"/>
        <v/>
      </c>
      <c r="DU395" s="53" t="str">
        <f t="shared" si="450"/>
        <v/>
      </c>
      <c r="DV395" s="47" t="s">
        <v>0</v>
      </c>
      <c r="DW395" s="52" t="str">
        <f t="shared" si="451"/>
        <v/>
      </c>
      <c r="DX395" s="53" t="str">
        <f t="shared" si="452"/>
        <v/>
      </c>
      <c r="DY395" s="47" t="s">
        <v>0</v>
      </c>
      <c r="DZ395" s="58" t="str">
        <f t="shared" si="495"/>
        <v/>
      </c>
      <c r="EA395" s="53" t="str" cm="1">
        <f t="array" ref="EA395">IF(DZ395&lt;&gt;"",INDEX(regNatjecatelj_id,DZ395,0),IF(BD395&lt;&gt;"",BD395,""))</f>
        <v/>
      </c>
      <c r="EB395" s="47" t="s">
        <v>0</v>
      </c>
      <c r="EC395" s="58" t="str">
        <f t="shared" si="453"/>
        <v/>
      </c>
      <c r="ED395" s="73" t="str">
        <f t="shared" si="454"/>
        <v/>
      </c>
      <c r="EE395" s="73" t="str">
        <f t="shared" si="455"/>
        <v/>
      </c>
      <c r="EF395" s="73" t="str">
        <f t="shared" si="456"/>
        <v/>
      </c>
      <c r="EG395" s="66" t="str">
        <f t="shared" si="457"/>
        <v/>
      </c>
      <c r="EH395" s="47" t="s">
        <v>0</v>
      </c>
      <c r="EI395" s="58" t="str">
        <f>IF(AL395="","",MAX(EI$12:EI394)+1)</f>
        <v/>
      </c>
      <c r="EJ395" s="73" t="str">
        <f t="shared" si="458"/>
        <v/>
      </c>
      <c r="EK395" s="73" t="str">
        <f t="shared" si="496"/>
        <v/>
      </c>
      <c r="EL395" s="73" t="str">
        <f t="shared" si="459"/>
        <v/>
      </c>
      <c r="EM395" s="73" t="str">
        <f t="shared" si="460"/>
        <v/>
      </c>
      <c r="EN395" s="73" t="str">
        <f t="shared" si="497"/>
        <v/>
      </c>
      <c r="EO395" s="73" t="str">
        <f t="shared" si="498"/>
        <v/>
      </c>
      <c r="EP395" s="73" t="str">
        <f t="shared" si="461"/>
        <v/>
      </c>
      <c r="EQ395" s="73" t="str">
        <f t="shared" si="462"/>
        <v/>
      </c>
      <c r="ER395" s="73" t="str">
        <f t="shared" si="463"/>
        <v/>
      </c>
      <c r="ES395" s="53" t="str">
        <f t="shared" si="464"/>
        <v/>
      </c>
      <c r="ET395" s="47" t="s">
        <v>0</v>
      </c>
      <c r="EU395" s="19" t="str">
        <f t="shared" si="499"/>
        <v/>
      </c>
      <c r="EV395" s="47" t="s">
        <v>0</v>
      </c>
      <c r="EW395" s="19" t="str">
        <f t="shared" si="500"/>
        <v/>
      </c>
      <c r="EX395" s="47" t="s">
        <v>0</v>
      </c>
      <c r="EY395" s="180" t="str">
        <f t="shared" si="465"/>
        <v/>
      </c>
      <c r="EZ395" s="47" t="s">
        <v>0</v>
      </c>
    </row>
    <row r="396" spans="1:156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6" t="str">
        <f t="shared" si="466"/>
        <v/>
      </c>
      <c r="P396" s="47"/>
      <c r="Q396" s="52" t="str">
        <f t="shared" si="467"/>
        <v/>
      </c>
      <c r="R396" s="73" t="str">
        <f>IF(Q396="","",IF(COUNTIF(Q$12:Q395,Q396)=0,R395+1,R395))</f>
        <v/>
      </c>
      <c r="S396" s="73" t="str">
        <f t="shared" si="468"/>
        <v/>
      </c>
      <c r="T396" s="73" t="str">
        <f t="shared" si="432"/>
        <v/>
      </c>
      <c r="U396" s="66" t="str">
        <f t="shared" si="433"/>
        <v/>
      </c>
      <c r="V396" s="47" t="s">
        <v>0</v>
      </c>
      <c r="W396" s="222" t="str">
        <f t="shared" si="434"/>
        <v/>
      </c>
      <c r="X396" s="223" t="str">
        <f t="shared" si="435"/>
        <v/>
      </c>
      <c r="Y396" s="47" t="s">
        <v>0</v>
      </c>
      <c r="Z396" s="52" t="str">
        <f t="shared" si="469"/>
        <v/>
      </c>
      <c r="AA396" s="73" t="str">
        <f t="shared" si="436"/>
        <v/>
      </c>
      <c r="AB396" s="31" t="str">
        <f t="shared" si="470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471"/>
        <v/>
      </c>
      <c r="AH396" s="47" t="s">
        <v>0</v>
      </c>
      <c r="AI396" s="143" t="str">
        <f t="shared" si="472"/>
        <v/>
      </c>
      <c r="AJ396" s="47"/>
      <c r="AK396" s="52" t="str">
        <f t="shared" si="473"/>
        <v/>
      </c>
      <c r="AL396" s="31" t="str">
        <f t="shared" si="474"/>
        <v/>
      </c>
      <c r="AM396" s="73" t="str">
        <f t="shared" si="475"/>
        <v/>
      </c>
      <c r="AN396" s="73" t="str">
        <f t="shared" si="476"/>
        <v/>
      </c>
      <c r="AO396" s="31" t="str">
        <f t="shared" si="437"/>
        <v/>
      </c>
      <c r="AP396" s="66" t="str">
        <f t="shared" si="438"/>
        <v/>
      </c>
      <c r="AQ396" s="47" t="s">
        <v>0</v>
      </c>
      <c r="AR396" s="82" t="str">
        <f t="shared" si="477"/>
        <v/>
      </c>
      <c r="AS396" s="47" t="s">
        <v>0</v>
      </c>
      <c r="AT396" s="19" t="str">
        <f t="shared" si="478"/>
        <v/>
      </c>
      <c r="AU396" s="47" t="s">
        <v>0</v>
      </c>
      <c r="AV396" s="103"/>
      <c r="AW396" s="105"/>
      <c r="AX396" s="47" t="s">
        <v>0</v>
      </c>
      <c r="AY396" s="259" t="str">
        <f t="shared" si="501"/>
        <v/>
      </c>
      <c r="AZ396" s="47" t="s">
        <v>0</v>
      </c>
      <c r="BA396" s="52" t="str">
        <f t="shared" si="511"/>
        <v/>
      </c>
      <c r="BB396" s="73" t="str">
        <f>IF(AV396&amp;AW396="","",MAX(BB$12:BB395)+1)</f>
        <v/>
      </c>
      <c r="BC396" s="271" t="str">
        <f t="shared" si="439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>IF(O396="","",IF(BC396="",AO396,IF(BC396="NEMA",AV396,INDEX(regNatjecatelj_ime,MATCH(BC396,regNatjecatelj_id,0)))))</f>
        <v/>
      </c>
      <c r="BG396" s="31" t="str">
        <f>IF(O396="","",IF(BC396="",AP396,IF(BC396="NEMA",AW396,INDEX(regNatjecatelj_prezime,MATCH(BC396,regNatjecatelj_id,0)))))</f>
        <v/>
      </c>
      <c r="BH396" s="73" t="str">
        <f t="shared" si="479"/>
        <v/>
      </c>
      <c r="BI396" s="53" t="str">
        <f t="shared" si="480"/>
        <v/>
      </c>
      <c r="BJ396" s="47" t="s">
        <v>0</v>
      </c>
      <c r="BK396" s="52" t="str">
        <f t="shared" si="440"/>
        <v/>
      </c>
      <c r="BL396" s="31" t="str">
        <f t="shared" si="441"/>
        <v/>
      </c>
      <c r="BM396" s="73" t="str">
        <f t="shared" si="442"/>
        <v/>
      </c>
      <c r="BN396" s="31" t="str" cm="1">
        <f t="array" ref="BN396">IF(BM396="",""&amp;BL396,IF(BM396="NEMA",BL396,INDEX(regKlub_naziv,MATCH(INDEX(regKlub_alias_klubId,BM396),regKlub_id,0))))</f>
        <v/>
      </c>
      <c r="BO396" s="31" t="str" cm="1">
        <f t="array" ref="BO396">IFERROR(""&amp;INDEX(regNatjecatelj_klub,DX396),"")</f>
        <v/>
      </c>
      <c r="BP396" s="88" t="str">
        <f t="shared" si="481"/>
        <v/>
      </c>
      <c r="BQ396" s="66" t="str">
        <f t="shared" si="482"/>
        <v/>
      </c>
      <c r="BR396" s="47" t="s">
        <v>0</v>
      </c>
      <c r="BS396" s="52" t="str">
        <f>IF(X396&lt;&gt;"NEMA","",IF(IFERROR(MATCH(W396,W$12:W395,0),0)&lt;&gt;0,"",W396))</f>
        <v/>
      </c>
      <c r="BT396" s="73" t="str">
        <f t="shared" si="483"/>
        <v/>
      </c>
      <c r="BU396" s="31" t="str">
        <f>IF(OR(BT396="",BT396&lt;&gt;"NEMA"),"",MAX(BU$12:BU395)+1)</f>
        <v/>
      </c>
      <c r="BV396" s="66" t="str">
        <f t="shared" si="484"/>
        <v/>
      </c>
      <c r="BW396" s="47" t="s">
        <v>0</v>
      </c>
      <c r="BX396" s="19" t="str">
        <f t="shared" si="485"/>
        <v/>
      </c>
      <c r="BY396" s="47" t="s">
        <v>0</v>
      </c>
      <c r="BZ396" s="82" t="str">
        <f>IF(BM396&lt;&gt;"NEMA","",IF(IFERROR(MATCH(BL396,BL$12:BL395,0),0)&lt;&gt;0,"",BL396))</f>
        <v/>
      </c>
      <c r="CA396" s="47" t="s">
        <v>0</v>
      </c>
      <c r="CB396" s="125"/>
      <c r="CC396" s="47" t="s">
        <v>0</v>
      </c>
      <c r="CD396" s="58" t="str">
        <f t="shared" si="486"/>
        <v/>
      </c>
      <c r="CE396" s="31" t="str">
        <f t="shared" si="487"/>
        <v/>
      </c>
      <c r="CF396" s="31" t="str">
        <f>IF(CE396="","",MAX(CF$12:CF395)+1)</f>
        <v/>
      </c>
      <c r="CG396" s="31" t="str">
        <f t="shared" si="443"/>
        <v/>
      </c>
      <c r="CH396" s="31" t="str">
        <f t="shared" si="488"/>
        <v/>
      </c>
      <c r="CI396" s="31" t="str">
        <f>IF(CB396="","",MAX(CI$12:CI395)+1)</f>
        <v/>
      </c>
      <c r="CJ396" s="31" t="str">
        <f t="shared" si="489"/>
        <v/>
      </c>
      <c r="CK396" s="66" t="str">
        <f t="shared" si="490"/>
        <v/>
      </c>
      <c r="CL396" s="47" t="s">
        <v>0</v>
      </c>
      <c r="CM396" s="73" t="str">
        <f t="shared" si="444"/>
        <v/>
      </c>
      <c r="CN396" s="47"/>
      <c r="CO396" s="19" t="str">
        <f t="shared" si="491"/>
        <v/>
      </c>
      <c r="CP396" s="47" t="s">
        <v>0</v>
      </c>
      <c r="CQ396" s="143" t="str">
        <f t="shared" si="492"/>
        <v/>
      </c>
      <c r="CR396" s="47" t="s">
        <v>0</v>
      </c>
      <c r="CS396" s="58" t="str">
        <f t="shared" si="508"/>
        <v/>
      </c>
      <c r="CT396" s="73" t="str">
        <f t="shared" si="509"/>
        <v/>
      </c>
      <c r="CU396" s="229" t="str">
        <f t="shared" si="445"/>
        <v/>
      </c>
      <c r="CV396" s="230" t="str">
        <f t="shared" si="510"/>
        <v/>
      </c>
      <c r="CW396" s="163" t="str">
        <f t="shared" si="446"/>
        <v/>
      </c>
      <c r="CX396" s="47" t="s">
        <v>0</v>
      </c>
      <c r="CY396" s="222" t="str">
        <f t="shared" si="493"/>
        <v xml:space="preserve">
</v>
      </c>
      <c r="CZ396" s="223" t="str">
        <f t="shared" si="494"/>
        <v/>
      </c>
      <c r="DA396" s="47" t="s">
        <v>0</v>
      </c>
      <c r="DB396" s="47"/>
      <c r="DC396" s="47"/>
      <c r="DD396" s="47"/>
      <c r="DE396" s="47" t="s">
        <v>0</v>
      </c>
      <c r="DF396" s="53" t="str">
        <f t="shared" si="502"/>
        <v/>
      </c>
      <c r="DG396" t="s">
        <v>0</v>
      </c>
      <c r="DH396" s="128" t="str">
        <f t="shared" si="503"/>
        <v/>
      </c>
      <c r="DI396" t="s">
        <v>0</v>
      </c>
      <c r="DJ396" s="52" t="str">
        <f t="shared" si="504"/>
        <v/>
      </c>
      <c r="DK396" s="66" t="str">
        <f t="shared" si="505"/>
        <v/>
      </c>
      <c r="DL396" t="s">
        <v>0</v>
      </c>
      <c r="DM396" s="19" t="str">
        <f t="shared" si="506"/>
        <v/>
      </c>
      <c r="DN396" s="47" t="s">
        <v>0</v>
      </c>
      <c r="DO396" s="19" t="str">
        <f t="shared" si="507"/>
        <v/>
      </c>
      <c r="DP396" s="47" t="s">
        <v>0</v>
      </c>
      <c r="DQ396" s="52" t="str">
        <f t="shared" si="447"/>
        <v/>
      </c>
      <c r="DR396" s="53" t="str">
        <f t="shared" si="448"/>
        <v/>
      </c>
      <c r="DS396" s="47" t="s">
        <v>0</v>
      </c>
      <c r="DT396" s="52" t="str">
        <f t="shared" si="449"/>
        <v/>
      </c>
      <c r="DU396" s="53" t="str">
        <f t="shared" si="450"/>
        <v/>
      </c>
      <c r="DV396" s="47" t="s">
        <v>0</v>
      </c>
      <c r="DW396" s="52" t="str">
        <f t="shared" si="451"/>
        <v/>
      </c>
      <c r="DX396" s="53" t="str">
        <f t="shared" si="452"/>
        <v/>
      </c>
      <c r="DY396" s="47" t="s">
        <v>0</v>
      </c>
      <c r="DZ396" s="58" t="str">
        <f t="shared" si="495"/>
        <v/>
      </c>
      <c r="EA396" s="53" t="str" cm="1">
        <f t="array" ref="EA396">IF(DZ396&lt;&gt;"",INDEX(regNatjecatelj_id,DZ396,0),IF(BD396&lt;&gt;"",BD396,""))</f>
        <v/>
      </c>
      <c r="EB396" s="47" t="s">
        <v>0</v>
      </c>
      <c r="EC396" s="58" t="str">
        <f t="shared" si="453"/>
        <v/>
      </c>
      <c r="ED396" s="73" t="str">
        <f t="shared" si="454"/>
        <v/>
      </c>
      <c r="EE396" s="73" t="str">
        <f t="shared" si="455"/>
        <v/>
      </c>
      <c r="EF396" s="73" t="str">
        <f t="shared" si="456"/>
        <v/>
      </c>
      <c r="EG396" s="66" t="str">
        <f t="shared" si="457"/>
        <v/>
      </c>
      <c r="EH396" s="47" t="s">
        <v>0</v>
      </c>
      <c r="EI396" s="58" t="str">
        <f>IF(AL396="","",MAX(EI$12:EI395)+1)</f>
        <v/>
      </c>
      <c r="EJ396" s="73" t="str">
        <f t="shared" si="458"/>
        <v/>
      </c>
      <c r="EK396" s="73" t="str">
        <f t="shared" si="496"/>
        <v/>
      </c>
      <c r="EL396" s="73" t="str">
        <f t="shared" si="459"/>
        <v/>
      </c>
      <c r="EM396" s="73" t="str">
        <f t="shared" si="460"/>
        <v/>
      </c>
      <c r="EN396" s="73" t="str">
        <f t="shared" si="497"/>
        <v/>
      </c>
      <c r="EO396" s="73" t="str">
        <f t="shared" si="498"/>
        <v/>
      </c>
      <c r="EP396" s="73" t="str">
        <f t="shared" si="461"/>
        <v/>
      </c>
      <c r="EQ396" s="73" t="str">
        <f t="shared" si="462"/>
        <v/>
      </c>
      <c r="ER396" s="73" t="str">
        <f t="shared" si="463"/>
        <v/>
      </c>
      <c r="ES396" s="53" t="str">
        <f t="shared" si="464"/>
        <v/>
      </c>
      <c r="ET396" s="47" t="s">
        <v>0</v>
      </c>
      <c r="EU396" s="19" t="str">
        <f t="shared" si="499"/>
        <v/>
      </c>
      <c r="EV396" s="47" t="s">
        <v>0</v>
      </c>
      <c r="EW396" s="19" t="str">
        <f t="shared" si="500"/>
        <v/>
      </c>
      <c r="EX396" s="47" t="s">
        <v>0</v>
      </c>
      <c r="EY396" s="180" t="str">
        <f t="shared" si="465"/>
        <v/>
      </c>
      <c r="EZ396" s="47" t="s">
        <v>0</v>
      </c>
    </row>
    <row r="397" spans="1:156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6" t="str">
        <f t="shared" si="466"/>
        <v/>
      </c>
      <c r="P397" s="47"/>
      <c r="Q397" s="52" t="str">
        <f t="shared" si="467"/>
        <v/>
      </c>
      <c r="R397" s="73" t="str">
        <f>IF(Q397="","",IF(COUNTIF(Q$12:Q396,Q397)=0,R396+1,R396))</f>
        <v/>
      </c>
      <c r="S397" s="73" t="str">
        <f t="shared" si="468"/>
        <v/>
      </c>
      <c r="T397" s="73" t="str">
        <f t="shared" ref="T397:T412" si="512">IF(Q397="","",IFERROR(INDEX(natStaza_id,MATCH(Q397,natStaza_kategorija,0)),""))</f>
        <v/>
      </c>
      <c r="U397" s="66" t="str">
        <f t="shared" ref="U397:U412" si="513">IF(T397="","",INDEX(natStaza_naziv,MATCH(T397,natStaza_id,0)))</f>
        <v/>
      </c>
      <c r="V397" s="47" t="s">
        <v>0</v>
      </c>
      <c r="W397" s="222" t="str">
        <f t="shared" ref="W397:W412" si="514">IF(O397="","",INDEX(regKategorija_oznaka,MATCH(S397,regKategorija_id,0)))</f>
        <v/>
      </c>
      <c r="X397" s="223" t="str">
        <f t="shared" ref="X397:X412" si="515">IF(W397="","",INDEX(natKategorija_stazaKatId,MATCH(S397,natKategorija_katRegId,0)))</f>
        <v/>
      </c>
      <c r="Y397" s="47" t="s">
        <v>0</v>
      </c>
      <c r="Z397" s="52" t="str">
        <f t="shared" si="469"/>
        <v/>
      </c>
      <c r="AA397" s="73" t="str">
        <f t="shared" ref="AA397:AA412" si="516">IF(Z397="","",IFERROR(INDEX(regDrzava_id,MATCH(Z397,regDrzava_oznaka,0)),"NEMA"))</f>
        <v/>
      </c>
      <c r="AB397" s="31" t="str">
        <f t="shared" si="470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471"/>
        <v/>
      </c>
      <c r="AH397" s="47" t="s">
        <v>0</v>
      </c>
      <c r="AI397" s="143" t="str">
        <f t="shared" si="472"/>
        <v/>
      </c>
      <c r="AJ397" s="47"/>
      <c r="AK397" s="52" t="str">
        <f t="shared" si="473"/>
        <v/>
      </c>
      <c r="AL397" s="31" t="str">
        <f t="shared" si="474"/>
        <v/>
      </c>
      <c r="AM397" s="73" t="str">
        <f t="shared" si="475"/>
        <v/>
      </c>
      <c r="AN397" s="73" t="str">
        <f t="shared" si="476"/>
        <v/>
      </c>
      <c r="AO397" s="31" t="str">
        <f t="shared" ref="AO397:AO412" si="517">IF(O397="","",IF(OR(AN397="",AN397="NEMA"),AK397,INDEX(regNatjecatelj_ime,MATCH(AN397,regNatjecatelj_id,0))))</f>
        <v/>
      </c>
      <c r="AP397" s="66" t="str">
        <f t="shared" ref="AP397:AP412" si="518">IF(O397="","",IF(OR(AN397="",AN397="NEMA"),AL397,INDEX(regNatjecatelj_prezime,MATCH(AN397,regNatjecatelj_id,0))))</f>
        <v/>
      </c>
      <c r="AQ397" s="47" t="s">
        <v>0</v>
      </c>
      <c r="AR397" s="82" t="str">
        <f t="shared" si="477"/>
        <v/>
      </c>
      <c r="AS397" s="47" t="s">
        <v>0</v>
      </c>
      <c r="AT397" s="19" t="str">
        <f t="shared" si="478"/>
        <v/>
      </c>
      <c r="AU397" s="47" t="s">
        <v>0</v>
      </c>
      <c r="AV397" s="103"/>
      <c r="AW397" s="105"/>
      <c r="AX397" s="47" t="s">
        <v>0</v>
      </c>
      <c r="AY397" s="259" t="str">
        <f t="shared" si="501"/>
        <v/>
      </c>
      <c r="AZ397" s="47" t="s">
        <v>0</v>
      </c>
      <c r="BA397" s="52" t="str">
        <f t="shared" si="511"/>
        <v/>
      </c>
      <c r="BB397" s="73" t="str">
        <f>IF(AV397&amp;AW397="","",MAX(BB$12:BB396)+1)</f>
        <v/>
      </c>
      <c r="BC397" s="271" t="str">
        <f t="shared" ref="BC397:BC412" si="519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>IF(O397="","",IF(BC397="",AO397,IF(BC397="NEMA",AV397,INDEX(regNatjecatelj_ime,MATCH(BC397,regNatjecatelj_id,0)))))</f>
        <v/>
      </c>
      <c r="BG397" s="31" t="str">
        <f>IF(O397="","",IF(BC397="",AP397,IF(BC397="NEMA",AW397,INDEX(regNatjecatelj_prezime,MATCH(BC397,regNatjecatelj_id,0)))))</f>
        <v/>
      </c>
      <c r="BH397" s="73" t="str">
        <f t="shared" si="479"/>
        <v/>
      </c>
      <c r="BI397" s="53" t="str">
        <f t="shared" si="480"/>
        <v/>
      </c>
      <c r="BJ397" s="47" t="s">
        <v>0</v>
      </c>
      <c r="BK397" s="52" t="str">
        <f t="shared" ref="BK397:BK412" si="520">IF(O397="","",J397)</f>
        <v/>
      </c>
      <c r="BL397" s="31" t="str">
        <f t="shared" ref="BL397:BL412" si="521">IF(O397="","",K397)</f>
        <v/>
      </c>
      <c r="BM397" s="73" t="str">
        <f t="shared" ref="BM397:BM412" si="522">IF(BL397="","",IF(IFERROR(MATCH(BL397,regKlub_naziv,0),"")&lt;&gt;"","",IFERROR(MATCH(BL397,regKlub_alias_alias,0),"NEMA")))</f>
        <v/>
      </c>
      <c r="BN397" s="31" t="str" cm="1">
        <f t="array" ref="BN397">IF(BM397="",""&amp;BL397,IF(BM397="NEMA",BL397,INDEX(regKlub_naziv,MATCH(INDEX(regKlub_alias_klubId,BM397),regKlub_id,0))))</f>
        <v/>
      </c>
      <c r="BO397" s="31" t="str" cm="1">
        <f t="array" ref="BO397">IFERROR(""&amp;INDEX(regNatjecatelj_klub,DX397),"")</f>
        <v/>
      </c>
      <c r="BP397" s="88" t="str">
        <f t="shared" si="481"/>
        <v/>
      </c>
      <c r="BQ397" s="66" t="str">
        <f t="shared" si="482"/>
        <v/>
      </c>
      <c r="BR397" s="47" t="s">
        <v>0</v>
      </c>
      <c r="BS397" s="52" t="str">
        <f>IF(X397&lt;&gt;"NEMA","",IF(IFERROR(MATCH(W397,W$12:W396,0),0)&lt;&gt;0,"",W397))</f>
        <v/>
      </c>
      <c r="BT397" s="73" t="str">
        <f t="shared" si="483"/>
        <v/>
      </c>
      <c r="BU397" s="31" t="str">
        <f>IF(OR(BT397="",BT397&lt;&gt;"NEMA"),"",MAX(BU$12:BU396)+1)</f>
        <v/>
      </c>
      <c r="BV397" s="66" t="str">
        <f t="shared" si="484"/>
        <v/>
      </c>
      <c r="BW397" s="47" t="s">
        <v>0</v>
      </c>
      <c r="BX397" s="19" t="str">
        <f t="shared" si="485"/>
        <v/>
      </c>
      <c r="BY397" s="47" t="s">
        <v>0</v>
      </c>
      <c r="BZ397" s="82" t="str">
        <f>IF(BM397&lt;&gt;"NEMA","",IF(IFERROR(MATCH(BL397,BL$12:BL396,0),0)&lt;&gt;0,"",BL397))</f>
        <v/>
      </c>
      <c r="CA397" s="47" t="s">
        <v>0</v>
      </c>
      <c r="CB397" s="125"/>
      <c r="CC397" s="47" t="s">
        <v>0</v>
      </c>
      <c r="CD397" s="58" t="str">
        <f t="shared" si="486"/>
        <v/>
      </c>
      <c r="CE397" s="31" t="str">
        <f t="shared" si="487"/>
        <v/>
      </c>
      <c r="CF397" s="31" t="str">
        <f>IF(CE397="","",MAX(CF$12:CF396)+1)</f>
        <v/>
      </c>
      <c r="CG397" s="31" t="str">
        <f t="shared" ref="CG397:CG412" si="523">IF(CE397="","",IF(AA397="","",IF(AA397="NEMA",AC397,AA397)))</f>
        <v/>
      </c>
      <c r="CH397" s="31" t="str">
        <f t="shared" si="488"/>
        <v/>
      </c>
      <c r="CI397" s="31" t="str">
        <f>IF(CB397="","",MAX(CI$12:CI396)+1)</f>
        <v/>
      </c>
      <c r="CJ397" s="31" t="str">
        <f t="shared" si="489"/>
        <v/>
      </c>
      <c r="CK397" s="66" t="str">
        <f t="shared" si="490"/>
        <v/>
      </c>
      <c r="CL397" s="47" t="s">
        <v>0</v>
      </c>
      <c r="CM397" s="73" t="str">
        <f t="shared" ref="CM397:CM412" si="524">IF(BM397="","",IF(BM397&lt;&gt;"NEMA","",IFERROR(INDEX(nat_klubAliasId,MATCH(BL397,nat_noviKluboviAliasi,0)),"")))</f>
        <v/>
      </c>
      <c r="CN397" s="47"/>
      <c r="CO397" s="19" t="str">
        <f t="shared" si="491"/>
        <v/>
      </c>
      <c r="CP397" s="47" t="s">
        <v>0</v>
      </c>
      <c r="CQ397" s="143" t="str">
        <f t="shared" si="492"/>
        <v/>
      </c>
      <c r="CR397" s="47" t="s">
        <v>0</v>
      </c>
      <c r="CS397" s="58" t="str">
        <f t="shared" si="508"/>
        <v/>
      </c>
      <c r="CT397" s="73" t="str">
        <f t="shared" si="509"/>
        <v/>
      </c>
      <c r="CU397" s="229" t="str">
        <f t="shared" ref="CU397:CU412" si="525">IF(CS397="",IF(OR(AL397="",CT397&lt;&gt;"0"),"","GREŠKA"),IF(AND(65535&gt;=VALUE(LEFT(CS397,SEARCH(":",CS397)-1))*60+VALUE(RIGHT(CS397,2)),OR(CT397="0",CT397="1",CT397="2",CT397="3",CT397="4")),"","GREŠKA"))</f>
        <v/>
      </c>
      <c r="CV397" s="230" t="str">
        <f t="shared" si="510"/>
        <v/>
      </c>
      <c r="CW397" s="163" t="str">
        <f t="shared" ref="CW397:CW412" si="526">IF(DW397="","",IF(AND(CT397="0",N(CV397)&gt;data_max_minuta*60),2,INDEX(regStatusRezultat_id,MATCH(VALUE(CT397),regStatusRezultat_oEvent,0))))</f>
        <v/>
      </c>
      <c r="CX397" s="47" t="s">
        <v>0</v>
      </c>
      <c r="CY397" s="222" t="str">
        <f t="shared" si="493"/>
        <v xml:space="preserve">
</v>
      </c>
      <c r="CZ397" s="223" t="str">
        <f t="shared" si="494"/>
        <v/>
      </c>
      <c r="DA397" s="47" t="s">
        <v>0</v>
      </c>
      <c r="DB397" s="47"/>
      <c r="DC397" s="47"/>
      <c r="DD397" s="47"/>
      <c r="DE397" s="47" t="s">
        <v>0</v>
      </c>
      <c r="DF397" s="53" t="str">
        <f t="shared" si="502"/>
        <v/>
      </c>
      <c r="DG397" t="s">
        <v>0</v>
      </c>
      <c r="DH397" s="128" t="str">
        <f t="shared" si="503"/>
        <v/>
      </c>
      <c r="DI397" t="s">
        <v>0</v>
      </c>
      <c r="DJ397" s="52" t="str">
        <f t="shared" si="504"/>
        <v/>
      </c>
      <c r="DK397" s="66" t="str">
        <f t="shared" si="505"/>
        <v/>
      </c>
      <c r="DL397" t="s">
        <v>0</v>
      </c>
      <c r="DM397" s="19" t="str">
        <f t="shared" si="506"/>
        <v/>
      </c>
      <c r="DN397" s="47" t="s">
        <v>0</v>
      </c>
      <c r="DO397" s="19" t="str">
        <f t="shared" si="507"/>
        <v/>
      </c>
      <c r="DP397" s="47" t="s">
        <v>0</v>
      </c>
      <c r="DQ397" s="52" t="str">
        <f t="shared" ref="DQ397:DQ412" si="527">IF(AL397="","",DT397 &amp; IF(Q397="",""," – " &amp; Q397))</f>
        <v/>
      </c>
      <c r="DR397" s="53" t="str">
        <f t="shared" ref="DR397:DR412" si="528">IF(DQ397="","",IFERROR(MATCH(DQ397,regNatjecatelj_imePrezimeKlubKategorija,0),"NEMA"))</f>
        <v/>
      </c>
      <c r="DS397" s="47" t="s">
        <v>0</v>
      </c>
      <c r="DT397" s="52" t="str">
        <f t="shared" ref="DT397:DT412" si="529">IF(AL397="","",DW397 &amp; IF(CQ397="",""," – " &amp; CQ397))</f>
        <v/>
      </c>
      <c r="DU397" s="53" t="str">
        <f t="shared" ref="DU397:DU412" si="530">IF(DT397="","",IFERROR(MATCH(DT397,regNatjecatelj_imePrezimeKlub,0),"NEMA"))</f>
        <v/>
      </c>
      <c r="DV397" s="47" t="s">
        <v>0</v>
      </c>
      <c r="DW397" s="52" t="str">
        <f t="shared" ref="DW397:DW412" si="531">IF(BG397="","",BF397&amp;" – "&amp;BG397)</f>
        <v/>
      </c>
      <c r="DX397" s="53" t="str">
        <f t="shared" ref="DX397:DX412" si="532">IF(DW397="","",IFERROR(MATCH(DW397,regNatjecatelj_imePrezime,0),"NEMA"))</f>
        <v/>
      </c>
      <c r="DY397" s="47" t="s">
        <v>0</v>
      </c>
      <c r="DZ397" s="58" t="str">
        <f t="shared" si="495"/>
        <v/>
      </c>
      <c r="EA397" s="53" t="str" cm="1">
        <f t="array" ref="EA397">IF(DZ397&lt;&gt;"",INDEX(regNatjecatelj_id,DZ397,0),IF(BD397&lt;&gt;"",BD397,""))</f>
        <v/>
      </c>
      <c r="EB397" s="47" t="s">
        <v>0</v>
      </c>
      <c r="EC397" s="58" t="str">
        <f t="shared" ref="EC397:EC412" si="533">IF(AL397="","",IF(BD397&lt;&gt;"","novo",IF(AN397="","imepre","imepre(ali)")))</f>
        <v/>
      </c>
      <c r="ED397" s="73" t="str">
        <f t="shared" ref="ED397:ED412" si="534">IF(AL397="","",IF(BL397="",IF(IFERROR(INDEX(regNatjecatelj_klub,MATCH(EA397,regNatjecatelj_id,0)),"NEMA")="","klu",""),IF(OR(AND(BM397&lt;&gt;"",BM397&lt;&gt;"NEMA"),CJ397&lt;&gt;""),"klu(ali)",IF(AND(BO397&lt;&gt;"",BO397&lt;&gt;BN397),"(raz-klu)","klu"))))</f>
        <v/>
      </c>
      <c r="EE397" s="73" t="str">
        <f t="shared" ref="EE397:EE412" si="535">IF(AL397="","","kat"&amp;IF(AND(W397&lt;&gt;Q397,Q397&lt;&gt;"Open"),"(ali)",""))</f>
        <v/>
      </c>
      <c r="EF397" s="73" t="str">
        <f t="shared" ref="EF397:EF412" si="536">IF(OR(CU397&lt;&gt;"",CW397=2),"ot","")</f>
        <v/>
      </c>
      <c r="EG397" s="66" t="str">
        <f t="shared" ref="EG397:EG412" si="537">IF(AL397="","",EC397&amp;IF(EC397="novo","","-"&amp;ED397&amp;"-"&amp;EE397)&amp;IF(EF397="","","-"&amp;EF397))</f>
        <v/>
      </c>
      <c r="EH397" s="47" t="s">
        <v>0</v>
      </c>
      <c r="EI397" s="58" t="str">
        <f>IF(AL397="","",MAX(EI$12:EI396)+1)</f>
        <v/>
      </c>
      <c r="EJ397" s="73" t="str">
        <f t="shared" ref="EJ397:EJ412" si="538">IF(AO397="","",X397)</f>
        <v/>
      </c>
      <c r="EK397" s="73" t="str">
        <f t="shared" si="496"/>
        <v/>
      </c>
      <c r="EL397" s="73" t="str">
        <f t="shared" ref="EL397:EL412" si="539">IF(CV397="","",CV397)</f>
        <v/>
      </c>
      <c r="EM397" s="73" t="str">
        <f t="shared" ref="EM397:EM412" si="540">IF(CW397="","",IF(AND(EL397="",CW397=1),6,CW397))</f>
        <v/>
      </c>
      <c r="EN397" s="73" t="str">
        <f t="shared" si="497"/>
        <v/>
      </c>
      <c r="EO397" s="73" t="str">
        <f t="shared" si="498"/>
        <v/>
      </c>
      <c r="EP397" s="73" t="str">
        <f t="shared" ref="EP397:EP412" si="541">IF(CW397="","",CT397)</f>
        <v/>
      </c>
      <c r="EQ397" s="73" t="str">
        <f t="shared" ref="EQ397:EQ412" si="542">IF(OR(AN397="",AN397="NEMA"),BB397,AN397)</f>
        <v/>
      </c>
      <c r="ER397" s="73" t="str">
        <f t="shared" ref="ER397:ER412" si="543">IF(AND(BM397&lt;&gt;"",BM397&lt;&gt;"NEMA"),BM397,IF(CM397&lt;&gt;"",CM397,IF(AND(BT397&lt;&gt;"",BT397&lt;&gt;"NEMA"),BT397,IF(BU397&lt;&gt;"",BU397,""))))</f>
        <v/>
      </c>
      <c r="ES397" s="53" t="str">
        <f t="shared" ref="ES397:ES412" si="544">IF(INDEX(natKategorija_alias_Id,MATCH(S397,natKategorija_katRegId,0))="","",INDEX(natKategorija_alias_Id,MATCH(S397,natKategorija_katRegId,0)))</f>
        <v/>
      </c>
      <c r="ET397" s="47" t="s">
        <v>0</v>
      </c>
      <c r="EU397" s="19" t="str">
        <f t="shared" si="499"/>
        <v/>
      </c>
      <c r="EV397" s="47" t="s">
        <v>0</v>
      </c>
      <c r="EW397" s="19" t="str">
        <f t="shared" si="500"/>
        <v/>
      </c>
      <c r="EX397" s="47" t="s">
        <v>0</v>
      </c>
      <c r="EY397" s="180" t="str">
        <f t="shared" ref="EY397:EY412" si="545">AG397&amp;IF(BX397="","","
")&amp;BX397&amp;IF(CO397="","","
")&amp;CO397&amp;IF(DM397="","","
")&amp;DM397&amp;IF(DO397="","","
")&amp;DO397&amp;IF(EU397="","","
")&amp;EU397&amp;IF(EW397="","","
")&amp;EW397</f>
        <v/>
      </c>
      <c r="EZ397" s="47" t="s">
        <v>0</v>
      </c>
    </row>
    <row r="398" spans="1:156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6" t="str">
        <f t="shared" ref="O398:O412" si="546">IF(E398="","","ok")</f>
        <v/>
      </c>
      <c r="P398" s="47"/>
      <c r="Q398" s="52" t="str">
        <f t="shared" ref="Q398:Q412" si="547">IF(B398="","",B398)</f>
        <v/>
      </c>
      <c r="R398" s="73" t="str">
        <f>IF(Q398="","",IF(COUNTIF(Q$12:Q397,Q398)=0,R397+1,R397))</f>
        <v/>
      </c>
      <c r="S398" s="73" t="str">
        <f t="shared" ref="S398:S412" si="548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512"/>
        <v/>
      </c>
      <c r="U398" s="66" t="str">
        <f t="shared" si="513"/>
        <v/>
      </c>
      <c r="V398" s="47" t="s">
        <v>0</v>
      </c>
      <c r="W398" s="222" t="str">
        <f t="shared" si="514"/>
        <v/>
      </c>
      <c r="X398" s="223" t="str">
        <f t="shared" si="515"/>
        <v/>
      </c>
      <c r="Y398" s="47" t="s">
        <v>0</v>
      </c>
      <c r="Z398" s="52" t="str">
        <f t="shared" ref="Z398:Z412" si="549">IF(O398="","",M398)</f>
        <v/>
      </c>
      <c r="AA398" s="73" t="str">
        <f t="shared" si="516"/>
        <v/>
      </c>
      <c r="AB398" s="31" t="str">
        <f t="shared" ref="AB398:AB412" si="550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551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552">IF(AA398="","",IF(AA398="NEMA",AB398,Z398))</f>
        <v/>
      </c>
      <c r="AJ398" s="47"/>
      <c r="AK398" s="52" t="str">
        <f t="shared" ref="AK398:AK412" si="553">IF(O398="","",D398)</f>
        <v/>
      </c>
      <c r="AL398" s="31" t="str">
        <f t="shared" ref="AL398:AL412" si="554">IF(O398="","",E398)</f>
        <v/>
      </c>
      <c r="AM398" s="73" t="str">
        <f t="shared" ref="AM398:AM412" si="555">IF(AL398="","",IFERROR(INDEX(regNatjecatelj_id,MATCH(AK398&amp;" – "&amp;AL398,regNatjecatelj_imePrezime,0)),"NEMA"))</f>
        <v/>
      </c>
      <c r="AN398" s="73" t="str">
        <f t="shared" ref="AN398:AN412" si="556">IF(AM398&lt;&gt;"NEMA","",IFERROR(INDEX(regNatjecatelj_alias_natjecateljId,MATCH(AK398&amp;" "&amp;AL398,regNatjecatelj_alias_alias,0)),"NEMA"))</f>
        <v/>
      </c>
      <c r="AO398" s="31" t="str">
        <f t="shared" si="517"/>
        <v/>
      </c>
      <c r="AP398" s="66" t="str">
        <f t="shared" si="518"/>
        <v/>
      </c>
      <c r="AQ398" s="47" t="s">
        <v>0</v>
      </c>
      <c r="AR398" s="82" t="str">
        <f t="shared" ref="AR398:AR412" si="557">IF(OR(O398="",AN398&lt;&gt;"NEMA"),"",AK398&amp;" "&amp;AL398)</f>
        <v/>
      </c>
      <c r="AS398" s="47" t="s">
        <v>0</v>
      </c>
      <c r="AT398" s="19" t="str">
        <f t="shared" ref="AT398:AT412" si="558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9" t="str">
        <f t="shared" si="501"/>
        <v/>
      </c>
      <c r="AZ398" s="47" t="s">
        <v>0</v>
      </c>
      <c r="BA398" s="52" t="str">
        <f t="shared" si="511"/>
        <v/>
      </c>
      <c r="BB398" s="73" t="str">
        <f>IF(AV398&amp;AW398="","",MAX(BB$12:BB397)+1)</f>
        <v/>
      </c>
      <c r="BC398" s="271" t="str">
        <f t="shared" si="519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>IF(O398="","",IF(BC398="",AO398,IF(BC398="NEMA",AV398,INDEX(regNatjecatelj_ime,MATCH(BC398,regNatjecatelj_id,0)))))</f>
        <v/>
      </c>
      <c r="BG398" s="31" t="str">
        <f>IF(O398="","",IF(BC398="",AP398,IF(BC398="NEMA",AW398,INDEX(regNatjecatelj_prezime,MATCH(BC398,regNatjecatelj_id,0)))))</f>
        <v/>
      </c>
      <c r="BH398" s="73" t="str">
        <f t="shared" ref="BH398:BH412" si="559">IF(AND(AN398&lt;&gt;"",AN398&lt;&gt;"NEMA"),AN398,IF(BB398&lt;&gt;"",BB398,""))</f>
        <v/>
      </c>
      <c r="BI398" s="53" t="str">
        <f t="shared" ref="BI398:BI412" si="560">IF(AND(AM398&lt;&gt;"",AM398&lt;&gt;"NEMA"),AM398,IF(BC398&lt;&gt;"",BC398,IF(BD398&lt;&gt;"",BD398,"")))</f>
        <v/>
      </c>
      <c r="BJ398" s="47" t="s">
        <v>0</v>
      </c>
      <c r="BK398" s="52" t="str">
        <f t="shared" si="520"/>
        <v/>
      </c>
      <c r="BL398" s="31" t="str">
        <f t="shared" si="521"/>
        <v/>
      </c>
      <c r="BM398" s="73" t="str">
        <f t="shared" si="522"/>
        <v/>
      </c>
      <c r="BN398" s="31" t="str" cm="1">
        <f t="array" ref="BN398">IF(BM398="",""&amp;BL398,IF(BM398="NEMA",BL398,INDEX(regKlub_naziv,MATCH(INDEX(regKlub_alias_klubId,BM398),regKlub_id,0))))</f>
        <v/>
      </c>
      <c r="BO398" s="31" t="str" cm="1">
        <f t="array" ref="BO398">IFERROR(""&amp;INDEX(regNatjecatelj_klub,DX398),"")</f>
        <v/>
      </c>
      <c r="BP398" s="88" t="str">
        <f t="shared" ref="BP398:BP412" si="561">IF(BN398=BO398,"",IF(BO398="","",1))</f>
        <v/>
      </c>
      <c r="BQ398" s="66" t="str">
        <f t="shared" ref="BQ398:BQ412" si="562">IF(AND(BO398&lt;&gt;"",BO398&lt;&gt;BN398),BO398,""&amp;BN398)</f>
        <v/>
      </c>
      <c r="BR398" s="47" t="s">
        <v>0</v>
      </c>
      <c r="BS398" s="52" t="str">
        <f>IF(X398&lt;&gt;"NEMA","",IF(IFERROR(MATCH(W398,W$12:W397,0),0)&lt;&gt;0,"",W398))</f>
        <v/>
      </c>
      <c r="BT398" s="73" t="str">
        <f t="shared" ref="BT398:BT412" si="563">IF(BS398="","",IFERROR(INDEX(regKlub_alias_id,MATCH(BS398,regKlub_alias_alias,0)),"NEMA"))</f>
        <v/>
      </c>
      <c r="BU398" s="31" t="str">
        <f>IF(OR(BT398="",BT398&lt;&gt;"NEMA"),"",MAX(BU$12:BU397)+1)</f>
        <v/>
      </c>
      <c r="BV398" s="66" t="str">
        <f t="shared" ref="BV398:BV412" si="564">IF(OR(BT398="",BT398&lt;&gt;"NEMA"),"",INDEX(regKlub_id,MATCH(BS398,regKlub_naziv,0)))</f>
        <v/>
      </c>
      <c r="BW398" s="47" t="s">
        <v>0</v>
      </c>
      <c r="BX398" s="19" t="str">
        <f t="shared" ref="BX398:BX412" si="565">IF(OR(BT398="",BT398&lt;&gt;"NEMA"),"","INSERT INTO klub_alias(id,alias,klub_id) VALUES ("&amp;BU398&amp;",'"&amp;BS398&amp;"',"&amp;BV398&amp;");")</f>
        <v/>
      </c>
      <c r="BY398" s="47" t="s">
        <v>0</v>
      </c>
      <c r="BZ398" s="82" t="str">
        <f>IF(BM398&lt;&gt;"NEMA","",IF(IFERROR(MATCH(BL398,BL$12:BL397,0),0)&lt;&gt;0,"",BL398))</f>
        <v/>
      </c>
      <c r="CA398" s="47" t="s">
        <v>0</v>
      </c>
      <c r="CB398" s="125"/>
      <c r="CC398" s="47" t="s">
        <v>0</v>
      </c>
      <c r="CD398" s="58" t="str">
        <f t="shared" ref="CD398:CD412" si="566">IF(CB398="","",IFERROR(INDEX(regKlub_id,MATCH(CB398,regKlub_naziv,0)),"NEMA"))</f>
        <v/>
      </c>
      <c r="CE398" s="31" t="str">
        <f t="shared" ref="CE398:CE412" si="567">IF(BZ398="","",IF(CB398="",BZ398,""))</f>
        <v/>
      </c>
      <c r="CF398" s="31" t="str">
        <f>IF(CE398="","",MAX(CF$12:CF397)+1)</f>
        <v/>
      </c>
      <c r="CG398" s="31" t="str">
        <f t="shared" si="523"/>
        <v/>
      </c>
      <c r="CH398" s="31" t="str">
        <f t="shared" ref="CH398:CH412" si="568">IF(CE398="","","INSERT INTO klub(id,naziv,drzava_id,aktivan) VALUES ("&amp;CF398&amp;",'"&amp;CE398&amp;"',"&amp;CG398&amp;",1);")</f>
        <v/>
      </c>
      <c r="CI398" s="31" t="str">
        <f>IF(CB398="","",MAX(CI$12:CI397)+1)</f>
        <v/>
      </c>
      <c r="CJ398" s="31" t="str">
        <f t="shared" ref="CJ398:CJ412" si="569">IF(CB398="","",IF(CF398="",INDEX(regKlub_id,MATCH(CB398,regKlub_naziv,0)),CF398))</f>
        <v/>
      </c>
      <c r="CK398" s="66" t="str">
        <f t="shared" ref="CK398:CK412" si="570">IF(CB398="","","INSERT INTO klub_alias(id,alias,klub_id) VALUES ("&amp;CI398&amp;",'"&amp;BZ398&amp;"',"&amp;CJ398&amp;");")</f>
        <v/>
      </c>
      <c r="CL398" s="47" t="s">
        <v>0</v>
      </c>
      <c r="CM398" s="73" t="str">
        <f t="shared" si="524"/>
        <v/>
      </c>
      <c r="CN398" s="47"/>
      <c r="CO398" s="19" t="str">
        <f t="shared" ref="CO398:CO412" si="571">""&amp;CH398&amp;IF(AND(CH398&lt;&gt;"",CK398&lt;&gt;""),"
","")&amp;CK398</f>
        <v/>
      </c>
      <c r="CP398" s="47" t="s">
        <v>0</v>
      </c>
      <c r="CQ398" s="143" t="str">
        <f t="shared" ref="CQ398:CQ412" si="572">IF(BQ398="","",IF(CB398="",IF(IFERROR(MATCH(BQ398,nat_noviKluboviAliasi,0),0)&gt;0,INDEX(nat_kluboviAliasi,MATCH(BQ398,nat_noviKluboviAliasi,0)),BQ398),CB398))</f>
        <v/>
      </c>
      <c r="CR398" s="47" t="s">
        <v>0</v>
      </c>
      <c r="CS398" s="58" t="str">
        <f t="shared" si="508"/>
        <v/>
      </c>
      <c r="CT398" s="73" t="str">
        <f t="shared" si="509"/>
        <v/>
      </c>
      <c r="CU398" s="229" t="str">
        <f t="shared" si="525"/>
        <v/>
      </c>
      <c r="CV398" s="230" t="str">
        <f t="shared" si="510"/>
        <v/>
      </c>
      <c r="CW398" s="163" t="str">
        <f t="shared" si="526"/>
        <v/>
      </c>
      <c r="CX398" s="47" t="s">
        <v>0</v>
      </c>
      <c r="CY398" s="222" t="str">
        <f t="shared" ref="CY398:CY412" si="573">IF(CU398&lt;&gt;"GREŠKA","",AK398&amp;" "&amp;AL398&amp;" – Molim u OEventu provjeriti i ispraviti rezultat – vrijeme ("&amp;IF(CS398="","nije upisano",CS398)&amp;") i classifier ("&amp;CT398&amp;").")&amp;IF(OR(CU398&lt;&gt;"GREŠKA",CW398&lt;&gt;5),"
","")&amp;IF(CW398&lt;&gt;5,"",AK398&amp;" "&amp;AL398&amp;" – Molim u provjeriti je li natjecatelj zaista diskvalificiran. Ako je koje je obrazloženje, ako nije molim u OEventu ispraviti rezultat")</f>
        <v xml:space="preserve">
</v>
      </c>
      <c r="CZ398" s="223" t="str">
        <f t="shared" ref="CZ398:CZ412" si="574">IF(DZ398="","",IF(AND(CW398="0",N(CY398)&gt;data_max_minuta*60),2,INDEX(regStatusRezultat_id,MATCH(VALUE(CW398),regStatusRezultat_oEvent,0))))</f>
        <v/>
      </c>
      <c r="DA398" s="47" t="s">
        <v>0</v>
      </c>
      <c r="DB398" s="47"/>
      <c r="DC398" s="47"/>
      <c r="DD398" s="47"/>
      <c r="DE398" s="47" t="s">
        <v>0</v>
      </c>
      <c r="DF398" s="53" t="str">
        <f t="shared" si="502"/>
        <v/>
      </c>
      <c r="DG398" t="s">
        <v>0</v>
      </c>
      <c r="DH398" s="128" t="str">
        <f t="shared" si="503"/>
        <v/>
      </c>
      <c r="DI398" t="s">
        <v>0</v>
      </c>
      <c r="DJ398" s="52" t="str">
        <f t="shared" si="504"/>
        <v/>
      </c>
      <c r="DK398" s="66" t="str">
        <f t="shared" si="505"/>
        <v/>
      </c>
      <c r="DL398" t="s">
        <v>0</v>
      </c>
      <c r="DM398" s="19" t="str">
        <f t="shared" si="506"/>
        <v/>
      </c>
      <c r="DN398" s="47" t="s">
        <v>0</v>
      </c>
      <c r="DO398" s="19" t="str">
        <f t="shared" si="507"/>
        <v/>
      </c>
      <c r="DP398" s="47" t="s">
        <v>0</v>
      </c>
      <c r="DQ398" s="52" t="str">
        <f t="shared" si="527"/>
        <v/>
      </c>
      <c r="DR398" s="53" t="str">
        <f t="shared" si="528"/>
        <v/>
      </c>
      <c r="DS398" s="47" t="s">
        <v>0</v>
      </c>
      <c r="DT398" s="52" t="str">
        <f t="shared" si="529"/>
        <v/>
      </c>
      <c r="DU398" s="53" t="str">
        <f t="shared" si="530"/>
        <v/>
      </c>
      <c r="DV398" s="47" t="s">
        <v>0</v>
      </c>
      <c r="DW398" s="52" t="str">
        <f t="shared" si="531"/>
        <v/>
      </c>
      <c r="DX398" s="53" t="str">
        <f t="shared" si="532"/>
        <v/>
      </c>
      <c r="DY398" s="47" t="s">
        <v>0</v>
      </c>
      <c r="DZ398" s="58" t="str">
        <f t="shared" ref="DZ398:DZ412" si="575">IF(DR398="","",IF(DR398&lt;&gt;"NEMA",DR398,IF(DU398&lt;&gt;"NEMA",DU398,IF(DX398&lt;&gt;"NEMA",DX398,""))))</f>
        <v/>
      </c>
      <c r="EA398" s="53" t="str" cm="1">
        <f t="array" ref="EA398">IF(DZ398&lt;&gt;"",INDEX(regNatjecatelj_id,DZ398,0),IF(BD398&lt;&gt;"",BD398,""))</f>
        <v/>
      </c>
      <c r="EB398" s="47" t="s">
        <v>0</v>
      </c>
      <c r="EC398" s="58" t="str">
        <f t="shared" si="533"/>
        <v/>
      </c>
      <c r="ED398" s="73" t="str">
        <f t="shared" si="534"/>
        <v/>
      </c>
      <c r="EE398" s="73" t="str">
        <f t="shared" si="535"/>
        <v/>
      </c>
      <c r="EF398" s="73" t="str">
        <f t="shared" si="536"/>
        <v/>
      </c>
      <c r="EG398" s="66" t="str">
        <f t="shared" si="537"/>
        <v/>
      </c>
      <c r="EH398" s="47" t="s">
        <v>0</v>
      </c>
      <c r="EI398" s="58" t="str">
        <f>IF(AL398="","",MAX(EI$12:EI397)+1)</f>
        <v/>
      </c>
      <c r="EJ398" s="73" t="str">
        <f t="shared" si="538"/>
        <v/>
      </c>
      <c r="EK398" s="73" t="str">
        <f t="shared" ref="EK398:EK412" si="576">IF(EA398="","",EA398)</f>
        <v/>
      </c>
      <c r="EL398" s="73" t="str">
        <f t="shared" si="539"/>
        <v/>
      </c>
      <c r="EM398" s="73" t="str">
        <f t="shared" si="540"/>
        <v/>
      </c>
      <c r="EN398" s="73" t="str">
        <f t="shared" ref="EN398:EN412" si="577">IF(DW398="","",IF(data_trka_je_rangirana=0,0,IF(OR(DR398="",DR398="NEMA"),0,1)))</f>
        <v/>
      </c>
      <c r="EO398" s="73" t="str">
        <f t="shared" ref="EO398:EO412" si="578">IF(EI398="","",INDEX(regUparivanje_id,MATCH(EG398,regUparivanje_oznaka,0)))</f>
        <v/>
      </c>
      <c r="EP398" s="73" t="str">
        <f t="shared" si="541"/>
        <v/>
      </c>
      <c r="EQ398" s="73" t="str">
        <f t="shared" si="542"/>
        <v/>
      </c>
      <c r="ER398" s="73" t="str">
        <f t="shared" si="543"/>
        <v/>
      </c>
      <c r="ES398" s="53" t="str">
        <f t="shared" si="544"/>
        <v/>
      </c>
      <c r="ET398" s="47" t="s">
        <v>0</v>
      </c>
      <c r="EU398" s="19" t="str">
        <f t="shared" ref="EU398:EU412" si="579">IF(EJ398="","","INSERT INTO rezultat(id,stazakategorija_id,imeprezime_id,vrijeme_sec,status_id,registracija,uparivanje_id,originalstatus_id,imeprezimealias_id,klubalias_id,kategorijaalias_id) VALUES ("&amp;EI398&amp;","&amp;EJ398&amp;","&amp;EK398&amp;","&amp;IF(EL398="","Null",EL398)&amp;","&amp;EM398&amp;","&amp;EN398&amp;","&amp;EO398&amp;","&amp;EP398&amp;","&amp;IF(EQ398="","Null",EQ398)&amp;","&amp;IF(ER398="","Null",ER398)&amp;","&amp;IF(ES398="","Null",ES398)&amp;");")</f>
        <v/>
      </c>
      <c r="EV398" s="47" t="s">
        <v>0</v>
      </c>
      <c r="EW398" s="19" t="str">
        <f t="shared" ref="EW398:EW412" si="580">IF(EJ398="","",IF(EN398=1,"UPDATE
	registar
SET
	potvrda = 1
WHERE
	imeprezime_id="&amp;EK398&amp;"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"&amp;EJ398&amp;")
                         		AND
                         	kategorija_liga.liga_id = "&amp;data_liga_id&amp;")
		AND
	datum_od &lt;= '"&amp;data_datum_natjecanja&amp;"'
    	AND
    datum_do is Null;",""))</f>
        <v/>
      </c>
      <c r="EX398" s="47" t="s">
        <v>0</v>
      </c>
      <c r="EY398" s="180" t="str">
        <f t="shared" si="545"/>
        <v/>
      </c>
      <c r="EZ398" s="47" t="s">
        <v>0</v>
      </c>
    </row>
    <row r="399" spans="1:156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6" t="str">
        <f t="shared" si="546"/>
        <v/>
      </c>
      <c r="P399" s="47"/>
      <c r="Q399" s="52" t="str">
        <f t="shared" si="547"/>
        <v/>
      </c>
      <c r="R399" s="73" t="str">
        <f>IF(Q399="","",IF(COUNTIF(Q$12:Q398,Q399)=0,R398+1,R398))</f>
        <v/>
      </c>
      <c r="S399" s="73" t="str">
        <f t="shared" si="548"/>
        <v/>
      </c>
      <c r="T399" s="73" t="str">
        <f t="shared" si="512"/>
        <v/>
      </c>
      <c r="U399" s="66" t="str">
        <f t="shared" si="513"/>
        <v/>
      </c>
      <c r="V399" s="47" t="s">
        <v>0</v>
      </c>
      <c r="W399" s="222" t="str">
        <f t="shared" si="514"/>
        <v/>
      </c>
      <c r="X399" s="223" t="str">
        <f t="shared" si="515"/>
        <v/>
      </c>
      <c r="Y399" s="47" t="s">
        <v>0</v>
      </c>
      <c r="Z399" s="52" t="str">
        <f t="shared" si="549"/>
        <v/>
      </c>
      <c r="AA399" s="73" t="str">
        <f t="shared" si="516"/>
        <v/>
      </c>
      <c r="AB399" s="31" t="str">
        <f t="shared" si="550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551"/>
        <v/>
      </c>
      <c r="AH399" s="47" t="s">
        <v>0</v>
      </c>
      <c r="AI399" s="143" t="str">
        <f t="shared" si="552"/>
        <v/>
      </c>
      <c r="AJ399" s="47"/>
      <c r="AK399" s="52" t="str">
        <f t="shared" si="553"/>
        <v/>
      </c>
      <c r="AL399" s="31" t="str">
        <f t="shared" si="554"/>
        <v/>
      </c>
      <c r="AM399" s="73" t="str">
        <f t="shared" si="555"/>
        <v/>
      </c>
      <c r="AN399" s="73" t="str">
        <f t="shared" si="556"/>
        <v/>
      </c>
      <c r="AO399" s="31" t="str">
        <f t="shared" si="517"/>
        <v/>
      </c>
      <c r="AP399" s="66" t="str">
        <f t="shared" si="518"/>
        <v/>
      </c>
      <c r="AQ399" s="47" t="s">
        <v>0</v>
      </c>
      <c r="AR399" s="82" t="str">
        <f t="shared" si="557"/>
        <v/>
      </c>
      <c r="AS399" s="47" t="s">
        <v>0</v>
      </c>
      <c r="AT399" s="19" t="str">
        <f t="shared" si="558"/>
        <v/>
      </c>
      <c r="AU399" s="47" t="s">
        <v>0</v>
      </c>
      <c r="AV399" s="103"/>
      <c r="AW399" s="105"/>
      <c r="AX399" s="47" t="s">
        <v>0</v>
      </c>
      <c r="AY399" s="259" t="str">
        <f t="shared" si="501"/>
        <v/>
      </c>
      <c r="AZ399" s="47" t="s">
        <v>0</v>
      </c>
      <c r="BA399" s="52" t="str">
        <f t="shared" si="511"/>
        <v/>
      </c>
      <c r="BB399" s="73" t="str">
        <f>IF(AV399&amp;AW399="","",MAX(BB$12:BB398)+1)</f>
        <v/>
      </c>
      <c r="BC399" s="271" t="str">
        <f t="shared" si="519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>IF(O399="","",IF(BC399="",AO399,IF(BC399="NEMA",AV399,INDEX(regNatjecatelj_ime,MATCH(BC399,regNatjecatelj_id,0)))))</f>
        <v/>
      </c>
      <c r="BG399" s="31" t="str">
        <f>IF(O399="","",IF(BC399="",AP399,IF(BC399="NEMA",AW399,INDEX(regNatjecatelj_prezime,MATCH(BC399,regNatjecatelj_id,0)))))</f>
        <v/>
      </c>
      <c r="BH399" s="73" t="str">
        <f t="shared" si="559"/>
        <v/>
      </c>
      <c r="BI399" s="53" t="str">
        <f t="shared" si="560"/>
        <v/>
      </c>
      <c r="BJ399" s="47" t="s">
        <v>0</v>
      </c>
      <c r="BK399" s="52" t="str">
        <f t="shared" si="520"/>
        <v/>
      </c>
      <c r="BL399" s="31" t="str">
        <f t="shared" si="521"/>
        <v/>
      </c>
      <c r="BM399" s="73" t="str">
        <f t="shared" si="522"/>
        <v/>
      </c>
      <c r="BN399" s="31" t="str" cm="1">
        <f t="array" ref="BN399">IF(BM399="",""&amp;BL399,IF(BM399="NEMA",BL399,INDEX(regKlub_naziv,MATCH(INDEX(regKlub_alias_klubId,BM399),regKlub_id,0))))</f>
        <v/>
      </c>
      <c r="BO399" s="31" t="str" cm="1">
        <f t="array" ref="BO399">IFERROR(""&amp;INDEX(regNatjecatelj_klub,DX399),"")</f>
        <v/>
      </c>
      <c r="BP399" s="88" t="str">
        <f t="shared" si="561"/>
        <v/>
      </c>
      <c r="BQ399" s="66" t="str">
        <f t="shared" si="562"/>
        <v/>
      </c>
      <c r="BR399" s="47" t="s">
        <v>0</v>
      </c>
      <c r="BS399" s="52" t="str">
        <f>IF(X399&lt;&gt;"NEMA","",IF(IFERROR(MATCH(W399,W$12:W398,0),0)&lt;&gt;0,"",W399))</f>
        <v/>
      </c>
      <c r="BT399" s="73" t="str">
        <f t="shared" si="563"/>
        <v/>
      </c>
      <c r="BU399" s="31" t="str">
        <f>IF(OR(BT399="",BT399&lt;&gt;"NEMA"),"",MAX(BU$12:BU398)+1)</f>
        <v/>
      </c>
      <c r="BV399" s="66" t="str">
        <f t="shared" si="564"/>
        <v/>
      </c>
      <c r="BW399" s="47" t="s">
        <v>0</v>
      </c>
      <c r="BX399" s="19" t="str">
        <f t="shared" si="565"/>
        <v/>
      </c>
      <c r="BY399" s="47" t="s">
        <v>0</v>
      </c>
      <c r="BZ399" s="82" t="str">
        <f>IF(BM399&lt;&gt;"NEMA","",IF(IFERROR(MATCH(BL399,BL$12:BL398,0),0)&lt;&gt;0,"",BL399))</f>
        <v/>
      </c>
      <c r="CA399" s="47" t="s">
        <v>0</v>
      </c>
      <c r="CB399" s="125"/>
      <c r="CC399" s="47" t="s">
        <v>0</v>
      </c>
      <c r="CD399" s="58" t="str">
        <f t="shared" si="566"/>
        <v/>
      </c>
      <c r="CE399" s="31" t="str">
        <f t="shared" si="567"/>
        <v/>
      </c>
      <c r="CF399" s="31" t="str">
        <f>IF(CE399="","",MAX(CF$12:CF398)+1)</f>
        <v/>
      </c>
      <c r="CG399" s="31" t="str">
        <f t="shared" si="523"/>
        <v/>
      </c>
      <c r="CH399" s="31" t="str">
        <f t="shared" si="568"/>
        <v/>
      </c>
      <c r="CI399" s="31" t="str">
        <f>IF(CB399="","",MAX(CI$12:CI398)+1)</f>
        <v/>
      </c>
      <c r="CJ399" s="31" t="str">
        <f t="shared" si="569"/>
        <v/>
      </c>
      <c r="CK399" s="66" t="str">
        <f t="shared" si="570"/>
        <v/>
      </c>
      <c r="CL399" s="47" t="s">
        <v>0</v>
      </c>
      <c r="CM399" s="73" t="str">
        <f t="shared" si="524"/>
        <v/>
      </c>
      <c r="CN399" s="47"/>
      <c r="CO399" s="19" t="str">
        <f t="shared" si="571"/>
        <v/>
      </c>
      <c r="CP399" s="47" t="s">
        <v>0</v>
      </c>
      <c r="CQ399" s="143" t="str">
        <f t="shared" si="572"/>
        <v/>
      </c>
      <c r="CR399" s="47" t="s">
        <v>0</v>
      </c>
      <c r="CS399" s="58" t="str">
        <f t="shared" si="508"/>
        <v/>
      </c>
      <c r="CT399" s="73" t="str">
        <f t="shared" si="509"/>
        <v/>
      </c>
      <c r="CU399" s="229" t="str">
        <f t="shared" si="525"/>
        <v/>
      </c>
      <c r="CV399" s="230" t="str">
        <f t="shared" si="510"/>
        <v/>
      </c>
      <c r="CW399" s="163" t="str">
        <f t="shared" si="526"/>
        <v/>
      </c>
      <c r="CX399" s="47" t="s">
        <v>0</v>
      </c>
      <c r="CY399" s="222" t="str">
        <f t="shared" si="573"/>
        <v xml:space="preserve">
</v>
      </c>
      <c r="CZ399" s="223" t="str">
        <f t="shared" si="574"/>
        <v/>
      </c>
      <c r="DA399" s="47" t="s">
        <v>0</v>
      </c>
      <c r="DB399" s="47"/>
      <c r="DC399" s="47"/>
      <c r="DD399" s="47"/>
      <c r="DE399" s="47" t="s">
        <v>0</v>
      </c>
      <c r="DF399" s="53" t="str">
        <f t="shared" si="502"/>
        <v/>
      </c>
      <c r="DG399" t="s">
        <v>0</v>
      </c>
      <c r="DH399" s="128" t="str">
        <f t="shared" si="503"/>
        <v/>
      </c>
      <c r="DI399" t="s">
        <v>0</v>
      </c>
      <c r="DJ399" s="52" t="str">
        <f t="shared" si="504"/>
        <v/>
      </c>
      <c r="DK399" s="66" t="str">
        <f t="shared" si="505"/>
        <v/>
      </c>
      <c r="DL399" t="s">
        <v>0</v>
      </c>
      <c r="DM399" s="19" t="str">
        <f t="shared" si="506"/>
        <v/>
      </c>
      <c r="DN399" s="47" t="s">
        <v>0</v>
      </c>
      <c r="DO399" s="19" t="str">
        <f t="shared" si="507"/>
        <v/>
      </c>
      <c r="DP399" s="47" t="s">
        <v>0</v>
      </c>
      <c r="DQ399" s="52" t="str">
        <f t="shared" si="527"/>
        <v/>
      </c>
      <c r="DR399" s="53" t="str">
        <f t="shared" si="528"/>
        <v/>
      </c>
      <c r="DS399" s="47" t="s">
        <v>0</v>
      </c>
      <c r="DT399" s="52" t="str">
        <f t="shared" si="529"/>
        <v/>
      </c>
      <c r="DU399" s="53" t="str">
        <f t="shared" si="530"/>
        <v/>
      </c>
      <c r="DV399" s="47" t="s">
        <v>0</v>
      </c>
      <c r="DW399" s="52" t="str">
        <f t="shared" si="531"/>
        <v/>
      </c>
      <c r="DX399" s="53" t="str">
        <f t="shared" si="532"/>
        <v/>
      </c>
      <c r="DY399" s="47" t="s">
        <v>0</v>
      </c>
      <c r="DZ399" s="58" t="str">
        <f t="shared" si="575"/>
        <v/>
      </c>
      <c r="EA399" s="53" t="str" cm="1">
        <f t="array" ref="EA399">IF(DZ399&lt;&gt;"",INDEX(regNatjecatelj_id,DZ399,0),IF(BD399&lt;&gt;"",BD399,""))</f>
        <v/>
      </c>
      <c r="EB399" s="47" t="s">
        <v>0</v>
      </c>
      <c r="EC399" s="58" t="str">
        <f t="shared" si="533"/>
        <v/>
      </c>
      <c r="ED399" s="73" t="str">
        <f t="shared" si="534"/>
        <v/>
      </c>
      <c r="EE399" s="73" t="str">
        <f t="shared" si="535"/>
        <v/>
      </c>
      <c r="EF399" s="73" t="str">
        <f t="shared" si="536"/>
        <v/>
      </c>
      <c r="EG399" s="66" t="str">
        <f t="shared" si="537"/>
        <v/>
      </c>
      <c r="EH399" s="47" t="s">
        <v>0</v>
      </c>
      <c r="EI399" s="58" t="str">
        <f>IF(AL399="","",MAX(EI$12:EI398)+1)</f>
        <v/>
      </c>
      <c r="EJ399" s="73" t="str">
        <f t="shared" si="538"/>
        <v/>
      </c>
      <c r="EK399" s="73" t="str">
        <f t="shared" si="576"/>
        <v/>
      </c>
      <c r="EL399" s="73" t="str">
        <f t="shared" si="539"/>
        <v/>
      </c>
      <c r="EM399" s="73" t="str">
        <f t="shared" si="540"/>
        <v/>
      </c>
      <c r="EN399" s="73" t="str">
        <f t="shared" si="577"/>
        <v/>
      </c>
      <c r="EO399" s="73" t="str">
        <f t="shared" si="578"/>
        <v/>
      </c>
      <c r="EP399" s="73" t="str">
        <f t="shared" si="541"/>
        <v/>
      </c>
      <c r="EQ399" s="73" t="str">
        <f t="shared" si="542"/>
        <v/>
      </c>
      <c r="ER399" s="73" t="str">
        <f t="shared" si="543"/>
        <v/>
      </c>
      <c r="ES399" s="53" t="str">
        <f t="shared" si="544"/>
        <v/>
      </c>
      <c r="ET399" s="47" t="s">
        <v>0</v>
      </c>
      <c r="EU399" s="19" t="str">
        <f t="shared" si="579"/>
        <v/>
      </c>
      <c r="EV399" s="47" t="s">
        <v>0</v>
      </c>
      <c r="EW399" s="19" t="str">
        <f t="shared" si="580"/>
        <v/>
      </c>
      <c r="EX399" s="47" t="s">
        <v>0</v>
      </c>
      <c r="EY399" s="180" t="str">
        <f t="shared" si="545"/>
        <v/>
      </c>
      <c r="EZ399" s="47" t="s">
        <v>0</v>
      </c>
    </row>
    <row r="400" spans="1:156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6" t="str">
        <f t="shared" si="546"/>
        <v/>
      </c>
      <c r="P400" s="47"/>
      <c r="Q400" s="52" t="str">
        <f t="shared" si="547"/>
        <v/>
      </c>
      <c r="R400" s="73" t="str">
        <f>IF(Q400="","",IF(COUNTIF(Q$12:Q399,Q400)=0,R399+1,R399))</f>
        <v/>
      </c>
      <c r="S400" s="73" t="str">
        <f t="shared" si="548"/>
        <v/>
      </c>
      <c r="T400" s="73" t="str">
        <f t="shared" si="512"/>
        <v/>
      </c>
      <c r="U400" s="66" t="str">
        <f t="shared" si="513"/>
        <v/>
      </c>
      <c r="V400" s="47" t="s">
        <v>0</v>
      </c>
      <c r="W400" s="222" t="str">
        <f t="shared" si="514"/>
        <v/>
      </c>
      <c r="X400" s="223" t="str">
        <f t="shared" si="515"/>
        <v/>
      </c>
      <c r="Y400" s="47" t="s">
        <v>0</v>
      </c>
      <c r="Z400" s="52" t="str">
        <f t="shared" si="549"/>
        <v/>
      </c>
      <c r="AA400" s="73" t="str">
        <f t="shared" si="516"/>
        <v/>
      </c>
      <c r="AB400" s="31" t="str">
        <f t="shared" si="550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551"/>
        <v/>
      </c>
      <c r="AH400" s="47" t="s">
        <v>0</v>
      </c>
      <c r="AI400" s="143" t="str">
        <f t="shared" si="552"/>
        <v/>
      </c>
      <c r="AJ400" s="47"/>
      <c r="AK400" s="52" t="str">
        <f t="shared" si="553"/>
        <v/>
      </c>
      <c r="AL400" s="31" t="str">
        <f t="shared" si="554"/>
        <v/>
      </c>
      <c r="AM400" s="73" t="str">
        <f t="shared" si="555"/>
        <v/>
      </c>
      <c r="AN400" s="73" t="str">
        <f t="shared" si="556"/>
        <v/>
      </c>
      <c r="AO400" s="31" t="str">
        <f t="shared" si="517"/>
        <v/>
      </c>
      <c r="AP400" s="66" t="str">
        <f t="shared" si="518"/>
        <v/>
      </c>
      <c r="AQ400" s="47" t="s">
        <v>0</v>
      </c>
      <c r="AR400" s="82" t="str">
        <f t="shared" si="557"/>
        <v/>
      </c>
      <c r="AS400" s="47" t="s">
        <v>0</v>
      </c>
      <c r="AT400" s="19" t="str">
        <f t="shared" si="558"/>
        <v/>
      </c>
      <c r="AU400" s="47" t="s">
        <v>0</v>
      </c>
      <c r="AV400" s="103"/>
      <c r="AW400" s="105"/>
      <c r="AX400" s="47" t="s">
        <v>0</v>
      </c>
      <c r="AY400" s="259" t="str">
        <f t="shared" si="501"/>
        <v/>
      </c>
      <c r="AZ400" s="47" t="s">
        <v>0</v>
      </c>
      <c r="BA400" s="52" t="str">
        <f t="shared" si="511"/>
        <v/>
      </c>
      <c r="BB400" s="73" t="str">
        <f>IF(AV400&amp;AW400="","",MAX(BB$12:BB399)+1)</f>
        <v/>
      </c>
      <c r="BC400" s="271" t="str">
        <f t="shared" si="519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>IF(O400="","",IF(BC400="",AO400,IF(BC400="NEMA",AV400,INDEX(regNatjecatelj_ime,MATCH(BC400,regNatjecatelj_id,0)))))</f>
        <v/>
      </c>
      <c r="BG400" s="31" t="str">
        <f>IF(O400="","",IF(BC400="",AP400,IF(BC400="NEMA",AW400,INDEX(regNatjecatelj_prezime,MATCH(BC400,regNatjecatelj_id,0)))))</f>
        <v/>
      </c>
      <c r="BH400" s="73" t="str">
        <f t="shared" si="559"/>
        <v/>
      </c>
      <c r="BI400" s="53" t="str">
        <f t="shared" si="560"/>
        <v/>
      </c>
      <c r="BJ400" s="47" t="s">
        <v>0</v>
      </c>
      <c r="BK400" s="52" t="str">
        <f t="shared" si="520"/>
        <v/>
      </c>
      <c r="BL400" s="31" t="str">
        <f t="shared" si="521"/>
        <v/>
      </c>
      <c r="BM400" s="73" t="str">
        <f t="shared" si="522"/>
        <v/>
      </c>
      <c r="BN400" s="31" t="str" cm="1">
        <f t="array" ref="BN400">IF(BM400="",""&amp;BL400,IF(BM400="NEMA",BL400,INDEX(regKlub_naziv,MATCH(INDEX(regKlub_alias_klubId,BM400),regKlub_id,0))))</f>
        <v/>
      </c>
      <c r="BO400" s="31" t="str" cm="1">
        <f t="array" ref="BO400">IFERROR(""&amp;INDEX(regNatjecatelj_klub,DX400),"")</f>
        <v/>
      </c>
      <c r="BP400" s="88" t="str">
        <f t="shared" si="561"/>
        <v/>
      </c>
      <c r="BQ400" s="66" t="str">
        <f t="shared" si="562"/>
        <v/>
      </c>
      <c r="BR400" s="47" t="s">
        <v>0</v>
      </c>
      <c r="BS400" s="52" t="str">
        <f>IF(X400&lt;&gt;"NEMA","",IF(IFERROR(MATCH(W400,W$12:W399,0),0)&lt;&gt;0,"",W400))</f>
        <v/>
      </c>
      <c r="BT400" s="73" t="str">
        <f t="shared" si="563"/>
        <v/>
      </c>
      <c r="BU400" s="31" t="str">
        <f>IF(OR(BT400="",BT400&lt;&gt;"NEMA"),"",MAX(BU$12:BU399)+1)</f>
        <v/>
      </c>
      <c r="BV400" s="66" t="str">
        <f t="shared" si="564"/>
        <v/>
      </c>
      <c r="BW400" s="47" t="s">
        <v>0</v>
      </c>
      <c r="BX400" s="19" t="str">
        <f t="shared" si="565"/>
        <v/>
      </c>
      <c r="BY400" s="47" t="s">
        <v>0</v>
      </c>
      <c r="BZ400" s="82" t="str">
        <f>IF(BM400&lt;&gt;"NEMA","",IF(IFERROR(MATCH(BL400,BL$12:BL399,0),0)&lt;&gt;0,"",BL400))</f>
        <v/>
      </c>
      <c r="CA400" s="47" t="s">
        <v>0</v>
      </c>
      <c r="CB400" s="125"/>
      <c r="CC400" s="47" t="s">
        <v>0</v>
      </c>
      <c r="CD400" s="58" t="str">
        <f t="shared" si="566"/>
        <v/>
      </c>
      <c r="CE400" s="31" t="str">
        <f t="shared" si="567"/>
        <v/>
      </c>
      <c r="CF400" s="31" t="str">
        <f>IF(CE400="","",MAX(CF$12:CF399)+1)</f>
        <v/>
      </c>
      <c r="CG400" s="31" t="str">
        <f t="shared" si="523"/>
        <v/>
      </c>
      <c r="CH400" s="31" t="str">
        <f t="shared" si="568"/>
        <v/>
      </c>
      <c r="CI400" s="31" t="str">
        <f>IF(CB400="","",MAX(CI$12:CI399)+1)</f>
        <v/>
      </c>
      <c r="CJ400" s="31" t="str">
        <f t="shared" si="569"/>
        <v/>
      </c>
      <c r="CK400" s="66" t="str">
        <f t="shared" si="570"/>
        <v/>
      </c>
      <c r="CL400" s="47" t="s">
        <v>0</v>
      </c>
      <c r="CM400" s="73" t="str">
        <f t="shared" si="524"/>
        <v/>
      </c>
      <c r="CN400" s="47"/>
      <c r="CO400" s="19" t="str">
        <f t="shared" si="571"/>
        <v/>
      </c>
      <c r="CP400" s="47" t="s">
        <v>0</v>
      </c>
      <c r="CQ400" s="143" t="str">
        <f t="shared" si="572"/>
        <v/>
      </c>
      <c r="CR400" s="47" t="s">
        <v>0</v>
      </c>
      <c r="CS400" s="58" t="str">
        <f t="shared" si="508"/>
        <v/>
      </c>
      <c r="CT400" s="73" t="str">
        <f t="shared" si="509"/>
        <v/>
      </c>
      <c r="CU400" s="229" t="str">
        <f t="shared" si="525"/>
        <v/>
      </c>
      <c r="CV400" s="230" t="str">
        <f t="shared" si="510"/>
        <v/>
      </c>
      <c r="CW400" s="163" t="str">
        <f t="shared" si="526"/>
        <v/>
      </c>
      <c r="CX400" s="47" t="s">
        <v>0</v>
      </c>
      <c r="CY400" s="222" t="str">
        <f t="shared" si="573"/>
        <v xml:space="preserve">
</v>
      </c>
      <c r="CZ400" s="223" t="str">
        <f t="shared" si="574"/>
        <v/>
      </c>
      <c r="DA400" s="47" t="s">
        <v>0</v>
      </c>
      <c r="DB400" s="47"/>
      <c r="DC400" s="47"/>
      <c r="DD400" s="47"/>
      <c r="DE400" s="47" t="s">
        <v>0</v>
      </c>
      <c r="DF400" s="53" t="str">
        <f t="shared" si="502"/>
        <v/>
      </c>
      <c r="DG400" t="s">
        <v>0</v>
      </c>
      <c r="DH400" s="128" t="str">
        <f t="shared" si="503"/>
        <v/>
      </c>
      <c r="DI400" t="s">
        <v>0</v>
      </c>
      <c r="DJ400" s="52" t="str">
        <f t="shared" si="504"/>
        <v/>
      </c>
      <c r="DK400" s="66" t="str">
        <f t="shared" si="505"/>
        <v/>
      </c>
      <c r="DL400" t="s">
        <v>0</v>
      </c>
      <c r="DM400" s="19" t="str">
        <f t="shared" si="506"/>
        <v/>
      </c>
      <c r="DN400" s="47" t="s">
        <v>0</v>
      </c>
      <c r="DO400" s="19" t="str">
        <f t="shared" si="507"/>
        <v/>
      </c>
      <c r="DP400" s="47" t="s">
        <v>0</v>
      </c>
      <c r="DQ400" s="52" t="str">
        <f t="shared" si="527"/>
        <v/>
      </c>
      <c r="DR400" s="53" t="str">
        <f t="shared" si="528"/>
        <v/>
      </c>
      <c r="DS400" s="47" t="s">
        <v>0</v>
      </c>
      <c r="DT400" s="52" t="str">
        <f t="shared" si="529"/>
        <v/>
      </c>
      <c r="DU400" s="53" t="str">
        <f t="shared" si="530"/>
        <v/>
      </c>
      <c r="DV400" s="47" t="s">
        <v>0</v>
      </c>
      <c r="DW400" s="52" t="str">
        <f t="shared" si="531"/>
        <v/>
      </c>
      <c r="DX400" s="53" t="str">
        <f t="shared" si="532"/>
        <v/>
      </c>
      <c r="DY400" s="47" t="s">
        <v>0</v>
      </c>
      <c r="DZ400" s="58" t="str">
        <f t="shared" si="575"/>
        <v/>
      </c>
      <c r="EA400" s="53" t="str" cm="1">
        <f t="array" ref="EA400">IF(DZ400&lt;&gt;"",INDEX(regNatjecatelj_id,DZ400,0),IF(BD400&lt;&gt;"",BD400,""))</f>
        <v/>
      </c>
      <c r="EB400" s="47" t="s">
        <v>0</v>
      </c>
      <c r="EC400" s="58" t="str">
        <f t="shared" si="533"/>
        <v/>
      </c>
      <c r="ED400" s="73" t="str">
        <f t="shared" si="534"/>
        <v/>
      </c>
      <c r="EE400" s="73" t="str">
        <f t="shared" si="535"/>
        <v/>
      </c>
      <c r="EF400" s="73" t="str">
        <f t="shared" si="536"/>
        <v/>
      </c>
      <c r="EG400" s="66" t="str">
        <f t="shared" si="537"/>
        <v/>
      </c>
      <c r="EH400" s="47" t="s">
        <v>0</v>
      </c>
      <c r="EI400" s="58" t="str">
        <f>IF(AL400="","",MAX(EI$12:EI399)+1)</f>
        <v/>
      </c>
      <c r="EJ400" s="73" t="str">
        <f t="shared" si="538"/>
        <v/>
      </c>
      <c r="EK400" s="73" t="str">
        <f t="shared" si="576"/>
        <v/>
      </c>
      <c r="EL400" s="73" t="str">
        <f t="shared" si="539"/>
        <v/>
      </c>
      <c r="EM400" s="73" t="str">
        <f t="shared" si="540"/>
        <v/>
      </c>
      <c r="EN400" s="73" t="str">
        <f t="shared" si="577"/>
        <v/>
      </c>
      <c r="EO400" s="73" t="str">
        <f t="shared" si="578"/>
        <v/>
      </c>
      <c r="EP400" s="73" t="str">
        <f t="shared" si="541"/>
        <v/>
      </c>
      <c r="EQ400" s="73" t="str">
        <f t="shared" si="542"/>
        <v/>
      </c>
      <c r="ER400" s="73" t="str">
        <f t="shared" si="543"/>
        <v/>
      </c>
      <c r="ES400" s="53" t="str">
        <f t="shared" si="544"/>
        <v/>
      </c>
      <c r="ET400" s="47" t="s">
        <v>0</v>
      </c>
      <c r="EU400" s="19" t="str">
        <f t="shared" si="579"/>
        <v/>
      </c>
      <c r="EV400" s="47" t="s">
        <v>0</v>
      </c>
      <c r="EW400" s="19" t="str">
        <f t="shared" si="580"/>
        <v/>
      </c>
      <c r="EX400" s="47" t="s">
        <v>0</v>
      </c>
      <c r="EY400" s="180" t="str">
        <f t="shared" si="545"/>
        <v/>
      </c>
      <c r="EZ400" s="47" t="s">
        <v>0</v>
      </c>
    </row>
    <row r="401" spans="1:156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6" t="str">
        <f t="shared" si="546"/>
        <v/>
      </c>
      <c r="P401" s="47"/>
      <c r="Q401" s="52" t="str">
        <f t="shared" si="547"/>
        <v/>
      </c>
      <c r="R401" s="73" t="str">
        <f>IF(Q401="","",IF(COUNTIF(Q$12:Q400,Q401)=0,R400+1,R400))</f>
        <v/>
      </c>
      <c r="S401" s="73" t="str">
        <f t="shared" si="548"/>
        <v/>
      </c>
      <c r="T401" s="73" t="str">
        <f t="shared" si="512"/>
        <v/>
      </c>
      <c r="U401" s="66" t="str">
        <f t="shared" si="513"/>
        <v/>
      </c>
      <c r="V401" s="47" t="s">
        <v>0</v>
      </c>
      <c r="W401" s="222" t="str">
        <f t="shared" si="514"/>
        <v/>
      </c>
      <c r="X401" s="223" t="str">
        <f t="shared" si="515"/>
        <v/>
      </c>
      <c r="Y401" s="47" t="s">
        <v>0</v>
      </c>
      <c r="Z401" s="52" t="str">
        <f t="shared" si="549"/>
        <v/>
      </c>
      <c r="AA401" s="73" t="str">
        <f t="shared" si="516"/>
        <v/>
      </c>
      <c r="AB401" s="31" t="str">
        <f t="shared" si="550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551"/>
        <v/>
      </c>
      <c r="AH401" s="47" t="s">
        <v>0</v>
      </c>
      <c r="AI401" s="143" t="str">
        <f t="shared" si="552"/>
        <v/>
      </c>
      <c r="AJ401" s="47"/>
      <c r="AK401" s="52" t="str">
        <f t="shared" si="553"/>
        <v/>
      </c>
      <c r="AL401" s="31" t="str">
        <f t="shared" si="554"/>
        <v/>
      </c>
      <c r="AM401" s="73" t="str">
        <f t="shared" si="555"/>
        <v/>
      </c>
      <c r="AN401" s="73" t="str">
        <f t="shared" si="556"/>
        <v/>
      </c>
      <c r="AO401" s="31" t="str">
        <f t="shared" si="517"/>
        <v/>
      </c>
      <c r="AP401" s="66" t="str">
        <f t="shared" si="518"/>
        <v/>
      </c>
      <c r="AQ401" s="47" t="s">
        <v>0</v>
      </c>
      <c r="AR401" s="82" t="str">
        <f t="shared" si="557"/>
        <v/>
      </c>
      <c r="AS401" s="47" t="s">
        <v>0</v>
      </c>
      <c r="AT401" s="19" t="str">
        <f t="shared" si="558"/>
        <v/>
      </c>
      <c r="AU401" s="47" t="s">
        <v>0</v>
      </c>
      <c r="AV401" s="103"/>
      <c r="AW401" s="105"/>
      <c r="AX401" s="47" t="s">
        <v>0</v>
      </c>
      <c r="AY401" s="259" t="str">
        <f t="shared" si="501"/>
        <v/>
      </c>
      <c r="AZ401" s="47" t="s">
        <v>0</v>
      </c>
      <c r="BA401" s="52" t="str">
        <f t="shared" si="511"/>
        <v/>
      </c>
      <c r="BB401" s="73" t="str">
        <f>IF(AV401&amp;AW401="","",MAX(BB$12:BB400)+1)</f>
        <v/>
      </c>
      <c r="BC401" s="271" t="str">
        <f t="shared" si="519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>IF(O401="","",IF(BC401="",AO401,IF(BC401="NEMA",AV401,INDEX(regNatjecatelj_ime,MATCH(BC401,regNatjecatelj_id,0)))))</f>
        <v/>
      </c>
      <c r="BG401" s="31" t="str">
        <f>IF(O401="","",IF(BC401="",AP401,IF(BC401="NEMA",AW401,INDEX(regNatjecatelj_prezime,MATCH(BC401,regNatjecatelj_id,0)))))</f>
        <v/>
      </c>
      <c r="BH401" s="73" t="str">
        <f t="shared" si="559"/>
        <v/>
      </c>
      <c r="BI401" s="53" t="str">
        <f t="shared" si="560"/>
        <v/>
      </c>
      <c r="BJ401" s="47" t="s">
        <v>0</v>
      </c>
      <c r="BK401" s="52" t="str">
        <f t="shared" si="520"/>
        <v/>
      </c>
      <c r="BL401" s="31" t="str">
        <f t="shared" si="521"/>
        <v/>
      </c>
      <c r="BM401" s="73" t="str">
        <f t="shared" si="522"/>
        <v/>
      </c>
      <c r="BN401" s="31" t="str" cm="1">
        <f t="array" ref="BN401">IF(BM401="",""&amp;BL401,IF(BM401="NEMA",BL401,INDEX(regKlub_naziv,MATCH(INDEX(regKlub_alias_klubId,BM401),regKlub_id,0))))</f>
        <v/>
      </c>
      <c r="BO401" s="31" t="str" cm="1">
        <f t="array" ref="BO401">IFERROR(""&amp;INDEX(regNatjecatelj_klub,DX401),"")</f>
        <v/>
      </c>
      <c r="BP401" s="88" t="str">
        <f t="shared" si="561"/>
        <v/>
      </c>
      <c r="BQ401" s="66" t="str">
        <f t="shared" si="562"/>
        <v/>
      </c>
      <c r="BR401" s="47" t="s">
        <v>0</v>
      </c>
      <c r="BS401" s="52" t="str">
        <f>IF(X401&lt;&gt;"NEMA","",IF(IFERROR(MATCH(W401,W$12:W400,0),0)&lt;&gt;0,"",W401))</f>
        <v/>
      </c>
      <c r="BT401" s="73" t="str">
        <f t="shared" si="563"/>
        <v/>
      </c>
      <c r="BU401" s="31" t="str">
        <f>IF(OR(BT401="",BT401&lt;&gt;"NEMA"),"",MAX(BU$12:BU400)+1)</f>
        <v/>
      </c>
      <c r="BV401" s="66" t="str">
        <f t="shared" si="564"/>
        <v/>
      </c>
      <c r="BW401" s="47" t="s">
        <v>0</v>
      </c>
      <c r="BX401" s="19" t="str">
        <f t="shared" si="565"/>
        <v/>
      </c>
      <c r="BY401" s="47" t="s">
        <v>0</v>
      </c>
      <c r="BZ401" s="82" t="str">
        <f>IF(BM401&lt;&gt;"NEMA","",IF(IFERROR(MATCH(BL401,BL$12:BL400,0),0)&lt;&gt;0,"",BL401))</f>
        <v/>
      </c>
      <c r="CA401" s="47" t="s">
        <v>0</v>
      </c>
      <c r="CB401" s="125"/>
      <c r="CC401" s="47" t="s">
        <v>0</v>
      </c>
      <c r="CD401" s="58" t="str">
        <f t="shared" si="566"/>
        <v/>
      </c>
      <c r="CE401" s="31" t="str">
        <f t="shared" si="567"/>
        <v/>
      </c>
      <c r="CF401" s="31" t="str">
        <f>IF(CE401="","",MAX(CF$12:CF400)+1)</f>
        <v/>
      </c>
      <c r="CG401" s="31" t="str">
        <f t="shared" si="523"/>
        <v/>
      </c>
      <c r="CH401" s="31" t="str">
        <f t="shared" si="568"/>
        <v/>
      </c>
      <c r="CI401" s="31" t="str">
        <f>IF(CB401="","",MAX(CI$12:CI400)+1)</f>
        <v/>
      </c>
      <c r="CJ401" s="31" t="str">
        <f t="shared" si="569"/>
        <v/>
      </c>
      <c r="CK401" s="66" t="str">
        <f t="shared" si="570"/>
        <v/>
      </c>
      <c r="CL401" s="47" t="s">
        <v>0</v>
      </c>
      <c r="CM401" s="73" t="str">
        <f t="shared" si="524"/>
        <v/>
      </c>
      <c r="CN401" s="47"/>
      <c r="CO401" s="19" t="str">
        <f t="shared" si="571"/>
        <v/>
      </c>
      <c r="CP401" s="47" t="s">
        <v>0</v>
      </c>
      <c r="CQ401" s="143" t="str">
        <f t="shared" si="572"/>
        <v/>
      </c>
      <c r="CR401" s="47" t="s">
        <v>0</v>
      </c>
      <c r="CS401" s="58" t="str">
        <f t="shared" si="508"/>
        <v/>
      </c>
      <c r="CT401" s="73" t="str">
        <f t="shared" si="509"/>
        <v/>
      </c>
      <c r="CU401" s="229" t="str">
        <f t="shared" si="525"/>
        <v/>
      </c>
      <c r="CV401" s="230" t="str">
        <f t="shared" si="510"/>
        <v/>
      </c>
      <c r="CW401" s="163" t="str">
        <f t="shared" si="526"/>
        <v/>
      </c>
      <c r="CX401" s="47" t="s">
        <v>0</v>
      </c>
      <c r="CY401" s="222" t="str">
        <f t="shared" si="573"/>
        <v xml:space="preserve">
</v>
      </c>
      <c r="CZ401" s="223" t="str">
        <f t="shared" si="574"/>
        <v/>
      </c>
      <c r="DA401" s="47" t="s">
        <v>0</v>
      </c>
      <c r="DB401" s="47"/>
      <c r="DC401" s="47"/>
      <c r="DD401" s="47"/>
      <c r="DE401" s="47" t="s">
        <v>0</v>
      </c>
      <c r="DF401" s="53" t="str">
        <f t="shared" si="502"/>
        <v/>
      </c>
      <c r="DG401" t="s">
        <v>0</v>
      </c>
      <c r="DH401" s="128" t="str">
        <f t="shared" si="503"/>
        <v/>
      </c>
      <c r="DI401" t="s">
        <v>0</v>
      </c>
      <c r="DJ401" s="52" t="str">
        <f t="shared" si="504"/>
        <v/>
      </c>
      <c r="DK401" s="66" t="str">
        <f t="shared" si="505"/>
        <v/>
      </c>
      <c r="DL401" t="s">
        <v>0</v>
      </c>
      <c r="DM401" s="19" t="str">
        <f t="shared" si="506"/>
        <v/>
      </c>
      <c r="DN401" s="47" t="s">
        <v>0</v>
      </c>
      <c r="DO401" s="19" t="str">
        <f t="shared" si="507"/>
        <v/>
      </c>
      <c r="DP401" s="47" t="s">
        <v>0</v>
      </c>
      <c r="DQ401" s="52" t="str">
        <f t="shared" si="527"/>
        <v/>
      </c>
      <c r="DR401" s="53" t="str">
        <f t="shared" si="528"/>
        <v/>
      </c>
      <c r="DS401" s="47" t="s">
        <v>0</v>
      </c>
      <c r="DT401" s="52" t="str">
        <f t="shared" si="529"/>
        <v/>
      </c>
      <c r="DU401" s="53" t="str">
        <f t="shared" si="530"/>
        <v/>
      </c>
      <c r="DV401" s="47" t="s">
        <v>0</v>
      </c>
      <c r="DW401" s="52" t="str">
        <f t="shared" si="531"/>
        <v/>
      </c>
      <c r="DX401" s="53" t="str">
        <f t="shared" si="532"/>
        <v/>
      </c>
      <c r="DY401" s="47" t="s">
        <v>0</v>
      </c>
      <c r="DZ401" s="58" t="str">
        <f t="shared" si="575"/>
        <v/>
      </c>
      <c r="EA401" s="53" t="str" cm="1">
        <f t="array" ref="EA401">IF(DZ401&lt;&gt;"",INDEX(regNatjecatelj_id,DZ401,0),IF(BD401&lt;&gt;"",BD401,""))</f>
        <v/>
      </c>
      <c r="EB401" s="47" t="s">
        <v>0</v>
      </c>
      <c r="EC401" s="58" t="str">
        <f t="shared" si="533"/>
        <v/>
      </c>
      <c r="ED401" s="73" t="str">
        <f t="shared" si="534"/>
        <v/>
      </c>
      <c r="EE401" s="73" t="str">
        <f t="shared" si="535"/>
        <v/>
      </c>
      <c r="EF401" s="73" t="str">
        <f t="shared" si="536"/>
        <v/>
      </c>
      <c r="EG401" s="66" t="str">
        <f t="shared" si="537"/>
        <v/>
      </c>
      <c r="EH401" s="47" t="s">
        <v>0</v>
      </c>
      <c r="EI401" s="58" t="str">
        <f>IF(AL401="","",MAX(EI$12:EI400)+1)</f>
        <v/>
      </c>
      <c r="EJ401" s="73" t="str">
        <f t="shared" si="538"/>
        <v/>
      </c>
      <c r="EK401" s="73" t="str">
        <f t="shared" si="576"/>
        <v/>
      </c>
      <c r="EL401" s="73" t="str">
        <f t="shared" si="539"/>
        <v/>
      </c>
      <c r="EM401" s="73" t="str">
        <f t="shared" si="540"/>
        <v/>
      </c>
      <c r="EN401" s="73" t="str">
        <f t="shared" si="577"/>
        <v/>
      </c>
      <c r="EO401" s="73" t="str">
        <f t="shared" si="578"/>
        <v/>
      </c>
      <c r="EP401" s="73" t="str">
        <f t="shared" si="541"/>
        <v/>
      </c>
      <c r="EQ401" s="73" t="str">
        <f t="shared" si="542"/>
        <v/>
      </c>
      <c r="ER401" s="73" t="str">
        <f t="shared" si="543"/>
        <v/>
      </c>
      <c r="ES401" s="53" t="str">
        <f t="shared" si="544"/>
        <v/>
      </c>
      <c r="ET401" s="47" t="s">
        <v>0</v>
      </c>
      <c r="EU401" s="19" t="str">
        <f t="shared" si="579"/>
        <v/>
      </c>
      <c r="EV401" s="47" t="s">
        <v>0</v>
      </c>
      <c r="EW401" s="19" t="str">
        <f t="shared" si="580"/>
        <v/>
      </c>
      <c r="EX401" s="47" t="s">
        <v>0</v>
      </c>
      <c r="EY401" s="180" t="str">
        <f t="shared" si="545"/>
        <v/>
      </c>
      <c r="EZ401" s="47" t="s">
        <v>0</v>
      </c>
    </row>
    <row r="402" spans="1:156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6" t="str">
        <f t="shared" si="546"/>
        <v/>
      </c>
      <c r="P402" s="47"/>
      <c r="Q402" s="52" t="str">
        <f t="shared" si="547"/>
        <v/>
      </c>
      <c r="R402" s="73" t="str">
        <f>IF(Q402="","",IF(COUNTIF(Q$12:Q401,Q402)=0,R401+1,R401))</f>
        <v/>
      </c>
      <c r="S402" s="73" t="str">
        <f t="shared" si="548"/>
        <v/>
      </c>
      <c r="T402" s="73" t="str">
        <f t="shared" si="512"/>
        <v/>
      </c>
      <c r="U402" s="66" t="str">
        <f t="shared" si="513"/>
        <v/>
      </c>
      <c r="V402" s="47" t="s">
        <v>0</v>
      </c>
      <c r="W402" s="222" t="str">
        <f t="shared" si="514"/>
        <v/>
      </c>
      <c r="X402" s="223" t="str">
        <f t="shared" si="515"/>
        <v/>
      </c>
      <c r="Y402" s="47" t="s">
        <v>0</v>
      </c>
      <c r="Z402" s="52" t="str">
        <f t="shared" si="549"/>
        <v/>
      </c>
      <c r="AA402" s="73" t="str">
        <f t="shared" si="516"/>
        <v/>
      </c>
      <c r="AB402" s="31" t="str">
        <f t="shared" si="550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551"/>
        <v/>
      </c>
      <c r="AH402" s="47" t="s">
        <v>0</v>
      </c>
      <c r="AI402" s="143" t="str">
        <f t="shared" si="552"/>
        <v/>
      </c>
      <c r="AJ402" s="47"/>
      <c r="AK402" s="52" t="str">
        <f t="shared" si="553"/>
        <v/>
      </c>
      <c r="AL402" s="31" t="str">
        <f t="shared" si="554"/>
        <v/>
      </c>
      <c r="AM402" s="73" t="str">
        <f t="shared" si="555"/>
        <v/>
      </c>
      <c r="AN402" s="73" t="str">
        <f t="shared" si="556"/>
        <v/>
      </c>
      <c r="AO402" s="31" t="str">
        <f t="shared" si="517"/>
        <v/>
      </c>
      <c r="AP402" s="66" t="str">
        <f t="shared" si="518"/>
        <v/>
      </c>
      <c r="AQ402" s="47" t="s">
        <v>0</v>
      </c>
      <c r="AR402" s="82" t="str">
        <f t="shared" si="557"/>
        <v/>
      </c>
      <c r="AS402" s="47" t="s">
        <v>0</v>
      </c>
      <c r="AT402" s="19" t="str">
        <f t="shared" si="558"/>
        <v/>
      </c>
      <c r="AU402" s="47" t="s">
        <v>0</v>
      </c>
      <c r="AV402" s="103"/>
      <c r="AW402" s="105"/>
      <c r="AX402" s="47" t="s">
        <v>0</v>
      </c>
      <c r="AY402" s="259" t="str">
        <f t="shared" si="501"/>
        <v/>
      </c>
      <c r="AZ402" s="47" t="s">
        <v>0</v>
      </c>
      <c r="BA402" s="52" t="str">
        <f t="shared" si="511"/>
        <v/>
      </c>
      <c r="BB402" s="73" t="str">
        <f>IF(AV402&amp;AW402="","",MAX(BB$12:BB401)+1)</f>
        <v/>
      </c>
      <c r="BC402" s="271" t="str">
        <f t="shared" si="519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>IF(O402="","",IF(BC402="",AO402,IF(BC402="NEMA",AV402,INDEX(regNatjecatelj_ime,MATCH(BC402,regNatjecatelj_id,0)))))</f>
        <v/>
      </c>
      <c r="BG402" s="31" t="str">
        <f>IF(O402="","",IF(BC402="",AP402,IF(BC402="NEMA",AW402,INDEX(regNatjecatelj_prezime,MATCH(BC402,regNatjecatelj_id,0)))))</f>
        <v/>
      </c>
      <c r="BH402" s="73" t="str">
        <f t="shared" si="559"/>
        <v/>
      </c>
      <c r="BI402" s="53" t="str">
        <f t="shared" si="560"/>
        <v/>
      </c>
      <c r="BJ402" s="47" t="s">
        <v>0</v>
      </c>
      <c r="BK402" s="52" t="str">
        <f t="shared" si="520"/>
        <v/>
      </c>
      <c r="BL402" s="31" t="str">
        <f t="shared" si="521"/>
        <v/>
      </c>
      <c r="BM402" s="73" t="str">
        <f t="shared" si="522"/>
        <v/>
      </c>
      <c r="BN402" s="31" t="str" cm="1">
        <f t="array" ref="BN402">IF(BM402="",""&amp;BL402,IF(BM402="NEMA",BL402,INDEX(regKlub_naziv,MATCH(INDEX(regKlub_alias_klubId,BM402),regKlub_id,0))))</f>
        <v/>
      </c>
      <c r="BO402" s="31" t="str" cm="1">
        <f t="array" ref="BO402">IFERROR(""&amp;INDEX(regNatjecatelj_klub,DX402),"")</f>
        <v/>
      </c>
      <c r="BP402" s="88" t="str">
        <f t="shared" si="561"/>
        <v/>
      </c>
      <c r="BQ402" s="66" t="str">
        <f t="shared" si="562"/>
        <v/>
      </c>
      <c r="BR402" s="47" t="s">
        <v>0</v>
      </c>
      <c r="BS402" s="52" t="str">
        <f>IF(X402&lt;&gt;"NEMA","",IF(IFERROR(MATCH(W402,W$12:W401,0),0)&lt;&gt;0,"",W402))</f>
        <v/>
      </c>
      <c r="BT402" s="73" t="str">
        <f t="shared" si="563"/>
        <v/>
      </c>
      <c r="BU402" s="31" t="str">
        <f>IF(OR(BT402="",BT402&lt;&gt;"NEMA"),"",MAX(BU$12:BU401)+1)</f>
        <v/>
      </c>
      <c r="BV402" s="66" t="str">
        <f t="shared" si="564"/>
        <v/>
      </c>
      <c r="BW402" s="47" t="s">
        <v>0</v>
      </c>
      <c r="BX402" s="19" t="str">
        <f t="shared" si="565"/>
        <v/>
      </c>
      <c r="BY402" s="47" t="s">
        <v>0</v>
      </c>
      <c r="BZ402" s="82" t="str">
        <f>IF(BM402&lt;&gt;"NEMA","",IF(IFERROR(MATCH(BL402,BL$12:BL401,0),0)&lt;&gt;0,"",BL402))</f>
        <v/>
      </c>
      <c r="CA402" s="47" t="s">
        <v>0</v>
      </c>
      <c r="CB402" s="125"/>
      <c r="CC402" s="47" t="s">
        <v>0</v>
      </c>
      <c r="CD402" s="58" t="str">
        <f t="shared" si="566"/>
        <v/>
      </c>
      <c r="CE402" s="31" t="str">
        <f t="shared" si="567"/>
        <v/>
      </c>
      <c r="CF402" s="31" t="str">
        <f>IF(CE402="","",MAX(CF$12:CF401)+1)</f>
        <v/>
      </c>
      <c r="CG402" s="31" t="str">
        <f t="shared" si="523"/>
        <v/>
      </c>
      <c r="CH402" s="31" t="str">
        <f t="shared" si="568"/>
        <v/>
      </c>
      <c r="CI402" s="31" t="str">
        <f>IF(CB402="","",MAX(CI$12:CI401)+1)</f>
        <v/>
      </c>
      <c r="CJ402" s="31" t="str">
        <f t="shared" si="569"/>
        <v/>
      </c>
      <c r="CK402" s="66" t="str">
        <f t="shared" si="570"/>
        <v/>
      </c>
      <c r="CL402" s="47" t="s">
        <v>0</v>
      </c>
      <c r="CM402" s="73" t="str">
        <f t="shared" si="524"/>
        <v/>
      </c>
      <c r="CN402" s="47"/>
      <c r="CO402" s="19" t="str">
        <f t="shared" si="571"/>
        <v/>
      </c>
      <c r="CP402" s="47" t="s">
        <v>0</v>
      </c>
      <c r="CQ402" s="143" t="str">
        <f t="shared" si="572"/>
        <v/>
      </c>
      <c r="CR402" s="47" t="s">
        <v>0</v>
      </c>
      <c r="CS402" s="58" t="str">
        <f t="shared" si="508"/>
        <v/>
      </c>
      <c r="CT402" s="73" t="str">
        <f t="shared" si="509"/>
        <v/>
      </c>
      <c r="CU402" s="229" t="str">
        <f t="shared" si="525"/>
        <v/>
      </c>
      <c r="CV402" s="230" t="str">
        <f t="shared" si="510"/>
        <v/>
      </c>
      <c r="CW402" s="163" t="str">
        <f t="shared" si="526"/>
        <v/>
      </c>
      <c r="CX402" s="47" t="s">
        <v>0</v>
      </c>
      <c r="CY402" s="222" t="str">
        <f t="shared" si="573"/>
        <v xml:space="preserve">
</v>
      </c>
      <c r="CZ402" s="223" t="str">
        <f t="shared" si="574"/>
        <v/>
      </c>
      <c r="DA402" s="47" t="s">
        <v>0</v>
      </c>
      <c r="DB402" s="47"/>
      <c r="DC402" s="47"/>
      <c r="DD402" s="47"/>
      <c r="DE402" s="47" t="s">
        <v>0</v>
      </c>
      <c r="DF402" s="53" t="str">
        <f t="shared" si="502"/>
        <v/>
      </c>
      <c r="DG402" t="s">
        <v>0</v>
      </c>
      <c r="DH402" s="128" t="str">
        <f t="shared" si="503"/>
        <v/>
      </c>
      <c r="DI402" t="s">
        <v>0</v>
      </c>
      <c r="DJ402" s="52" t="str">
        <f t="shared" si="504"/>
        <v/>
      </c>
      <c r="DK402" s="66" t="str">
        <f t="shared" si="505"/>
        <v/>
      </c>
      <c r="DL402" t="s">
        <v>0</v>
      </c>
      <c r="DM402" s="19" t="str">
        <f t="shared" si="506"/>
        <v/>
      </c>
      <c r="DN402" s="47" t="s">
        <v>0</v>
      </c>
      <c r="DO402" s="19" t="str">
        <f t="shared" si="507"/>
        <v/>
      </c>
      <c r="DP402" s="47" t="s">
        <v>0</v>
      </c>
      <c r="DQ402" s="52" t="str">
        <f t="shared" si="527"/>
        <v/>
      </c>
      <c r="DR402" s="53" t="str">
        <f t="shared" si="528"/>
        <v/>
      </c>
      <c r="DS402" s="47" t="s">
        <v>0</v>
      </c>
      <c r="DT402" s="52" t="str">
        <f t="shared" si="529"/>
        <v/>
      </c>
      <c r="DU402" s="53" t="str">
        <f t="shared" si="530"/>
        <v/>
      </c>
      <c r="DV402" s="47" t="s">
        <v>0</v>
      </c>
      <c r="DW402" s="52" t="str">
        <f t="shared" si="531"/>
        <v/>
      </c>
      <c r="DX402" s="53" t="str">
        <f t="shared" si="532"/>
        <v/>
      </c>
      <c r="DY402" s="47" t="s">
        <v>0</v>
      </c>
      <c r="DZ402" s="58" t="str">
        <f t="shared" si="575"/>
        <v/>
      </c>
      <c r="EA402" s="53" t="str" cm="1">
        <f t="array" ref="EA402">IF(DZ402&lt;&gt;"",INDEX(regNatjecatelj_id,DZ402,0),IF(BD402&lt;&gt;"",BD402,""))</f>
        <v/>
      </c>
      <c r="EB402" s="47" t="s">
        <v>0</v>
      </c>
      <c r="EC402" s="58" t="str">
        <f t="shared" si="533"/>
        <v/>
      </c>
      <c r="ED402" s="73" t="str">
        <f t="shared" si="534"/>
        <v/>
      </c>
      <c r="EE402" s="73" t="str">
        <f t="shared" si="535"/>
        <v/>
      </c>
      <c r="EF402" s="73" t="str">
        <f t="shared" si="536"/>
        <v/>
      </c>
      <c r="EG402" s="66" t="str">
        <f t="shared" si="537"/>
        <v/>
      </c>
      <c r="EH402" s="47" t="s">
        <v>0</v>
      </c>
      <c r="EI402" s="58" t="str">
        <f>IF(AL402="","",MAX(EI$12:EI401)+1)</f>
        <v/>
      </c>
      <c r="EJ402" s="73" t="str">
        <f t="shared" si="538"/>
        <v/>
      </c>
      <c r="EK402" s="73" t="str">
        <f t="shared" si="576"/>
        <v/>
      </c>
      <c r="EL402" s="73" t="str">
        <f t="shared" si="539"/>
        <v/>
      </c>
      <c r="EM402" s="73" t="str">
        <f t="shared" si="540"/>
        <v/>
      </c>
      <c r="EN402" s="73" t="str">
        <f t="shared" si="577"/>
        <v/>
      </c>
      <c r="EO402" s="73" t="str">
        <f t="shared" si="578"/>
        <v/>
      </c>
      <c r="EP402" s="73" t="str">
        <f t="shared" si="541"/>
        <v/>
      </c>
      <c r="EQ402" s="73" t="str">
        <f t="shared" si="542"/>
        <v/>
      </c>
      <c r="ER402" s="73" t="str">
        <f t="shared" si="543"/>
        <v/>
      </c>
      <c r="ES402" s="53" t="str">
        <f t="shared" si="544"/>
        <v/>
      </c>
      <c r="ET402" s="47" t="s">
        <v>0</v>
      </c>
      <c r="EU402" s="19" t="str">
        <f t="shared" si="579"/>
        <v/>
      </c>
      <c r="EV402" s="47" t="s">
        <v>0</v>
      </c>
      <c r="EW402" s="19" t="str">
        <f t="shared" si="580"/>
        <v/>
      </c>
      <c r="EX402" s="47" t="s">
        <v>0</v>
      </c>
      <c r="EY402" s="180" t="str">
        <f t="shared" si="545"/>
        <v/>
      </c>
      <c r="EZ402" s="47" t="s">
        <v>0</v>
      </c>
    </row>
    <row r="403" spans="1:156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6" t="str">
        <f t="shared" si="546"/>
        <v/>
      </c>
      <c r="P403" s="47"/>
      <c r="Q403" s="52" t="str">
        <f t="shared" si="547"/>
        <v/>
      </c>
      <c r="R403" s="73" t="str">
        <f>IF(Q403="","",IF(COUNTIF(Q$12:Q402,Q403)=0,R402+1,R402))</f>
        <v/>
      </c>
      <c r="S403" s="73" t="str">
        <f t="shared" si="548"/>
        <v/>
      </c>
      <c r="T403" s="73" t="str">
        <f t="shared" si="512"/>
        <v/>
      </c>
      <c r="U403" s="66" t="str">
        <f t="shared" si="513"/>
        <v/>
      </c>
      <c r="V403" s="47" t="s">
        <v>0</v>
      </c>
      <c r="W403" s="222" t="str">
        <f t="shared" si="514"/>
        <v/>
      </c>
      <c r="X403" s="223" t="str">
        <f t="shared" si="515"/>
        <v/>
      </c>
      <c r="Y403" s="47" t="s">
        <v>0</v>
      </c>
      <c r="Z403" s="52" t="str">
        <f t="shared" si="549"/>
        <v/>
      </c>
      <c r="AA403" s="73" t="str">
        <f t="shared" si="516"/>
        <v/>
      </c>
      <c r="AB403" s="31" t="str">
        <f t="shared" si="550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551"/>
        <v/>
      </c>
      <c r="AH403" s="47" t="s">
        <v>0</v>
      </c>
      <c r="AI403" s="143" t="str">
        <f t="shared" si="552"/>
        <v/>
      </c>
      <c r="AJ403" s="47"/>
      <c r="AK403" s="52" t="str">
        <f t="shared" si="553"/>
        <v/>
      </c>
      <c r="AL403" s="31" t="str">
        <f t="shared" si="554"/>
        <v/>
      </c>
      <c r="AM403" s="73" t="str">
        <f t="shared" si="555"/>
        <v/>
      </c>
      <c r="AN403" s="73" t="str">
        <f t="shared" si="556"/>
        <v/>
      </c>
      <c r="AO403" s="31" t="str">
        <f t="shared" si="517"/>
        <v/>
      </c>
      <c r="AP403" s="66" t="str">
        <f t="shared" si="518"/>
        <v/>
      </c>
      <c r="AQ403" s="47" t="s">
        <v>0</v>
      </c>
      <c r="AR403" s="82" t="str">
        <f t="shared" si="557"/>
        <v/>
      </c>
      <c r="AS403" s="47" t="s">
        <v>0</v>
      </c>
      <c r="AT403" s="19" t="str">
        <f t="shared" si="558"/>
        <v/>
      </c>
      <c r="AU403" s="47" t="s">
        <v>0</v>
      </c>
      <c r="AV403" s="103"/>
      <c r="AW403" s="105"/>
      <c r="AX403" s="47" t="s">
        <v>0</v>
      </c>
      <c r="AY403" s="259" t="str">
        <f t="shared" si="501"/>
        <v/>
      </c>
      <c r="AZ403" s="47" t="s">
        <v>0</v>
      </c>
      <c r="BA403" s="52" t="str">
        <f t="shared" si="511"/>
        <v/>
      </c>
      <c r="BB403" s="73" t="str">
        <f>IF(AV403&amp;AW403="","",MAX(BB$12:BB402)+1)</f>
        <v/>
      </c>
      <c r="BC403" s="271" t="str">
        <f t="shared" si="519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>IF(O403="","",IF(BC403="",AO403,IF(BC403="NEMA",AV403,INDEX(regNatjecatelj_ime,MATCH(BC403,regNatjecatelj_id,0)))))</f>
        <v/>
      </c>
      <c r="BG403" s="31" t="str">
        <f>IF(O403="","",IF(BC403="",AP403,IF(BC403="NEMA",AW403,INDEX(regNatjecatelj_prezime,MATCH(BC403,regNatjecatelj_id,0)))))</f>
        <v/>
      </c>
      <c r="BH403" s="73" t="str">
        <f t="shared" si="559"/>
        <v/>
      </c>
      <c r="BI403" s="53" t="str">
        <f t="shared" si="560"/>
        <v/>
      </c>
      <c r="BJ403" s="47" t="s">
        <v>0</v>
      </c>
      <c r="BK403" s="52" t="str">
        <f t="shared" si="520"/>
        <v/>
      </c>
      <c r="BL403" s="31" t="str">
        <f t="shared" si="521"/>
        <v/>
      </c>
      <c r="BM403" s="73" t="str">
        <f t="shared" si="522"/>
        <v/>
      </c>
      <c r="BN403" s="31" t="str" cm="1">
        <f t="array" ref="BN403">IF(BM403="",""&amp;BL403,IF(BM403="NEMA",BL403,INDEX(regKlub_naziv,MATCH(INDEX(regKlub_alias_klubId,BM403),regKlub_id,0))))</f>
        <v/>
      </c>
      <c r="BO403" s="31" t="str" cm="1">
        <f t="array" ref="BO403">IFERROR(""&amp;INDEX(regNatjecatelj_klub,DX403),"")</f>
        <v/>
      </c>
      <c r="BP403" s="88" t="str">
        <f t="shared" si="561"/>
        <v/>
      </c>
      <c r="BQ403" s="66" t="str">
        <f t="shared" si="562"/>
        <v/>
      </c>
      <c r="BR403" s="47" t="s">
        <v>0</v>
      </c>
      <c r="BS403" s="52" t="str">
        <f>IF(X403&lt;&gt;"NEMA","",IF(IFERROR(MATCH(W403,W$12:W402,0),0)&lt;&gt;0,"",W403))</f>
        <v/>
      </c>
      <c r="BT403" s="73" t="str">
        <f t="shared" si="563"/>
        <v/>
      </c>
      <c r="BU403" s="31" t="str">
        <f>IF(OR(BT403="",BT403&lt;&gt;"NEMA"),"",MAX(BU$12:BU402)+1)</f>
        <v/>
      </c>
      <c r="BV403" s="66" t="str">
        <f t="shared" si="564"/>
        <v/>
      </c>
      <c r="BW403" s="47" t="s">
        <v>0</v>
      </c>
      <c r="BX403" s="19" t="str">
        <f t="shared" si="565"/>
        <v/>
      </c>
      <c r="BY403" s="47" t="s">
        <v>0</v>
      </c>
      <c r="BZ403" s="82" t="str">
        <f>IF(BM403&lt;&gt;"NEMA","",IF(IFERROR(MATCH(BL403,BL$12:BL402,0),0)&lt;&gt;0,"",BL403))</f>
        <v/>
      </c>
      <c r="CA403" s="47" t="s">
        <v>0</v>
      </c>
      <c r="CB403" s="125"/>
      <c r="CC403" s="47" t="s">
        <v>0</v>
      </c>
      <c r="CD403" s="58" t="str">
        <f t="shared" si="566"/>
        <v/>
      </c>
      <c r="CE403" s="31" t="str">
        <f t="shared" si="567"/>
        <v/>
      </c>
      <c r="CF403" s="31" t="str">
        <f>IF(CE403="","",MAX(CF$12:CF402)+1)</f>
        <v/>
      </c>
      <c r="CG403" s="31" t="str">
        <f t="shared" si="523"/>
        <v/>
      </c>
      <c r="CH403" s="31" t="str">
        <f t="shared" si="568"/>
        <v/>
      </c>
      <c r="CI403" s="31" t="str">
        <f>IF(CB403="","",MAX(CI$12:CI402)+1)</f>
        <v/>
      </c>
      <c r="CJ403" s="31" t="str">
        <f t="shared" si="569"/>
        <v/>
      </c>
      <c r="CK403" s="66" t="str">
        <f t="shared" si="570"/>
        <v/>
      </c>
      <c r="CL403" s="47" t="s">
        <v>0</v>
      </c>
      <c r="CM403" s="73" t="str">
        <f t="shared" si="524"/>
        <v/>
      </c>
      <c r="CN403" s="47"/>
      <c r="CO403" s="19" t="str">
        <f t="shared" si="571"/>
        <v/>
      </c>
      <c r="CP403" s="47" t="s">
        <v>0</v>
      </c>
      <c r="CQ403" s="143" t="str">
        <f t="shared" si="572"/>
        <v/>
      </c>
      <c r="CR403" s="47" t="s">
        <v>0</v>
      </c>
      <c r="CS403" s="58" t="str">
        <f t="shared" si="508"/>
        <v/>
      </c>
      <c r="CT403" s="73" t="str">
        <f t="shared" si="509"/>
        <v/>
      </c>
      <c r="CU403" s="229" t="str">
        <f t="shared" si="525"/>
        <v/>
      </c>
      <c r="CV403" s="230" t="str">
        <f t="shared" si="510"/>
        <v/>
      </c>
      <c r="CW403" s="163" t="str">
        <f t="shared" si="526"/>
        <v/>
      </c>
      <c r="CX403" s="47" t="s">
        <v>0</v>
      </c>
      <c r="CY403" s="222" t="str">
        <f t="shared" si="573"/>
        <v xml:space="preserve">
</v>
      </c>
      <c r="CZ403" s="223" t="str">
        <f t="shared" si="574"/>
        <v/>
      </c>
      <c r="DA403" s="47" t="s">
        <v>0</v>
      </c>
      <c r="DB403" s="47"/>
      <c r="DC403" s="47"/>
      <c r="DD403" s="47"/>
      <c r="DE403" s="47" t="s">
        <v>0</v>
      </c>
      <c r="DF403" s="53" t="str">
        <f t="shared" si="502"/>
        <v/>
      </c>
      <c r="DG403" t="s">
        <v>0</v>
      </c>
      <c r="DH403" s="128" t="str">
        <f t="shared" si="503"/>
        <v/>
      </c>
      <c r="DI403" t="s">
        <v>0</v>
      </c>
      <c r="DJ403" s="52" t="str">
        <f t="shared" si="504"/>
        <v/>
      </c>
      <c r="DK403" s="66" t="str">
        <f t="shared" si="505"/>
        <v/>
      </c>
      <c r="DL403" t="s">
        <v>0</v>
      </c>
      <c r="DM403" s="19" t="str">
        <f t="shared" si="506"/>
        <v/>
      </c>
      <c r="DN403" s="47" t="s">
        <v>0</v>
      </c>
      <c r="DO403" s="19" t="str">
        <f t="shared" si="507"/>
        <v/>
      </c>
      <c r="DP403" s="47" t="s">
        <v>0</v>
      </c>
      <c r="DQ403" s="52" t="str">
        <f t="shared" si="527"/>
        <v/>
      </c>
      <c r="DR403" s="53" t="str">
        <f t="shared" si="528"/>
        <v/>
      </c>
      <c r="DS403" s="47" t="s">
        <v>0</v>
      </c>
      <c r="DT403" s="52" t="str">
        <f t="shared" si="529"/>
        <v/>
      </c>
      <c r="DU403" s="53" t="str">
        <f t="shared" si="530"/>
        <v/>
      </c>
      <c r="DV403" s="47" t="s">
        <v>0</v>
      </c>
      <c r="DW403" s="52" t="str">
        <f t="shared" si="531"/>
        <v/>
      </c>
      <c r="DX403" s="53" t="str">
        <f t="shared" si="532"/>
        <v/>
      </c>
      <c r="DY403" s="47" t="s">
        <v>0</v>
      </c>
      <c r="DZ403" s="58" t="str">
        <f t="shared" si="575"/>
        <v/>
      </c>
      <c r="EA403" s="53" t="str" cm="1">
        <f t="array" ref="EA403">IF(DZ403&lt;&gt;"",INDEX(regNatjecatelj_id,DZ403,0),IF(BD403&lt;&gt;"",BD403,""))</f>
        <v/>
      </c>
      <c r="EB403" s="47" t="s">
        <v>0</v>
      </c>
      <c r="EC403" s="58" t="str">
        <f t="shared" si="533"/>
        <v/>
      </c>
      <c r="ED403" s="73" t="str">
        <f t="shared" si="534"/>
        <v/>
      </c>
      <c r="EE403" s="73" t="str">
        <f t="shared" si="535"/>
        <v/>
      </c>
      <c r="EF403" s="73" t="str">
        <f t="shared" si="536"/>
        <v/>
      </c>
      <c r="EG403" s="66" t="str">
        <f t="shared" si="537"/>
        <v/>
      </c>
      <c r="EH403" s="47" t="s">
        <v>0</v>
      </c>
      <c r="EI403" s="58" t="str">
        <f>IF(AL403="","",MAX(EI$12:EI402)+1)</f>
        <v/>
      </c>
      <c r="EJ403" s="73" t="str">
        <f t="shared" si="538"/>
        <v/>
      </c>
      <c r="EK403" s="73" t="str">
        <f t="shared" si="576"/>
        <v/>
      </c>
      <c r="EL403" s="73" t="str">
        <f t="shared" si="539"/>
        <v/>
      </c>
      <c r="EM403" s="73" t="str">
        <f t="shared" si="540"/>
        <v/>
      </c>
      <c r="EN403" s="73" t="str">
        <f t="shared" si="577"/>
        <v/>
      </c>
      <c r="EO403" s="73" t="str">
        <f t="shared" si="578"/>
        <v/>
      </c>
      <c r="EP403" s="73" t="str">
        <f t="shared" si="541"/>
        <v/>
      </c>
      <c r="EQ403" s="73" t="str">
        <f t="shared" si="542"/>
        <v/>
      </c>
      <c r="ER403" s="73" t="str">
        <f t="shared" si="543"/>
        <v/>
      </c>
      <c r="ES403" s="53" t="str">
        <f t="shared" si="544"/>
        <v/>
      </c>
      <c r="ET403" s="47" t="s">
        <v>0</v>
      </c>
      <c r="EU403" s="19" t="str">
        <f t="shared" si="579"/>
        <v/>
      </c>
      <c r="EV403" s="47" t="s">
        <v>0</v>
      </c>
      <c r="EW403" s="19" t="str">
        <f t="shared" si="580"/>
        <v/>
      </c>
      <c r="EX403" s="47" t="s">
        <v>0</v>
      </c>
      <c r="EY403" s="180" t="str">
        <f t="shared" si="545"/>
        <v/>
      </c>
      <c r="EZ403" s="47" t="s">
        <v>0</v>
      </c>
    </row>
    <row r="404" spans="1:156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6" t="str">
        <f t="shared" si="546"/>
        <v/>
      </c>
      <c r="P404" s="47"/>
      <c r="Q404" s="52" t="str">
        <f t="shared" si="547"/>
        <v/>
      </c>
      <c r="R404" s="73" t="str">
        <f>IF(Q404="","",IF(COUNTIF(Q$12:Q403,Q404)=0,R403+1,R403))</f>
        <v/>
      </c>
      <c r="S404" s="73" t="str">
        <f t="shared" si="548"/>
        <v/>
      </c>
      <c r="T404" s="73" t="str">
        <f t="shared" si="512"/>
        <v/>
      </c>
      <c r="U404" s="66" t="str">
        <f t="shared" si="513"/>
        <v/>
      </c>
      <c r="V404" s="47" t="s">
        <v>0</v>
      </c>
      <c r="W404" s="222" t="str">
        <f t="shared" si="514"/>
        <v/>
      </c>
      <c r="X404" s="223" t="str">
        <f t="shared" si="515"/>
        <v/>
      </c>
      <c r="Y404" s="47" t="s">
        <v>0</v>
      </c>
      <c r="Z404" s="52" t="str">
        <f t="shared" si="549"/>
        <v/>
      </c>
      <c r="AA404" s="73" t="str">
        <f t="shared" si="516"/>
        <v/>
      </c>
      <c r="AB404" s="31" t="str">
        <f t="shared" si="550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551"/>
        <v/>
      </c>
      <c r="AH404" s="47" t="s">
        <v>0</v>
      </c>
      <c r="AI404" s="143" t="str">
        <f t="shared" si="552"/>
        <v/>
      </c>
      <c r="AJ404" s="47"/>
      <c r="AK404" s="52" t="str">
        <f t="shared" si="553"/>
        <v/>
      </c>
      <c r="AL404" s="31" t="str">
        <f t="shared" si="554"/>
        <v/>
      </c>
      <c r="AM404" s="73" t="str">
        <f t="shared" si="555"/>
        <v/>
      </c>
      <c r="AN404" s="73" t="str">
        <f t="shared" si="556"/>
        <v/>
      </c>
      <c r="AO404" s="31" t="str">
        <f t="shared" si="517"/>
        <v/>
      </c>
      <c r="AP404" s="66" t="str">
        <f t="shared" si="518"/>
        <v/>
      </c>
      <c r="AQ404" s="47" t="s">
        <v>0</v>
      </c>
      <c r="AR404" s="82" t="str">
        <f t="shared" si="557"/>
        <v/>
      </c>
      <c r="AS404" s="47" t="s">
        <v>0</v>
      </c>
      <c r="AT404" s="19" t="str">
        <f t="shared" si="558"/>
        <v/>
      </c>
      <c r="AU404" s="47" t="s">
        <v>0</v>
      </c>
      <c r="AV404" s="103"/>
      <c r="AW404" s="105"/>
      <c r="AX404" s="47" t="s">
        <v>0</v>
      </c>
      <c r="AY404" s="259" t="str">
        <f t="shared" si="501"/>
        <v/>
      </c>
      <c r="AZ404" s="47" t="s">
        <v>0</v>
      </c>
      <c r="BA404" s="52" t="str">
        <f t="shared" si="511"/>
        <v/>
      </c>
      <c r="BB404" s="73" t="str">
        <f>IF(AV404&amp;AW404="","",MAX(BB$12:BB403)+1)</f>
        <v/>
      </c>
      <c r="BC404" s="271" t="str">
        <f t="shared" si="519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>IF(O404="","",IF(BC404="",AO404,IF(BC404="NEMA",AV404,INDEX(regNatjecatelj_ime,MATCH(BC404,regNatjecatelj_id,0)))))</f>
        <v/>
      </c>
      <c r="BG404" s="31" t="str">
        <f>IF(O404="","",IF(BC404="",AP404,IF(BC404="NEMA",AW404,INDEX(regNatjecatelj_prezime,MATCH(BC404,regNatjecatelj_id,0)))))</f>
        <v/>
      </c>
      <c r="BH404" s="73" t="str">
        <f t="shared" si="559"/>
        <v/>
      </c>
      <c r="BI404" s="53" t="str">
        <f t="shared" si="560"/>
        <v/>
      </c>
      <c r="BJ404" s="47" t="s">
        <v>0</v>
      </c>
      <c r="BK404" s="52" t="str">
        <f t="shared" si="520"/>
        <v/>
      </c>
      <c r="BL404" s="31" t="str">
        <f t="shared" si="521"/>
        <v/>
      </c>
      <c r="BM404" s="73" t="str">
        <f t="shared" si="522"/>
        <v/>
      </c>
      <c r="BN404" s="31" t="str" cm="1">
        <f t="array" ref="BN404">IF(BM404="",""&amp;BL404,IF(BM404="NEMA",BL404,INDEX(regKlub_naziv,MATCH(INDEX(regKlub_alias_klubId,BM404),regKlub_id,0))))</f>
        <v/>
      </c>
      <c r="BO404" s="31" t="str" cm="1">
        <f t="array" ref="BO404">IFERROR(""&amp;INDEX(regNatjecatelj_klub,DX404),"")</f>
        <v/>
      </c>
      <c r="BP404" s="88" t="str">
        <f t="shared" si="561"/>
        <v/>
      </c>
      <c r="BQ404" s="66" t="str">
        <f t="shared" si="562"/>
        <v/>
      </c>
      <c r="BR404" s="47" t="s">
        <v>0</v>
      </c>
      <c r="BS404" s="52" t="str">
        <f>IF(X404&lt;&gt;"NEMA","",IF(IFERROR(MATCH(W404,W$12:W403,0),0)&lt;&gt;0,"",W404))</f>
        <v/>
      </c>
      <c r="BT404" s="73" t="str">
        <f t="shared" si="563"/>
        <v/>
      </c>
      <c r="BU404" s="31" t="str">
        <f>IF(OR(BT404="",BT404&lt;&gt;"NEMA"),"",MAX(BU$12:BU403)+1)</f>
        <v/>
      </c>
      <c r="BV404" s="66" t="str">
        <f t="shared" si="564"/>
        <v/>
      </c>
      <c r="BW404" s="47" t="s">
        <v>0</v>
      </c>
      <c r="BX404" s="19" t="str">
        <f t="shared" si="565"/>
        <v/>
      </c>
      <c r="BY404" s="47" t="s">
        <v>0</v>
      </c>
      <c r="BZ404" s="82" t="str">
        <f>IF(BM404&lt;&gt;"NEMA","",IF(IFERROR(MATCH(BL404,BL$12:BL403,0),0)&lt;&gt;0,"",BL404))</f>
        <v/>
      </c>
      <c r="CA404" s="47" t="s">
        <v>0</v>
      </c>
      <c r="CB404" s="125"/>
      <c r="CC404" s="47" t="s">
        <v>0</v>
      </c>
      <c r="CD404" s="58" t="str">
        <f t="shared" si="566"/>
        <v/>
      </c>
      <c r="CE404" s="31" t="str">
        <f t="shared" si="567"/>
        <v/>
      </c>
      <c r="CF404" s="31" t="str">
        <f>IF(CE404="","",MAX(CF$12:CF403)+1)</f>
        <v/>
      </c>
      <c r="CG404" s="31" t="str">
        <f t="shared" si="523"/>
        <v/>
      </c>
      <c r="CH404" s="31" t="str">
        <f t="shared" si="568"/>
        <v/>
      </c>
      <c r="CI404" s="31" t="str">
        <f>IF(CB404="","",MAX(CI$12:CI403)+1)</f>
        <v/>
      </c>
      <c r="CJ404" s="31" t="str">
        <f t="shared" si="569"/>
        <v/>
      </c>
      <c r="CK404" s="66" t="str">
        <f t="shared" si="570"/>
        <v/>
      </c>
      <c r="CL404" s="47" t="s">
        <v>0</v>
      </c>
      <c r="CM404" s="73" t="str">
        <f t="shared" si="524"/>
        <v/>
      </c>
      <c r="CN404" s="47"/>
      <c r="CO404" s="19" t="str">
        <f t="shared" si="571"/>
        <v/>
      </c>
      <c r="CP404" s="47" t="s">
        <v>0</v>
      </c>
      <c r="CQ404" s="143" t="str">
        <f t="shared" si="572"/>
        <v/>
      </c>
      <c r="CR404" s="47" t="s">
        <v>0</v>
      </c>
      <c r="CS404" s="58" t="str">
        <f t="shared" si="508"/>
        <v/>
      </c>
      <c r="CT404" s="73" t="str">
        <f t="shared" si="509"/>
        <v/>
      </c>
      <c r="CU404" s="229" t="str">
        <f t="shared" si="525"/>
        <v/>
      </c>
      <c r="CV404" s="230" t="str">
        <f t="shared" si="510"/>
        <v/>
      </c>
      <c r="CW404" s="163" t="str">
        <f t="shared" si="526"/>
        <v/>
      </c>
      <c r="CX404" s="47" t="s">
        <v>0</v>
      </c>
      <c r="CY404" s="222" t="str">
        <f t="shared" si="573"/>
        <v xml:space="preserve">
</v>
      </c>
      <c r="CZ404" s="223" t="str">
        <f t="shared" si="574"/>
        <v/>
      </c>
      <c r="DA404" s="47" t="s">
        <v>0</v>
      </c>
      <c r="DB404" s="47"/>
      <c r="DC404" s="47"/>
      <c r="DD404" s="47"/>
      <c r="DE404" s="47" t="s">
        <v>0</v>
      </c>
      <c r="DF404" s="53" t="str">
        <f t="shared" si="502"/>
        <v/>
      </c>
      <c r="DG404" t="s">
        <v>0</v>
      </c>
      <c r="DH404" s="128" t="str">
        <f t="shared" si="503"/>
        <v/>
      </c>
      <c r="DI404" t="s">
        <v>0</v>
      </c>
      <c r="DJ404" s="52" t="str">
        <f t="shared" si="504"/>
        <v/>
      </c>
      <c r="DK404" s="66" t="str">
        <f t="shared" si="505"/>
        <v/>
      </c>
      <c r="DL404" t="s">
        <v>0</v>
      </c>
      <c r="DM404" s="19" t="str">
        <f t="shared" si="506"/>
        <v/>
      </c>
      <c r="DN404" s="47" t="s">
        <v>0</v>
      </c>
      <c r="DO404" s="19" t="str">
        <f t="shared" si="507"/>
        <v/>
      </c>
      <c r="DP404" s="47" t="s">
        <v>0</v>
      </c>
      <c r="DQ404" s="52" t="str">
        <f t="shared" si="527"/>
        <v/>
      </c>
      <c r="DR404" s="53" t="str">
        <f t="shared" si="528"/>
        <v/>
      </c>
      <c r="DS404" s="47" t="s">
        <v>0</v>
      </c>
      <c r="DT404" s="52" t="str">
        <f t="shared" si="529"/>
        <v/>
      </c>
      <c r="DU404" s="53" t="str">
        <f t="shared" si="530"/>
        <v/>
      </c>
      <c r="DV404" s="47" t="s">
        <v>0</v>
      </c>
      <c r="DW404" s="52" t="str">
        <f t="shared" si="531"/>
        <v/>
      </c>
      <c r="DX404" s="53" t="str">
        <f t="shared" si="532"/>
        <v/>
      </c>
      <c r="DY404" s="47" t="s">
        <v>0</v>
      </c>
      <c r="DZ404" s="58" t="str">
        <f t="shared" si="575"/>
        <v/>
      </c>
      <c r="EA404" s="53" t="str" cm="1">
        <f t="array" ref="EA404">IF(DZ404&lt;&gt;"",INDEX(regNatjecatelj_id,DZ404,0),IF(BD404&lt;&gt;"",BD404,""))</f>
        <v/>
      </c>
      <c r="EB404" s="47" t="s">
        <v>0</v>
      </c>
      <c r="EC404" s="58" t="str">
        <f t="shared" si="533"/>
        <v/>
      </c>
      <c r="ED404" s="73" t="str">
        <f t="shared" si="534"/>
        <v/>
      </c>
      <c r="EE404" s="73" t="str">
        <f t="shared" si="535"/>
        <v/>
      </c>
      <c r="EF404" s="73" t="str">
        <f t="shared" si="536"/>
        <v/>
      </c>
      <c r="EG404" s="66" t="str">
        <f t="shared" si="537"/>
        <v/>
      </c>
      <c r="EH404" s="47" t="s">
        <v>0</v>
      </c>
      <c r="EI404" s="58" t="str">
        <f>IF(AL404="","",MAX(EI$12:EI403)+1)</f>
        <v/>
      </c>
      <c r="EJ404" s="73" t="str">
        <f t="shared" si="538"/>
        <v/>
      </c>
      <c r="EK404" s="73" t="str">
        <f t="shared" si="576"/>
        <v/>
      </c>
      <c r="EL404" s="73" t="str">
        <f t="shared" si="539"/>
        <v/>
      </c>
      <c r="EM404" s="73" t="str">
        <f t="shared" si="540"/>
        <v/>
      </c>
      <c r="EN404" s="73" t="str">
        <f t="shared" si="577"/>
        <v/>
      </c>
      <c r="EO404" s="73" t="str">
        <f t="shared" si="578"/>
        <v/>
      </c>
      <c r="EP404" s="73" t="str">
        <f t="shared" si="541"/>
        <v/>
      </c>
      <c r="EQ404" s="73" t="str">
        <f t="shared" si="542"/>
        <v/>
      </c>
      <c r="ER404" s="73" t="str">
        <f t="shared" si="543"/>
        <v/>
      </c>
      <c r="ES404" s="53" t="str">
        <f t="shared" si="544"/>
        <v/>
      </c>
      <c r="ET404" s="47" t="s">
        <v>0</v>
      </c>
      <c r="EU404" s="19" t="str">
        <f t="shared" si="579"/>
        <v/>
      </c>
      <c r="EV404" s="47" t="s">
        <v>0</v>
      </c>
      <c r="EW404" s="19" t="str">
        <f t="shared" si="580"/>
        <v/>
      </c>
      <c r="EX404" s="47" t="s">
        <v>0</v>
      </c>
      <c r="EY404" s="180" t="str">
        <f t="shared" si="545"/>
        <v/>
      </c>
      <c r="EZ404" s="47" t="s">
        <v>0</v>
      </c>
    </row>
    <row r="405" spans="1:156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6" t="str">
        <f t="shared" si="546"/>
        <v/>
      </c>
      <c r="P405" s="47"/>
      <c r="Q405" s="52" t="str">
        <f t="shared" si="547"/>
        <v/>
      </c>
      <c r="R405" s="73" t="str">
        <f>IF(Q405="","",IF(COUNTIF(Q$12:Q404,Q405)=0,R404+1,R404))</f>
        <v/>
      </c>
      <c r="S405" s="73" t="str">
        <f t="shared" si="548"/>
        <v/>
      </c>
      <c r="T405" s="73" t="str">
        <f t="shared" si="512"/>
        <v/>
      </c>
      <c r="U405" s="66" t="str">
        <f t="shared" si="513"/>
        <v/>
      </c>
      <c r="V405" s="47" t="s">
        <v>0</v>
      </c>
      <c r="W405" s="222" t="str">
        <f t="shared" si="514"/>
        <v/>
      </c>
      <c r="X405" s="223" t="str">
        <f t="shared" si="515"/>
        <v/>
      </c>
      <c r="Y405" s="47" t="s">
        <v>0</v>
      </c>
      <c r="Z405" s="52" t="str">
        <f t="shared" si="549"/>
        <v/>
      </c>
      <c r="AA405" s="73" t="str">
        <f t="shared" si="516"/>
        <v/>
      </c>
      <c r="AB405" s="31" t="str">
        <f t="shared" si="550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551"/>
        <v/>
      </c>
      <c r="AH405" s="47" t="s">
        <v>0</v>
      </c>
      <c r="AI405" s="143" t="str">
        <f t="shared" si="552"/>
        <v/>
      </c>
      <c r="AJ405" s="47"/>
      <c r="AK405" s="52" t="str">
        <f t="shared" si="553"/>
        <v/>
      </c>
      <c r="AL405" s="31" t="str">
        <f t="shared" si="554"/>
        <v/>
      </c>
      <c r="AM405" s="73" t="str">
        <f t="shared" si="555"/>
        <v/>
      </c>
      <c r="AN405" s="73" t="str">
        <f t="shared" si="556"/>
        <v/>
      </c>
      <c r="AO405" s="31" t="str">
        <f t="shared" si="517"/>
        <v/>
      </c>
      <c r="AP405" s="66" t="str">
        <f t="shared" si="518"/>
        <v/>
      </c>
      <c r="AQ405" s="47" t="s">
        <v>0</v>
      </c>
      <c r="AR405" s="82" t="str">
        <f t="shared" si="557"/>
        <v/>
      </c>
      <c r="AS405" s="47" t="s">
        <v>0</v>
      </c>
      <c r="AT405" s="19" t="str">
        <f t="shared" si="558"/>
        <v/>
      </c>
      <c r="AU405" s="47" t="s">
        <v>0</v>
      </c>
      <c r="AV405" s="103"/>
      <c r="AW405" s="105"/>
      <c r="AX405" s="47" t="s">
        <v>0</v>
      </c>
      <c r="AY405" s="259" t="str">
        <f t="shared" ref="AY405:AY412" si="581">IF(AND(AV405="",AW405&lt;&gt;""),"FALI IME",IF(AND(AV405&lt;&gt;"",AW405=""),"FALI PREZIME",IF(OR(AM405="",AND(AM405="NEMA",AN405="NEMA"),AV405&amp;AW405=""),"","GREŠKA")))</f>
        <v/>
      </c>
      <c r="AZ405" s="47" t="s">
        <v>0</v>
      </c>
      <c r="BA405" s="52" t="str">
        <f t="shared" si="511"/>
        <v/>
      </c>
      <c r="BB405" s="73" t="str">
        <f>IF(AV405&amp;AW405="","",MAX(BB$12:BB404)+1)</f>
        <v/>
      </c>
      <c r="BC405" s="271" t="str">
        <f t="shared" si="519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>IF(O405="","",IF(BC405="",AO405,IF(BC405="NEMA",AV405,INDEX(regNatjecatelj_ime,MATCH(BC405,regNatjecatelj_id,0)))))</f>
        <v/>
      </c>
      <c r="BG405" s="31" t="str">
        <f>IF(O405="","",IF(BC405="",AP405,IF(BC405="NEMA",AW405,INDEX(regNatjecatelj_prezime,MATCH(BC405,regNatjecatelj_id,0)))))</f>
        <v/>
      </c>
      <c r="BH405" s="73" t="str">
        <f t="shared" si="559"/>
        <v/>
      </c>
      <c r="BI405" s="53" t="str">
        <f t="shared" si="560"/>
        <v/>
      </c>
      <c r="BJ405" s="47" t="s">
        <v>0</v>
      </c>
      <c r="BK405" s="52" t="str">
        <f t="shared" si="520"/>
        <v/>
      </c>
      <c r="BL405" s="31" t="str">
        <f t="shared" si="521"/>
        <v/>
      </c>
      <c r="BM405" s="73" t="str">
        <f t="shared" si="522"/>
        <v/>
      </c>
      <c r="BN405" s="31" t="str" cm="1">
        <f t="array" ref="BN405">IF(BM405="",""&amp;BL405,IF(BM405="NEMA",BL405,INDEX(regKlub_naziv,MATCH(INDEX(regKlub_alias_klubId,BM405),regKlub_id,0))))</f>
        <v/>
      </c>
      <c r="BO405" s="31" t="str" cm="1">
        <f t="array" ref="BO405">IFERROR(""&amp;INDEX(regNatjecatelj_klub,DX405),"")</f>
        <v/>
      </c>
      <c r="BP405" s="88" t="str">
        <f t="shared" si="561"/>
        <v/>
      </c>
      <c r="BQ405" s="66" t="str">
        <f t="shared" si="562"/>
        <v/>
      </c>
      <c r="BR405" s="47" t="s">
        <v>0</v>
      </c>
      <c r="BS405" s="52" t="str">
        <f>IF(X405&lt;&gt;"NEMA","",IF(IFERROR(MATCH(W405,W$12:W404,0),0)&lt;&gt;0,"",W405))</f>
        <v/>
      </c>
      <c r="BT405" s="73" t="str">
        <f t="shared" si="563"/>
        <v/>
      </c>
      <c r="BU405" s="31" t="str">
        <f>IF(OR(BT405="",BT405&lt;&gt;"NEMA"),"",MAX(BU$12:BU404)+1)</f>
        <v/>
      </c>
      <c r="BV405" s="66" t="str">
        <f t="shared" si="564"/>
        <v/>
      </c>
      <c r="BW405" s="47" t="s">
        <v>0</v>
      </c>
      <c r="BX405" s="19" t="str">
        <f t="shared" si="565"/>
        <v/>
      </c>
      <c r="BY405" s="47" t="s">
        <v>0</v>
      </c>
      <c r="BZ405" s="82" t="str">
        <f>IF(BM405&lt;&gt;"NEMA","",IF(IFERROR(MATCH(BL405,BL$12:BL404,0),0)&lt;&gt;0,"",BL405))</f>
        <v/>
      </c>
      <c r="CA405" s="47" t="s">
        <v>0</v>
      </c>
      <c r="CB405" s="125"/>
      <c r="CC405" s="47" t="s">
        <v>0</v>
      </c>
      <c r="CD405" s="58" t="str">
        <f t="shared" si="566"/>
        <v/>
      </c>
      <c r="CE405" s="31" t="str">
        <f t="shared" si="567"/>
        <v/>
      </c>
      <c r="CF405" s="31" t="str">
        <f>IF(CE405="","",MAX(CF$12:CF404)+1)</f>
        <v/>
      </c>
      <c r="CG405" s="31" t="str">
        <f t="shared" si="523"/>
        <v/>
      </c>
      <c r="CH405" s="31" t="str">
        <f t="shared" si="568"/>
        <v/>
      </c>
      <c r="CI405" s="31" t="str">
        <f>IF(CB405="","",MAX(CI$12:CI404)+1)</f>
        <v/>
      </c>
      <c r="CJ405" s="31" t="str">
        <f t="shared" si="569"/>
        <v/>
      </c>
      <c r="CK405" s="66" t="str">
        <f t="shared" si="570"/>
        <v/>
      </c>
      <c r="CL405" s="47" t="s">
        <v>0</v>
      </c>
      <c r="CM405" s="73" t="str">
        <f t="shared" si="524"/>
        <v/>
      </c>
      <c r="CN405" s="47"/>
      <c r="CO405" s="19" t="str">
        <f t="shared" si="571"/>
        <v/>
      </c>
      <c r="CP405" s="47" t="s">
        <v>0</v>
      </c>
      <c r="CQ405" s="143" t="str">
        <f t="shared" si="572"/>
        <v/>
      </c>
      <c r="CR405" s="47" t="s">
        <v>0</v>
      </c>
      <c r="CS405" s="58" t="str">
        <f t="shared" si="508"/>
        <v/>
      </c>
      <c r="CT405" s="73" t="str">
        <f t="shared" si="509"/>
        <v/>
      </c>
      <c r="CU405" s="229" t="str">
        <f t="shared" si="525"/>
        <v/>
      </c>
      <c r="CV405" s="230" t="str">
        <f t="shared" si="510"/>
        <v/>
      </c>
      <c r="CW405" s="163" t="str">
        <f t="shared" si="526"/>
        <v/>
      </c>
      <c r="CX405" s="47" t="s">
        <v>0</v>
      </c>
      <c r="CY405" s="222" t="str">
        <f t="shared" si="573"/>
        <v xml:space="preserve">
</v>
      </c>
      <c r="CZ405" s="223" t="str">
        <f t="shared" si="574"/>
        <v/>
      </c>
      <c r="DA405" s="47" t="s">
        <v>0</v>
      </c>
      <c r="DB405" s="47"/>
      <c r="DC405" s="47"/>
      <c r="DD405" s="47"/>
      <c r="DE405" s="47" t="s">
        <v>0</v>
      </c>
      <c r="DF405" s="53" t="str">
        <f t="shared" ref="DF405:DF412" si="582">IF(BD405="","",IF(DH405="O",1,""))</f>
        <v/>
      </c>
      <c r="DG405" t="s">
        <v>0</v>
      </c>
      <c r="DH405" s="128" t="str">
        <f t="shared" ref="DH405:DH412" si="583">IF(Q405="","",LEFT(INDEX(regKategorija_oznaka,MATCH(S405,regKategorija_id,0)),1))</f>
        <v/>
      </c>
      <c r="DI405" t="s">
        <v>0</v>
      </c>
      <c r="DJ405" s="52" t="str">
        <f t="shared" ref="DJ405:DJ412" si="584">IF(BD405="","",IF(M405&lt;&gt;"CRO","","INSERT INTO osoba (id,reg_broj,oib,spol_id,dat_rodjenja) VALUES ("&amp;BD405&amp;",(SELECT max(os.reg_broj)+1 FROM osoba AS os),Null,'"&amp;DH405&amp;"',Null); INSERT INTO osoba_log (id,reg_broj,oib,spol_id,dat_rodjenja,dnevnik_id) SELECT id,reg_broj,oib,spol_id,dat_rodjenja,"&amp;data_dnevnik_id&amp;" FROM osoba WHERE id = "&amp;BD405&amp;";"))</f>
        <v/>
      </c>
      <c r="DK405" s="66" t="str">
        <f t="shared" ref="DK405:DK412" si="585">IF(BD405="","","INSERT INTO imeprezime (id,osoba_id,rbr,ime,prezime,klub_id,identitet_id,sintaksa_id,info,aktivno,dnevnik_id) VALUES ("&amp;BD405&amp;","&amp;IF(DJ405="","Null",BD405)&amp;",1,'"&amp;IF(AV405&lt;&gt;"",AV405,AK405)&amp;"','"&amp;IF(AW405&lt;&gt;"",AW405,AL405)&amp;"',(SELECT id FROM klub WHERE naziv = '"&amp;CQ405&amp;"'),Null,1,'',1,"&amp;data_dnevnik_id&amp;");")</f>
        <v/>
      </c>
      <c r="DL405" t="s">
        <v>0</v>
      </c>
      <c r="DM405" s="19" t="str">
        <f t="shared" ref="DM405:DM412" si="586">IF(DJ405="",DK405,DJ405&amp;" "&amp;DK405)</f>
        <v/>
      </c>
      <c r="DN405" s="47" t="s">
        <v>0</v>
      </c>
      <c r="DO405" s="19" t="str">
        <f t="shared" ref="DO405:DO412" si="587">IF(BA405="","","INSERT INTO imeprezime_alias(id,alias,imeprezime_id) VALUES ("&amp;BB405&amp;",'"&amp;BA405&amp;"',"&amp;IF(BC405="NEMA",BD405,BC405)&amp;");")</f>
        <v/>
      </c>
      <c r="DP405" s="47" t="s">
        <v>0</v>
      </c>
      <c r="DQ405" s="52" t="str">
        <f t="shared" si="527"/>
        <v/>
      </c>
      <c r="DR405" s="53" t="str">
        <f t="shared" si="528"/>
        <v/>
      </c>
      <c r="DS405" s="47" t="s">
        <v>0</v>
      </c>
      <c r="DT405" s="52" t="str">
        <f t="shared" si="529"/>
        <v/>
      </c>
      <c r="DU405" s="53" t="str">
        <f t="shared" si="530"/>
        <v/>
      </c>
      <c r="DV405" s="47" t="s">
        <v>0</v>
      </c>
      <c r="DW405" s="52" t="str">
        <f t="shared" si="531"/>
        <v/>
      </c>
      <c r="DX405" s="53" t="str">
        <f t="shared" si="532"/>
        <v/>
      </c>
      <c r="DY405" s="47" t="s">
        <v>0</v>
      </c>
      <c r="DZ405" s="58" t="str">
        <f t="shared" si="575"/>
        <v/>
      </c>
      <c r="EA405" s="53" t="str" cm="1">
        <f t="array" ref="EA405">IF(DZ405&lt;&gt;"",INDEX(regNatjecatelj_id,DZ405,0),IF(BD405&lt;&gt;"",BD405,""))</f>
        <v/>
      </c>
      <c r="EB405" s="47" t="s">
        <v>0</v>
      </c>
      <c r="EC405" s="58" t="str">
        <f t="shared" si="533"/>
        <v/>
      </c>
      <c r="ED405" s="73" t="str">
        <f t="shared" si="534"/>
        <v/>
      </c>
      <c r="EE405" s="73" t="str">
        <f t="shared" si="535"/>
        <v/>
      </c>
      <c r="EF405" s="73" t="str">
        <f t="shared" si="536"/>
        <v/>
      </c>
      <c r="EG405" s="66" t="str">
        <f t="shared" si="537"/>
        <v/>
      </c>
      <c r="EH405" s="47" t="s">
        <v>0</v>
      </c>
      <c r="EI405" s="58" t="str">
        <f>IF(AL405="","",MAX(EI$12:EI404)+1)</f>
        <v/>
      </c>
      <c r="EJ405" s="73" t="str">
        <f t="shared" si="538"/>
        <v/>
      </c>
      <c r="EK405" s="73" t="str">
        <f t="shared" si="576"/>
        <v/>
      </c>
      <c r="EL405" s="73" t="str">
        <f t="shared" si="539"/>
        <v/>
      </c>
      <c r="EM405" s="73" t="str">
        <f t="shared" si="540"/>
        <v/>
      </c>
      <c r="EN405" s="73" t="str">
        <f t="shared" si="577"/>
        <v/>
      </c>
      <c r="EO405" s="73" t="str">
        <f t="shared" si="578"/>
        <v/>
      </c>
      <c r="EP405" s="73" t="str">
        <f t="shared" si="541"/>
        <v/>
      </c>
      <c r="EQ405" s="73" t="str">
        <f t="shared" si="542"/>
        <v/>
      </c>
      <c r="ER405" s="73" t="str">
        <f t="shared" si="543"/>
        <v/>
      </c>
      <c r="ES405" s="53" t="str">
        <f t="shared" si="544"/>
        <v/>
      </c>
      <c r="ET405" s="47" t="s">
        <v>0</v>
      </c>
      <c r="EU405" s="19" t="str">
        <f t="shared" si="579"/>
        <v/>
      </c>
      <c r="EV405" s="47" t="s">
        <v>0</v>
      </c>
      <c r="EW405" s="19" t="str">
        <f t="shared" si="580"/>
        <v/>
      </c>
      <c r="EX405" s="47" t="s">
        <v>0</v>
      </c>
      <c r="EY405" s="180" t="str">
        <f t="shared" si="545"/>
        <v/>
      </c>
      <c r="EZ405" s="47" t="s">
        <v>0</v>
      </c>
    </row>
    <row r="406" spans="1:156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6" t="str">
        <f t="shared" si="546"/>
        <v/>
      </c>
      <c r="P406" s="47"/>
      <c r="Q406" s="52" t="str">
        <f t="shared" si="547"/>
        <v/>
      </c>
      <c r="R406" s="73" t="str">
        <f>IF(Q406="","",IF(COUNTIF(Q$12:Q405,Q406)=0,R405+1,R405))</f>
        <v/>
      </c>
      <c r="S406" s="73" t="str">
        <f t="shared" si="548"/>
        <v/>
      </c>
      <c r="T406" s="73" t="str">
        <f t="shared" si="512"/>
        <v/>
      </c>
      <c r="U406" s="66" t="str">
        <f t="shared" si="513"/>
        <v/>
      </c>
      <c r="V406" s="47" t="s">
        <v>0</v>
      </c>
      <c r="W406" s="222" t="str">
        <f t="shared" si="514"/>
        <v/>
      </c>
      <c r="X406" s="223" t="str">
        <f t="shared" si="515"/>
        <v/>
      </c>
      <c r="Y406" s="47" t="s">
        <v>0</v>
      </c>
      <c r="Z406" s="52" t="str">
        <f t="shared" si="549"/>
        <v/>
      </c>
      <c r="AA406" s="73" t="str">
        <f t="shared" si="516"/>
        <v/>
      </c>
      <c r="AB406" s="31" t="str">
        <f t="shared" si="550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551"/>
        <v/>
      </c>
      <c r="AH406" s="47" t="s">
        <v>0</v>
      </c>
      <c r="AI406" s="143" t="str">
        <f t="shared" si="552"/>
        <v/>
      </c>
      <c r="AJ406" s="47"/>
      <c r="AK406" s="52" t="str">
        <f t="shared" si="553"/>
        <v/>
      </c>
      <c r="AL406" s="31" t="str">
        <f t="shared" si="554"/>
        <v/>
      </c>
      <c r="AM406" s="73" t="str">
        <f t="shared" si="555"/>
        <v/>
      </c>
      <c r="AN406" s="73" t="str">
        <f t="shared" si="556"/>
        <v/>
      </c>
      <c r="AO406" s="31" t="str">
        <f t="shared" si="517"/>
        <v/>
      </c>
      <c r="AP406" s="66" t="str">
        <f t="shared" si="518"/>
        <v/>
      </c>
      <c r="AQ406" s="47" t="s">
        <v>0</v>
      </c>
      <c r="AR406" s="82" t="str">
        <f t="shared" si="557"/>
        <v/>
      </c>
      <c r="AS406" s="47" t="s">
        <v>0</v>
      </c>
      <c r="AT406" s="19" t="str">
        <f t="shared" si="558"/>
        <v/>
      </c>
      <c r="AU406" s="47" t="s">
        <v>0</v>
      </c>
      <c r="AV406" s="103"/>
      <c r="AW406" s="105"/>
      <c r="AX406" s="47" t="s">
        <v>0</v>
      </c>
      <c r="AY406" s="259" t="str">
        <f t="shared" si="581"/>
        <v/>
      </c>
      <c r="AZ406" s="47" t="s">
        <v>0</v>
      </c>
      <c r="BA406" s="52" t="str">
        <f t="shared" si="511"/>
        <v/>
      </c>
      <c r="BB406" s="73" t="str">
        <f>IF(AV406&amp;AW406="","",MAX(BB$12:BB405)+1)</f>
        <v/>
      </c>
      <c r="BC406" s="271" t="str">
        <f t="shared" si="519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>IF(O406="","",IF(BC406="",AO406,IF(BC406="NEMA",AV406,INDEX(regNatjecatelj_ime,MATCH(BC406,regNatjecatelj_id,0)))))</f>
        <v/>
      </c>
      <c r="BG406" s="31" t="str">
        <f>IF(O406="","",IF(BC406="",AP406,IF(BC406="NEMA",AW406,INDEX(regNatjecatelj_prezime,MATCH(BC406,regNatjecatelj_id,0)))))</f>
        <v/>
      </c>
      <c r="BH406" s="73" t="str">
        <f t="shared" si="559"/>
        <v/>
      </c>
      <c r="BI406" s="53" t="str">
        <f t="shared" si="560"/>
        <v/>
      </c>
      <c r="BJ406" s="47" t="s">
        <v>0</v>
      </c>
      <c r="BK406" s="52" t="str">
        <f t="shared" si="520"/>
        <v/>
      </c>
      <c r="BL406" s="31" t="str">
        <f t="shared" si="521"/>
        <v/>
      </c>
      <c r="BM406" s="73" t="str">
        <f t="shared" si="522"/>
        <v/>
      </c>
      <c r="BN406" s="31" t="str" cm="1">
        <f t="array" ref="BN406">IF(BM406="",""&amp;BL406,IF(BM406="NEMA",BL406,INDEX(regKlub_naziv,MATCH(INDEX(regKlub_alias_klubId,BM406),regKlub_id,0))))</f>
        <v/>
      </c>
      <c r="BO406" s="31" t="str" cm="1">
        <f t="array" ref="BO406">IFERROR(""&amp;INDEX(regNatjecatelj_klub,DX406),"")</f>
        <v/>
      </c>
      <c r="BP406" s="88" t="str">
        <f t="shared" si="561"/>
        <v/>
      </c>
      <c r="BQ406" s="66" t="str">
        <f t="shared" si="562"/>
        <v/>
      </c>
      <c r="BR406" s="47" t="s">
        <v>0</v>
      </c>
      <c r="BS406" s="52" t="str">
        <f>IF(X406&lt;&gt;"NEMA","",IF(IFERROR(MATCH(W406,W$12:W405,0),0)&lt;&gt;0,"",W406))</f>
        <v/>
      </c>
      <c r="BT406" s="73" t="str">
        <f t="shared" si="563"/>
        <v/>
      </c>
      <c r="BU406" s="31" t="str">
        <f>IF(OR(BT406="",BT406&lt;&gt;"NEMA"),"",MAX(BU$12:BU405)+1)</f>
        <v/>
      </c>
      <c r="BV406" s="66" t="str">
        <f t="shared" si="564"/>
        <v/>
      </c>
      <c r="BW406" s="47" t="s">
        <v>0</v>
      </c>
      <c r="BX406" s="19" t="str">
        <f t="shared" si="565"/>
        <v/>
      </c>
      <c r="BY406" s="47" t="s">
        <v>0</v>
      </c>
      <c r="BZ406" s="82" t="str">
        <f>IF(BM406&lt;&gt;"NEMA","",IF(IFERROR(MATCH(BL406,BL$12:BL405,0),0)&lt;&gt;0,"",BL406))</f>
        <v/>
      </c>
      <c r="CA406" s="47" t="s">
        <v>0</v>
      </c>
      <c r="CB406" s="125"/>
      <c r="CC406" s="47" t="s">
        <v>0</v>
      </c>
      <c r="CD406" s="58" t="str">
        <f t="shared" si="566"/>
        <v/>
      </c>
      <c r="CE406" s="31" t="str">
        <f t="shared" si="567"/>
        <v/>
      </c>
      <c r="CF406" s="31" t="str">
        <f>IF(CE406="","",MAX(CF$12:CF405)+1)</f>
        <v/>
      </c>
      <c r="CG406" s="31" t="str">
        <f t="shared" si="523"/>
        <v/>
      </c>
      <c r="CH406" s="31" t="str">
        <f t="shared" si="568"/>
        <v/>
      </c>
      <c r="CI406" s="31" t="str">
        <f>IF(CB406="","",MAX(CI$12:CI405)+1)</f>
        <v/>
      </c>
      <c r="CJ406" s="31" t="str">
        <f t="shared" si="569"/>
        <v/>
      </c>
      <c r="CK406" s="66" t="str">
        <f t="shared" si="570"/>
        <v/>
      </c>
      <c r="CL406" s="47" t="s">
        <v>0</v>
      </c>
      <c r="CM406" s="73" t="str">
        <f t="shared" si="524"/>
        <v/>
      </c>
      <c r="CN406" s="47"/>
      <c r="CO406" s="19" t="str">
        <f t="shared" si="571"/>
        <v/>
      </c>
      <c r="CP406" s="47" t="s">
        <v>0</v>
      </c>
      <c r="CQ406" s="143" t="str">
        <f t="shared" si="572"/>
        <v/>
      </c>
      <c r="CR406" s="47" t="s">
        <v>0</v>
      </c>
      <c r="CS406" s="58" t="str">
        <f t="shared" si="508"/>
        <v/>
      </c>
      <c r="CT406" s="73" t="str">
        <f t="shared" si="509"/>
        <v/>
      </c>
      <c r="CU406" s="229" t="str">
        <f t="shared" si="525"/>
        <v/>
      </c>
      <c r="CV406" s="230" t="str">
        <f t="shared" si="510"/>
        <v/>
      </c>
      <c r="CW406" s="163" t="str">
        <f t="shared" si="526"/>
        <v/>
      </c>
      <c r="CX406" s="47" t="s">
        <v>0</v>
      </c>
      <c r="CY406" s="222" t="str">
        <f t="shared" si="573"/>
        <v xml:space="preserve">
</v>
      </c>
      <c r="CZ406" s="223" t="str">
        <f t="shared" si="574"/>
        <v/>
      </c>
      <c r="DA406" s="47" t="s">
        <v>0</v>
      </c>
      <c r="DB406" s="47"/>
      <c r="DC406" s="47"/>
      <c r="DD406" s="47"/>
      <c r="DE406" s="47" t="s">
        <v>0</v>
      </c>
      <c r="DF406" s="53" t="str">
        <f t="shared" si="582"/>
        <v/>
      </c>
      <c r="DG406" t="s">
        <v>0</v>
      </c>
      <c r="DH406" s="128" t="str">
        <f t="shared" si="583"/>
        <v/>
      </c>
      <c r="DI406" t="s">
        <v>0</v>
      </c>
      <c r="DJ406" s="52" t="str">
        <f t="shared" si="584"/>
        <v/>
      </c>
      <c r="DK406" s="66" t="str">
        <f t="shared" si="585"/>
        <v/>
      </c>
      <c r="DL406" t="s">
        <v>0</v>
      </c>
      <c r="DM406" s="19" t="str">
        <f t="shared" si="586"/>
        <v/>
      </c>
      <c r="DN406" s="47" t="s">
        <v>0</v>
      </c>
      <c r="DO406" s="19" t="str">
        <f t="shared" si="587"/>
        <v/>
      </c>
      <c r="DP406" s="47" t="s">
        <v>0</v>
      </c>
      <c r="DQ406" s="52" t="str">
        <f t="shared" si="527"/>
        <v/>
      </c>
      <c r="DR406" s="53" t="str">
        <f t="shared" si="528"/>
        <v/>
      </c>
      <c r="DS406" s="47" t="s">
        <v>0</v>
      </c>
      <c r="DT406" s="52" t="str">
        <f t="shared" si="529"/>
        <v/>
      </c>
      <c r="DU406" s="53" t="str">
        <f t="shared" si="530"/>
        <v/>
      </c>
      <c r="DV406" s="47" t="s">
        <v>0</v>
      </c>
      <c r="DW406" s="52" t="str">
        <f t="shared" si="531"/>
        <v/>
      </c>
      <c r="DX406" s="53" t="str">
        <f t="shared" si="532"/>
        <v/>
      </c>
      <c r="DY406" s="47" t="s">
        <v>0</v>
      </c>
      <c r="DZ406" s="58" t="str">
        <f t="shared" si="575"/>
        <v/>
      </c>
      <c r="EA406" s="53" t="str" cm="1">
        <f t="array" ref="EA406">IF(DZ406&lt;&gt;"",INDEX(regNatjecatelj_id,DZ406,0),IF(BD406&lt;&gt;"",BD406,""))</f>
        <v/>
      </c>
      <c r="EB406" s="47" t="s">
        <v>0</v>
      </c>
      <c r="EC406" s="58" t="str">
        <f t="shared" si="533"/>
        <v/>
      </c>
      <c r="ED406" s="73" t="str">
        <f t="shared" si="534"/>
        <v/>
      </c>
      <c r="EE406" s="73" t="str">
        <f t="shared" si="535"/>
        <v/>
      </c>
      <c r="EF406" s="73" t="str">
        <f t="shared" si="536"/>
        <v/>
      </c>
      <c r="EG406" s="66" t="str">
        <f t="shared" si="537"/>
        <v/>
      </c>
      <c r="EH406" s="47" t="s">
        <v>0</v>
      </c>
      <c r="EI406" s="58" t="str">
        <f>IF(AL406="","",MAX(EI$12:EI405)+1)</f>
        <v/>
      </c>
      <c r="EJ406" s="73" t="str">
        <f t="shared" si="538"/>
        <v/>
      </c>
      <c r="EK406" s="73" t="str">
        <f t="shared" si="576"/>
        <v/>
      </c>
      <c r="EL406" s="73" t="str">
        <f t="shared" si="539"/>
        <v/>
      </c>
      <c r="EM406" s="73" t="str">
        <f t="shared" si="540"/>
        <v/>
      </c>
      <c r="EN406" s="73" t="str">
        <f t="shared" si="577"/>
        <v/>
      </c>
      <c r="EO406" s="73" t="str">
        <f t="shared" si="578"/>
        <v/>
      </c>
      <c r="EP406" s="73" t="str">
        <f t="shared" si="541"/>
        <v/>
      </c>
      <c r="EQ406" s="73" t="str">
        <f t="shared" si="542"/>
        <v/>
      </c>
      <c r="ER406" s="73" t="str">
        <f t="shared" si="543"/>
        <v/>
      </c>
      <c r="ES406" s="53" t="str">
        <f t="shared" si="544"/>
        <v/>
      </c>
      <c r="ET406" s="47" t="s">
        <v>0</v>
      </c>
      <c r="EU406" s="19" t="str">
        <f t="shared" si="579"/>
        <v/>
      </c>
      <c r="EV406" s="47" t="s">
        <v>0</v>
      </c>
      <c r="EW406" s="19" t="str">
        <f t="shared" si="580"/>
        <v/>
      </c>
      <c r="EX406" s="47" t="s">
        <v>0</v>
      </c>
      <c r="EY406" s="180" t="str">
        <f t="shared" si="545"/>
        <v/>
      </c>
      <c r="EZ406" s="47" t="s">
        <v>0</v>
      </c>
    </row>
    <row r="407" spans="1:156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6" t="str">
        <f t="shared" si="546"/>
        <v/>
      </c>
      <c r="P407" s="47"/>
      <c r="Q407" s="52" t="str">
        <f t="shared" si="547"/>
        <v/>
      </c>
      <c r="R407" s="73" t="str">
        <f>IF(Q407="","",IF(COUNTIF(Q$12:Q406,Q407)=0,R406+1,R406))</f>
        <v/>
      </c>
      <c r="S407" s="73" t="str">
        <f t="shared" si="548"/>
        <v/>
      </c>
      <c r="T407" s="73" t="str">
        <f t="shared" si="512"/>
        <v/>
      </c>
      <c r="U407" s="66" t="str">
        <f t="shared" si="513"/>
        <v/>
      </c>
      <c r="V407" s="47" t="s">
        <v>0</v>
      </c>
      <c r="W407" s="222" t="str">
        <f t="shared" si="514"/>
        <v/>
      </c>
      <c r="X407" s="223" t="str">
        <f t="shared" si="515"/>
        <v/>
      </c>
      <c r="Y407" s="47" t="s">
        <v>0</v>
      </c>
      <c r="Z407" s="52" t="str">
        <f t="shared" si="549"/>
        <v/>
      </c>
      <c r="AA407" s="73" t="str">
        <f t="shared" si="516"/>
        <v/>
      </c>
      <c r="AB407" s="31" t="str">
        <f t="shared" si="550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551"/>
        <v/>
      </c>
      <c r="AH407" s="47" t="s">
        <v>0</v>
      </c>
      <c r="AI407" s="143" t="str">
        <f t="shared" si="552"/>
        <v/>
      </c>
      <c r="AJ407" s="47"/>
      <c r="AK407" s="52" t="str">
        <f t="shared" si="553"/>
        <v/>
      </c>
      <c r="AL407" s="31" t="str">
        <f t="shared" si="554"/>
        <v/>
      </c>
      <c r="AM407" s="73" t="str">
        <f t="shared" si="555"/>
        <v/>
      </c>
      <c r="AN407" s="73" t="str">
        <f t="shared" si="556"/>
        <v/>
      </c>
      <c r="AO407" s="31" t="str">
        <f t="shared" si="517"/>
        <v/>
      </c>
      <c r="AP407" s="66" t="str">
        <f t="shared" si="518"/>
        <v/>
      </c>
      <c r="AQ407" s="47" t="s">
        <v>0</v>
      </c>
      <c r="AR407" s="82" t="str">
        <f t="shared" si="557"/>
        <v/>
      </c>
      <c r="AS407" s="47" t="s">
        <v>0</v>
      </c>
      <c r="AT407" s="19" t="str">
        <f t="shared" si="558"/>
        <v/>
      </c>
      <c r="AU407" s="47" t="s">
        <v>0</v>
      </c>
      <c r="AV407" s="103"/>
      <c r="AW407" s="105"/>
      <c r="AX407" s="47" t="s">
        <v>0</v>
      </c>
      <c r="AY407" s="259" t="str">
        <f t="shared" si="581"/>
        <v/>
      </c>
      <c r="AZ407" s="47" t="s">
        <v>0</v>
      </c>
      <c r="BA407" s="52" t="str">
        <f t="shared" si="511"/>
        <v/>
      </c>
      <c r="BB407" s="73" t="str">
        <f>IF(AV407&amp;AW407="","",MAX(BB$12:BB406)+1)</f>
        <v/>
      </c>
      <c r="BC407" s="271" t="str">
        <f t="shared" si="519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>IF(O407="","",IF(BC407="",AO407,IF(BC407="NEMA",AV407,INDEX(regNatjecatelj_ime,MATCH(BC407,regNatjecatelj_id,0)))))</f>
        <v/>
      </c>
      <c r="BG407" s="31" t="str">
        <f>IF(O407="","",IF(BC407="",AP407,IF(BC407="NEMA",AW407,INDEX(regNatjecatelj_prezime,MATCH(BC407,regNatjecatelj_id,0)))))</f>
        <v/>
      </c>
      <c r="BH407" s="73" t="str">
        <f t="shared" si="559"/>
        <v/>
      </c>
      <c r="BI407" s="53" t="str">
        <f t="shared" si="560"/>
        <v/>
      </c>
      <c r="BJ407" s="47" t="s">
        <v>0</v>
      </c>
      <c r="BK407" s="52" t="str">
        <f t="shared" si="520"/>
        <v/>
      </c>
      <c r="BL407" s="31" t="str">
        <f t="shared" si="521"/>
        <v/>
      </c>
      <c r="BM407" s="73" t="str">
        <f t="shared" si="522"/>
        <v/>
      </c>
      <c r="BN407" s="31" t="str" cm="1">
        <f t="array" ref="BN407">IF(BM407="",""&amp;BL407,IF(BM407="NEMA",BL407,INDEX(regKlub_naziv,MATCH(INDEX(regKlub_alias_klubId,BM407),regKlub_id,0))))</f>
        <v/>
      </c>
      <c r="BO407" s="31" t="str" cm="1">
        <f t="array" ref="BO407">IFERROR(""&amp;INDEX(regNatjecatelj_klub,DX407),"")</f>
        <v/>
      </c>
      <c r="BP407" s="88" t="str">
        <f t="shared" si="561"/>
        <v/>
      </c>
      <c r="BQ407" s="66" t="str">
        <f t="shared" si="562"/>
        <v/>
      </c>
      <c r="BR407" s="47" t="s">
        <v>0</v>
      </c>
      <c r="BS407" s="52" t="str">
        <f>IF(X407&lt;&gt;"NEMA","",IF(IFERROR(MATCH(W407,W$12:W406,0),0)&lt;&gt;0,"",W407))</f>
        <v/>
      </c>
      <c r="BT407" s="73" t="str">
        <f t="shared" si="563"/>
        <v/>
      </c>
      <c r="BU407" s="31" t="str">
        <f>IF(OR(BT407="",BT407&lt;&gt;"NEMA"),"",MAX(BU$12:BU406)+1)</f>
        <v/>
      </c>
      <c r="BV407" s="66" t="str">
        <f t="shared" si="564"/>
        <v/>
      </c>
      <c r="BW407" s="47" t="s">
        <v>0</v>
      </c>
      <c r="BX407" s="19" t="str">
        <f t="shared" si="565"/>
        <v/>
      </c>
      <c r="BY407" s="47" t="s">
        <v>0</v>
      </c>
      <c r="BZ407" s="82" t="str">
        <f>IF(BM407&lt;&gt;"NEMA","",IF(IFERROR(MATCH(BL407,BL$12:BL406,0),0)&lt;&gt;0,"",BL407))</f>
        <v/>
      </c>
      <c r="CA407" s="47" t="s">
        <v>0</v>
      </c>
      <c r="CB407" s="125"/>
      <c r="CC407" s="47" t="s">
        <v>0</v>
      </c>
      <c r="CD407" s="58" t="str">
        <f t="shared" si="566"/>
        <v/>
      </c>
      <c r="CE407" s="31" t="str">
        <f t="shared" si="567"/>
        <v/>
      </c>
      <c r="CF407" s="31" t="str">
        <f>IF(CE407="","",MAX(CF$12:CF406)+1)</f>
        <v/>
      </c>
      <c r="CG407" s="31" t="str">
        <f t="shared" si="523"/>
        <v/>
      </c>
      <c r="CH407" s="31" t="str">
        <f t="shared" si="568"/>
        <v/>
      </c>
      <c r="CI407" s="31" t="str">
        <f>IF(CB407="","",MAX(CI$12:CI406)+1)</f>
        <v/>
      </c>
      <c r="CJ407" s="31" t="str">
        <f t="shared" si="569"/>
        <v/>
      </c>
      <c r="CK407" s="66" t="str">
        <f t="shared" si="570"/>
        <v/>
      </c>
      <c r="CL407" s="47" t="s">
        <v>0</v>
      </c>
      <c r="CM407" s="73" t="str">
        <f t="shared" si="524"/>
        <v/>
      </c>
      <c r="CN407" s="47"/>
      <c r="CO407" s="19" t="str">
        <f t="shared" si="571"/>
        <v/>
      </c>
      <c r="CP407" s="47" t="s">
        <v>0</v>
      </c>
      <c r="CQ407" s="143" t="str">
        <f t="shared" si="572"/>
        <v/>
      </c>
      <c r="CR407" s="47" t="s">
        <v>0</v>
      </c>
      <c r="CS407" s="58" t="str">
        <f t="shared" si="508"/>
        <v/>
      </c>
      <c r="CT407" s="73" t="str">
        <f t="shared" si="509"/>
        <v/>
      </c>
      <c r="CU407" s="229" t="str">
        <f t="shared" si="525"/>
        <v/>
      </c>
      <c r="CV407" s="230" t="str">
        <f t="shared" si="510"/>
        <v/>
      </c>
      <c r="CW407" s="163" t="str">
        <f t="shared" si="526"/>
        <v/>
      </c>
      <c r="CX407" s="47" t="s">
        <v>0</v>
      </c>
      <c r="CY407" s="222" t="str">
        <f t="shared" si="573"/>
        <v xml:space="preserve">
</v>
      </c>
      <c r="CZ407" s="223" t="str">
        <f t="shared" si="574"/>
        <v/>
      </c>
      <c r="DA407" s="47" t="s">
        <v>0</v>
      </c>
      <c r="DB407" s="47"/>
      <c r="DC407" s="47"/>
      <c r="DD407" s="47"/>
      <c r="DE407" s="47" t="s">
        <v>0</v>
      </c>
      <c r="DF407" s="53" t="str">
        <f t="shared" si="582"/>
        <v/>
      </c>
      <c r="DG407" t="s">
        <v>0</v>
      </c>
      <c r="DH407" s="128" t="str">
        <f t="shared" si="583"/>
        <v/>
      </c>
      <c r="DI407" t="s">
        <v>0</v>
      </c>
      <c r="DJ407" s="52" t="str">
        <f t="shared" si="584"/>
        <v/>
      </c>
      <c r="DK407" s="66" t="str">
        <f t="shared" si="585"/>
        <v/>
      </c>
      <c r="DL407" t="s">
        <v>0</v>
      </c>
      <c r="DM407" s="19" t="str">
        <f t="shared" si="586"/>
        <v/>
      </c>
      <c r="DN407" s="47" t="s">
        <v>0</v>
      </c>
      <c r="DO407" s="19" t="str">
        <f t="shared" si="587"/>
        <v/>
      </c>
      <c r="DP407" s="47" t="s">
        <v>0</v>
      </c>
      <c r="DQ407" s="52" t="str">
        <f t="shared" si="527"/>
        <v/>
      </c>
      <c r="DR407" s="53" t="str">
        <f t="shared" si="528"/>
        <v/>
      </c>
      <c r="DS407" s="47" t="s">
        <v>0</v>
      </c>
      <c r="DT407" s="52" t="str">
        <f t="shared" si="529"/>
        <v/>
      </c>
      <c r="DU407" s="53" t="str">
        <f t="shared" si="530"/>
        <v/>
      </c>
      <c r="DV407" s="47" t="s">
        <v>0</v>
      </c>
      <c r="DW407" s="52" t="str">
        <f t="shared" si="531"/>
        <v/>
      </c>
      <c r="DX407" s="53" t="str">
        <f t="shared" si="532"/>
        <v/>
      </c>
      <c r="DY407" s="47" t="s">
        <v>0</v>
      </c>
      <c r="DZ407" s="58" t="str">
        <f t="shared" si="575"/>
        <v/>
      </c>
      <c r="EA407" s="53" t="str" cm="1">
        <f t="array" ref="EA407">IF(DZ407&lt;&gt;"",INDEX(regNatjecatelj_id,DZ407,0),IF(BD407&lt;&gt;"",BD407,""))</f>
        <v/>
      </c>
      <c r="EB407" s="47" t="s">
        <v>0</v>
      </c>
      <c r="EC407" s="58" t="str">
        <f t="shared" si="533"/>
        <v/>
      </c>
      <c r="ED407" s="73" t="str">
        <f t="shared" si="534"/>
        <v/>
      </c>
      <c r="EE407" s="73" t="str">
        <f t="shared" si="535"/>
        <v/>
      </c>
      <c r="EF407" s="73" t="str">
        <f t="shared" si="536"/>
        <v/>
      </c>
      <c r="EG407" s="66" t="str">
        <f t="shared" si="537"/>
        <v/>
      </c>
      <c r="EH407" s="47" t="s">
        <v>0</v>
      </c>
      <c r="EI407" s="58" t="str">
        <f>IF(AL407="","",MAX(EI$12:EI406)+1)</f>
        <v/>
      </c>
      <c r="EJ407" s="73" t="str">
        <f t="shared" si="538"/>
        <v/>
      </c>
      <c r="EK407" s="73" t="str">
        <f t="shared" si="576"/>
        <v/>
      </c>
      <c r="EL407" s="73" t="str">
        <f t="shared" si="539"/>
        <v/>
      </c>
      <c r="EM407" s="73" t="str">
        <f t="shared" si="540"/>
        <v/>
      </c>
      <c r="EN407" s="73" t="str">
        <f t="shared" si="577"/>
        <v/>
      </c>
      <c r="EO407" s="73" t="str">
        <f t="shared" si="578"/>
        <v/>
      </c>
      <c r="EP407" s="73" t="str">
        <f t="shared" si="541"/>
        <v/>
      </c>
      <c r="EQ407" s="73" t="str">
        <f t="shared" si="542"/>
        <v/>
      </c>
      <c r="ER407" s="73" t="str">
        <f t="shared" si="543"/>
        <v/>
      </c>
      <c r="ES407" s="53" t="str">
        <f t="shared" si="544"/>
        <v/>
      </c>
      <c r="ET407" s="47" t="s">
        <v>0</v>
      </c>
      <c r="EU407" s="19" t="str">
        <f t="shared" si="579"/>
        <v/>
      </c>
      <c r="EV407" s="47" t="s">
        <v>0</v>
      </c>
      <c r="EW407" s="19" t="str">
        <f t="shared" si="580"/>
        <v/>
      </c>
      <c r="EX407" s="47" t="s">
        <v>0</v>
      </c>
      <c r="EY407" s="180" t="str">
        <f t="shared" si="545"/>
        <v/>
      </c>
      <c r="EZ407" s="47" t="s">
        <v>0</v>
      </c>
    </row>
    <row r="408" spans="1:156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6" t="str">
        <f t="shared" si="546"/>
        <v/>
      </c>
      <c r="P408" s="47"/>
      <c r="Q408" s="52" t="str">
        <f t="shared" si="547"/>
        <v/>
      </c>
      <c r="R408" s="73" t="str">
        <f>IF(Q408="","",IF(COUNTIF(Q$12:Q407,Q408)=0,R407+1,R407))</f>
        <v/>
      </c>
      <c r="S408" s="73" t="str">
        <f t="shared" si="548"/>
        <v/>
      </c>
      <c r="T408" s="73" t="str">
        <f t="shared" si="512"/>
        <v/>
      </c>
      <c r="U408" s="66" t="str">
        <f t="shared" si="513"/>
        <v/>
      </c>
      <c r="V408" s="47" t="s">
        <v>0</v>
      </c>
      <c r="W408" s="222" t="str">
        <f t="shared" si="514"/>
        <v/>
      </c>
      <c r="X408" s="223" t="str">
        <f t="shared" si="515"/>
        <v/>
      </c>
      <c r="Y408" s="47" t="s">
        <v>0</v>
      </c>
      <c r="Z408" s="52" t="str">
        <f t="shared" si="549"/>
        <v/>
      </c>
      <c r="AA408" s="73" t="str">
        <f t="shared" si="516"/>
        <v/>
      </c>
      <c r="AB408" s="31" t="str">
        <f t="shared" si="550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551"/>
        <v/>
      </c>
      <c r="AH408" s="47" t="s">
        <v>0</v>
      </c>
      <c r="AI408" s="143" t="str">
        <f t="shared" si="552"/>
        <v/>
      </c>
      <c r="AJ408" s="47"/>
      <c r="AK408" s="52" t="str">
        <f t="shared" si="553"/>
        <v/>
      </c>
      <c r="AL408" s="31" t="str">
        <f t="shared" si="554"/>
        <v/>
      </c>
      <c r="AM408" s="73" t="str">
        <f t="shared" si="555"/>
        <v/>
      </c>
      <c r="AN408" s="73" t="str">
        <f t="shared" si="556"/>
        <v/>
      </c>
      <c r="AO408" s="31" t="str">
        <f t="shared" si="517"/>
        <v/>
      </c>
      <c r="AP408" s="66" t="str">
        <f t="shared" si="518"/>
        <v/>
      </c>
      <c r="AQ408" s="47" t="s">
        <v>0</v>
      </c>
      <c r="AR408" s="82" t="str">
        <f t="shared" si="557"/>
        <v/>
      </c>
      <c r="AS408" s="47" t="s">
        <v>0</v>
      </c>
      <c r="AT408" s="19" t="str">
        <f t="shared" si="558"/>
        <v/>
      </c>
      <c r="AU408" s="47" t="s">
        <v>0</v>
      </c>
      <c r="AV408" s="103"/>
      <c r="AW408" s="105"/>
      <c r="AX408" s="47" t="s">
        <v>0</v>
      </c>
      <c r="AY408" s="259" t="str">
        <f t="shared" si="581"/>
        <v/>
      </c>
      <c r="AZ408" s="47" t="s">
        <v>0</v>
      </c>
      <c r="BA408" s="52" t="str">
        <f t="shared" si="511"/>
        <v/>
      </c>
      <c r="BB408" s="73" t="str">
        <f>IF(AV408&amp;AW408="","",MAX(BB$12:BB407)+1)</f>
        <v/>
      </c>
      <c r="BC408" s="271" t="str">
        <f t="shared" si="519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>IF(O408="","",IF(BC408="",AO408,IF(BC408="NEMA",AV408,INDEX(regNatjecatelj_ime,MATCH(BC408,regNatjecatelj_id,0)))))</f>
        <v/>
      </c>
      <c r="BG408" s="31" t="str">
        <f>IF(O408="","",IF(BC408="",AP408,IF(BC408="NEMA",AW408,INDEX(regNatjecatelj_prezime,MATCH(BC408,regNatjecatelj_id,0)))))</f>
        <v/>
      </c>
      <c r="BH408" s="73" t="str">
        <f t="shared" si="559"/>
        <v/>
      </c>
      <c r="BI408" s="53" t="str">
        <f t="shared" si="560"/>
        <v/>
      </c>
      <c r="BJ408" s="47" t="s">
        <v>0</v>
      </c>
      <c r="BK408" s="52" t="str">
        <f t="shared" si="520"/>
        <v/>
      </c>
      <c r="BL408" s="31" t="str">
        <f t="shared" si="521"/>
        <v/>
      </c>
      <c r="BM408" s="73" t="str">
        <f t="shared" si="522"/>
        <v/>
      </c>
      <c r="BN408" s="31" t="str" cm="1">
        <f t="array" ref="BN408">IF(BM408="",""&amp;BL408,IF(BM408="NEMA",BL408,INDEX(regKlub_naziv,MATCH(INDEX(regKlub_alias_klubId,BM408),regKlub_id,0))))</f>
        <v/>
      </c>
      <c r="BO408" s="31" t="str" cm="1">
        <f t="array" ref="BO408">IFERROR(""&amp;INDEX(regNatjecatelj_klub,DX408),"")</f>
        <v/>
      </c>
      <c r="BP408" s="88" t="str">
        <f t="shared" si="561"/>
        <v/>
      </c>
      <c r="BQ408" s="66" t="str">
        <f t="shared" si="562"/>
        <v/>
      </c>
      <c r="BR408" s="47" t="s">
        <v>0</v>
      </c>
      <c r="BS408" s="52" t="str">
        <f>IF(X408&lt;&gt;"NEMA","",IF(IFERROR(MATCH(W408,W$12:W407,0),0)&lt;&gt;0,"",W408))</f>
        <v/>
      </c>
      <c r="BT408" s="73" t="str">
        <f t="shared" si="563"/>
        <v/>
      </c>
      <c r="BU408" s="31" t="str">
        <f>IF(OR(BT408="",BT408&lt;&gt;"NEMA"),"",MAX(BU$12:BU407)+1)</f>
        <v/>
      </c>
      <c r="BV408" s="66" t="str">
        <f t="shared" si="564"/>
        <v/>
      </c>
      <c r="BW408" s="47" t="s">
        <v>0</v>
      </c>
      <c r="BX408" s="19" t="str">
        <f t="shared" si="565"/>
        <v/>
      </c>
      <c r="BY408" s="47" t="s">
        <v>0</v>
      </c>
      <c r="BZ408" s="82" t="str">
        <f>IF(BM408&lt;&gt;"NEMA","",IF(IFERROR(MATCH(BL408,BL$12:BL407,0),0)&lt;&gt;0,"",BL408))</f>
        <v/>
      </c>
      <c r="CA408" s="47" t="s">
        <v>0</v>
      </c>
      <c r="CB408" s="125"/>
      <c r="CC408" s="47" t="s">
        <v>0</v>
      </c>
      <c r="CD408" s="58" t="str">
        <f t="shared" si="566"/>
        <v/>
      </c>
      <c r="CE408" s="31" t="str">
        <f t="shared" si="567"/>
        <v/>
      </c>
      <c r="CF408" s="31" t="str">
        <f>IF(CE408="","",MAX(CF$12:CF407)+1)</f>
        <v/>
      </c>
      <c r="CG408" s="31" t="str">
        <f t="shared" si="523"/>
        <v/>
      </c>
      <c r="CH408" s="31" t="str">
        <f t="shared" si="568"/>
        <v/>
      </c>
      <c r="CI408" s="31" t="str">
        <f>IF(CB408="","",MAX(CI$12:CI407)+1)</f>
        <v/>
      </c>
      <c r="CJ408" s="31" t="str">
        <f t="shared" si="569"/>
        <v/>
      </c>
      <c r="CK408" s="66" t="str">
        <f t="shared" si="570"/>
        <v/>
      </c>
      <c r="CL408" s="47" t="s">
        <v>0</v>
      </c>
      <c r="CM408" s="73" t="str">
        <f t="shared" si="524"/>
        <v/>
      </c>
      <c r="CN408" s="47"/>
      <c r="CO408" s="19" t="str">
        <f t="shared" si="571"/>
        <v/>
      </c>
      <c r="CP408" s="47" t="s">
        <v>0</v>
      </c>
      <c r="CQ408" s="143" t="str">
        <f t="shared" si="572"/>
        <v/>
      </c>
      <c r="CR408" s="47" t="s">
        <v>0</v>
      </c>
      <c r="CS408" s="58" t="str">
        <f t="shared" si="508"/>
        <v/>
      </c>
      <c r="CT408" s="73" t="str">
        <f t="shared" si="509"/>
        <v/>
      </c>
      <c r="CU408" s="229" t="str">
        <f t="shared" si="525"/>
        <v/>
      </c>
      <c r="CV408" s="230" t="str">
        <f t="shared" si="510"/>
        <v/>
      </c>
      <c r="CW408" s="163" t="str">
        <f t="shared" si="526"/>
        <v/>
      </c>
      <c r="CX408" s="47" t="s">
        <v>0</v>
      </c>
      <c r="CY408" s="222" t="str">
        <f t="shared" si="573"/>
        <v xml:space="preserve">
</v>
      </c>
      <c r="CZ408" s="223" t="str">
        <f t="shared" si="574"/>
        <v/>
      </c>
      <c r="DA408" s="47" t="s">
        <v>0</v>
      </c>
      <c r="DB408" s="47"/>
      <c r="DC408" s="47"/>
      <c r="DD408" s="47"/>
      <c r="DE408" s="47" t="s">
        <v>0</v>
      </c>
      <c r="DF408" s="53" t="str">
        <f t="shared" si="582"/>
        <v/>
      </c>
      <c r="DG408" t="s">
        <v>0</v>
      </c>
      <c r="DH408" s="128" t="str">
        <f t="shared" si="583"/>
        <v/>
      </c>
      <c r="DI408" t="s">
        <v>0</v>
      </c>
      <c r="DJ408" s="52" t="str">
        <f t="shared" si="584"/>
        <v/>
      </c>
      <c r="DK408" s="66" t="str">
        <f t="shared" si="585"/>
        <v/>
      </c>
      <c r="DL408" t="s">
        <v>0</v>
      </c>
      <c r="DM408" s="19" t="str">
        <f t="shared" si="586"/>
        <v/>
      </c>
      <c r="DN408" s="47" t="s">
        <v>0</v>
      </c>
      <c r="DO408" s="19" t="str">
        <f t="shared" si="587"/>
        <v/>
      </c>
      <c r="DP408" s="47" t="s">
        <v>0</v>
      </c>
      <c r="DQ408" s="52" t="str">
        <f t="shared" si="527"/>
        <v/>
      </c>
      <c r="DR408" s="53" t="str">
        <f t="shared" si="528"/>
        <v/>
      </c>
      <c r="DS408" s="47" t="s">
        <v>0</v>
      </c>
      <c r="DT408" s="52" t="str">
        <f t="shared" si="529"/>
        <v/>
      </c>
      <c r="DU408" s="53" t="str">
        <f t="shared" si="530"/>
        <v/>
      </c>
      <c r="DV408" s="47" t="s">
        <v>0</v>
      </c>
      <c r="DW408" s="52" t="str">
        <f t="shared" si="531"/>
        <v/>
      </c>
      <c r="DX408" s="53" t="str">
        <f t="shared" si="532"/>
        <v/>
      </c>
      <c r="DY408" s="47" t="s">
        <v>0</v>
      </c>
      <c r="DZ408" s="58" t="str">
        <f t="shared" si="575"/>
        <v/>
      </c>
      <c r="EA408" s="53" t="str" cm="1">
        <f t="array" ref="EA408">IF(DZ408&lt;&gt;"",INDEX(regNatjecatelj_id,DZ408,0),IF(BD408&lt;&gt;"",BD408,""))</f>
        <v/>
      </c>
      <c r="EB408" s="47" t="s">
        <v>0</v>
      </c>
      <c r="EC408" s="58" t="str">
        <f t="shared" si="533"/>
        <v/>
      </c>
      <c r="ED408" s="73" t="str">
        <f t="shared" si="534"/>
        <v/>
      </c>
      <c r="EE408" s="73" t="str">
        <f t="shared" si="535"/>
        <v/>
      </c>
      <c r="EF408" s="73" t="str">
        <f t="shared" si="536"/>
        <v/>
      </c>
      <c r="EG408" s="66" t="str">
        <f t="shared" si="537"/>
        <v/>
      </c>
      <c r="EH408" s="47" t="s">
        <v>0</v>
      </c>
      <c r="EI408" s="58" t="str">
        <f>IF(AL408="","",MAX(EI$12:EI407)+1)</f>
        <v/>
      </c>
      <c r="EJ408" s="73" t="str">
        <f t="shared" si="538"/>
        <v/>
      </c>
      <c r="EK408" s="73" t="str">
        <f t="shared" si="576"/>
        <v/>
      </c>
      <c r="EL408" s="73" t="str">
        <f t="shared" si="539"/>
        <v/>
      </c>
      <c r="EM408" s="73" t="str">
        <f t="shared" si="540"/>
        <v/>
      </c>
      <c r="EN408" s="73" t="str">
        <f t="shared" si="577"/>
        <v/>
      </c>
      <c r="EO408" s="73" t="str">
        <f t="shared" si="578"/>
        <v/>
      </c>
      <c r="EP408" s="73" t="str">
        <f t="shared" si="541"/>
        <v/>
      </c>
      <c r="EQ408" s="73" t="str">
        <f t="shared" si="542"/>
        <v/>
      </c>
      <c r="ER408" s="73" t="str">
        <f t="shared" si="543"/>
        <v/>
      </c>
      <c r="ES408" s="53" t="str">
        <f t="shared" si="544"/>
        <v/>
      </c>
      <c r="ET408" s="47" t="s">
        <v>0</v>
      </c>
      <c r="EU408" s="19" t="str">
        <f t="shared" si="579"/>
        <v/>
      </c>
      <c r="EV408" s="47" t="s">
        <v>0</v>
      </c>
      <c r="EW408" s="19" t="str">
        <f t="shared" si="580"/>
        <v/>
      </c>
      <c r="EX408" s="47" t="s">
        <v>0</v>
      </c>
      <c r="EY408" s="180" t="str">
        <f t="shared" si="545"/>
        <v/>
      </c>
      <c r="EZ408" s="47" t="s">
        <v>0</v>
      </c>
    </row>
    <row r="409" spans="1:156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6" t="str">
        <f t="shared" si="546"/>
        <v/>
      </c>
      <c r="P409" s="47"/>
      <c r="Q409" s="52" t="str">
        <f t="shared" si="547"/>
        <v/>
      </c>
      <c r="R409" s="73" t="str">
        <f>IF(Q409="","",IF(COUNTIF(Q$12:Q408,Q409)=0,R408+1,R408))</f>
        <v/>
      </c>
      <c r="S409" s="73" t="str">
        <f t="shared" si="548"/>
        <v/>
      </c>
      <c r="T409" s="73" t="str">
        <f t="shared" si="512"/>
        <v/>
      </c>
      <c r="U409" s="66" t="str">
        <f t="shared" si="513"/>
        <v/>
      </c>
      <c r="V409" s="47" t="s">
        <v>0</v>
      </c>
      <c r="W409" s="222" t="str">
        <f t="shared" si="514"/>
        <v/>
      </c>
      <c r="X409" s="223" t="str">
        <f t="shared" si="515"/>
        <v/>
      </c>
      <c r="Y409" s="47" t="s">
        <v>0</v>
      </c>
      <c r="Z409" s="52" t="str">
        <f t="shared" si="549"/>
        <v/>
      </c>
      <c r="AA409" s="73" t="str">
        <f t="shared" si="516"/>
        <v/>
      </c>
      <c r="AB409" s="31" t="str">
        <f t="shared" si="550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551"/>
        <v/>
      </c>
      <c r="AH409" s="47" t="s">
        <v>0</v>
      </c>
      <c r="AI409" s="143" t="str">
        <f t="shared" si="552"/>
        <v/>
      </c>
      <c r="AJ409" s="47"/>
      <c r="AK409" s="52" t="str">
        <f t="shared" si="553"/>
        <v/>
      </c>
      <c r="AL409" s="31" t="str">
        <f t="shared" si="554"/>
        <v/>
      </c>
      <c r="AM409" s="73" t="str">
        <f t="shared" si="555"/>
        <v/>
      </c>
      <c r="AN409" s="73" t="str">
        <f t="shared" si="556"/>
        <v/>
      </c>
      <c r="AO409" s="31" t="str">
        <f t="shared" si="517"/>
        <v/>
      </c>
      <c r="AP409" s="66" t="str">
        <f t="shared" si="518"/>
        <v/>
      </c>
      <c r="AQ409" s="47" t="s">
        <v>0</v>
      </c>
      <c r="AR409" s="82" t="str">
        <f t="shared" si="557"/>
        <v/>
      </c>
      <c r="AS409" s="47" t="s">
        <v>0</v>
      </c>
      <c r="AT409" s="19" t="str">
        <f t="shared" si="558"/>
        <v/>
      </c>
      <c r="AU409" s="47" t="s">
        <v>0</v>
      </c>
      <c r="AV409" s="103"/>
      <c r="AW409" s="105"/>
      <c r="AX409" s="47" t="s">
        <v>0</v>
      </c>
      <c r="AY409" s="259" t="str">
        <f t="shared" si="581"/>
        <v/>
      </c>
      <c r="AZ409" s="47" t="s">
        <v>0</v>
      </c>
      <c r="BA409" s="52" t="str">
        <f t="shared" si="511"/>
        <v/>
      </c>
      <c r="BB409" s="73" t="str">
        <f>IF(AV409&amp;AW409="","",MAX(BB$12:BB408)+1)</f>
        <v/>
      </c>
      <c r="BC409" s="271" t="str">
        <f t="shared" si="519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>IF(O409="","",IF(BC409="",AO409,IF(BC409="NEMA",AV409,INDEX(regNatjecatelj_ime,MATCH(BC409,regNatjecatelj_id,0)))))</f>
        <v/>
      </c>
      <c r="BG409" s="31" t="str">
        <f>IF(O409="","",IF(BC409="",AP409,IF(BC409="NEMA",AW409,INDEX(regNatjecatelj_prezime,MATCH(BC409,regNatjecatelj_id,0)))))</f>
        <v/>
      </c>
      <c r="BH409" s="73" t="str">
        <f t="shared" si="559"/>
        <v/>
      </c>
      <c r="BI409" s="53" t="str">
        <f t="shared" si="560"/>
        <v/>
      </c>
      <c r="BJ409" s="47" t="s">
        <v>0</v>
      </c>
      <c r="BK409" s="52" t="str">
        <f t="shared" si="520"/>
        <v/>
      </c>
      <c r="BL409" s="31" t="str">
        <f t="shared" si="521"/>
        <v/>
      </c>
      <c r="BM409" s="73" t="str">
        <f t="shared" si="522"/>
        <v/>
      </c>
      <c r="BN409" s="31" t="str" cm="1">
        <f t="array" ref="BN409">IF(BM409="",""&amp;BL409,IF(BM409="NEMA",BL409,INDEX(regKlub_naziv,MATCH(INDEX(regKlub_alias_klubId,BM409),regKlub_id,0))))</f>
        <v/>
      </c>
      <c r="BO409" s="31" t="str" cm="1">
        <f t="array" ref="BO409">IFERROR(""&amp;INDEX(regNatjecatelj_klub,DX409),"")</f>
        <v/>
      </c>
      <c r="BP409" s="88" t="str">
        <f t="shared" si="561"/>
        <v/>
      </c>
      <c r="BQ409" s="66" t="str">
        <f t="shared" si="562"/>
        <v/>
      </c>
      <c r="BR409" s="47" t="s">
        <v>0</v>
      </c>
      <c r="BS409" s="52" t="str">
        <f>IF(X409&lt;&gt;"NEMA","",IF(IFERROR(MATCH(W409,W$12:W408,0),0)&lt;&gt;0,"",W409))</f>
        <v/>
      </c>
      <c r="BT409" s="73" t="str">
        <f t="shared" si="563"/>
        <v/>
      </c>
      <c r="BU409" s="31" t="str">
        <f>IF(OR(BT409="",BT409&lt;&gt;"NEMA"),"",MAX(BU$12:BU408)+1)</f>
        <v/>
      </c>
      <c r="BV409" s="66" t="str">
        <f t="shared" si="564"/>
        <v/>
      </c>
      <c r="BW409" s="47" t="s">
        <v>0</v>
      </c>
      <c r="BX409" s="19" t="str">
        <f t="shared" si="565"/>
        <v/>
      </c>
      <c r="BY409" s="47" t="s">
        <v>0</v>
      </c>
      <c r="BZ409" s="82" t="str">
        <f>IF(BM409&lt;&gt;"NEMA","",IF(IFERROR(MATCH(BL409,BL$12:BL408,0),0)&lt;&gt;0,"",BL409))</f>
        <v/>
      </c>
      <c r="CA409" s="47" t="s">
        <v>0</v>
      </c>
      <c r="CB409" s="125"/>
      <c r="CC409" s="47" t="s">
        <v>0</v>
      </c>
      <c r="CD409" s="58" t="str">
        <f t="shared" si="566"/>
        <v/>
      </c>
      <c r="CE409" s="31" t="str">
        <f t="shared" si="567"/>
        <v/>
      </c>
      <c r="CF409" s="31" t="str">
        <f>IF(CE409="","",MAX(CF$12:CF408)+1)</f>
        <v/>
      </c>
      <c r="CG409" s="31" t="str">
        <f t="shared" si="523"/>
        <v/>
      </c>
      <c r="CH409" s="31" t="str">
        <f t="shared" si="568"/>
        <v/>
      </c>
      <c r="CI409" s="31" t="str">
        <f>IF(CB409="","",MAX(CI$12:CI408)+1)</f>
        <v/>
      </c>
      <c r="CJ409" s="31" t="str">
        <f t="shared" si="569"/>
        <v/>
      </c>
      <c r="CK409" s="66" t="str">
        <f t="shared" si="570"/>
        <v/>
      </c>
      <c r="CL409" s="47" t="s">
        <v>0</v>
      </c>
      <c r="CM409" s="73" t="str">
        <f t="shared" si="524"/>
        <v/>
      </c>
      <c r="CN409" s="47"/>
      <c r="CO409" s="19" t="str">
        <f t="shared" si="571"/>
        <v/>
      </c>
      <c r="CP409" s="47" t="s">
        <v>0</v>
      </c>
      <c r="CQ409" s="143" t="str">
        <f t="shared" si="572"/>
        <v/>
      </c>
      <c r="CR409" s="47" t="s">
        <v>0</v>
      </c>
      <c r="CS409" s="58" t="str">
        <f t="shared" si="508"/>
        <v/>
      </c>
      <c r="CT409" s="73" t="str">
        <f t="shared" si="509"/>
        <v/>
      </c>
      <c r="CU409" s="229" t="str">
        <f t="shared" si="525"/>
        <v/>
      </c>
      <c r="CV409" s="230" t="str">
        <f t="shared" si="510"/>
        <v/>
      </c>
      <c r="CW409" s="163" t="str">
        <f t="shared" si="526"/>
        <v/>
      </c>
      <c r="CX409" s="47" t="s">
        <v>0</v>
      </c>
      <c r="CY409" s="222" t="str">
        <f t="shared" si="573"/>
        <v xml:space="preserve">
</v>
      </c>
      <c r="CZ409" s="223" t="str">
        <f t="shared" si="574"/>
        <v/>
      </c>
      <c r="DA409" s="47" t="s">
        <v>0</v>
      </c>
      <c r="DB409" s="47"/>
      <c r="DC409" s="47"/>
      <c r="DD409" s="47"/>
      <c r="DE409" s="47" t="s">
        <v>0</v>
      </c>
      <c r="DF409" s="53" t="str">
        <f t="shared" si="582"/>
        <v/>
      </c>
      <c r="DG409" t="s">
        <v>0</v>
      </c>
      <c r="DH409" s="128" t="str">
        <f t="shared" si="583"/>
        <v/>
      </c>
      <c r="DI409" t="s">
        <v>0</v>
      </c>
      <c r="DJ409" s="52" t="str">
        <f t="shared" si="584"/>
        <v/>
      </c>
      <c r="DK409" s="66" t="str">
        <f t="shared" si="585"/>
        <v/>
      </c>
      <c r="DL409" t="s">
        <v>0</v>
      </c>
      <c r="DM409" s="19" t="str">
        <f t="shared" si="586"/>
        <v/>
      </c>
      <c r="DN409" s="47" t="s">
        <v>0</v>
      </c>
      <c r="DO409" s="19" t="str">
        <f t="shared" si="587"/>
        <v/>
      </c>
      <c r="DP409" s="47" t="s">
        <v>0</v>
      </c>
      <c r="DQ409" s="52" t="str">
        <f t="shared" si="527"/>
        <v/>
      </c>
      <c r="DR409" s="53" t="str">
        <f t="shared" si="528"/>
        <v/>
      </c>
      <c r="DS409" s="47" t="s">
        <v>0</v>
      </c>
      <c r="DT409" s="52" t="str">
        <f t="shared" si="529"/>
        <v/>
      </c>
      <c r="DU409" s="53" t="str">
        <f t="shared" si="530"/>
        <v/>
      </c>
      <c r="DV409" s="47" t="s">
        <v>0</v>
      </c>
      <c r="DW409" s="52" t="str">
        <f t="shared" si="531"/>
        <v/>
      </c>
      <c r="DX409" s="53" t="str">
        <f t="shared" si="532"/>
        <v/>
      </c>
      <c r="DY409" s="47" t="s">
        <v>0</v>
      </c>
      <c r="DZ409" s="58" t="str">
        <f t="shared" si="575"/>
        <v/>
      </c>
      <c r="EA409" s="53" t="str" cm="1">
        <f t="array" ref="EA409">IF(DZ409&lt;&gt;"",INDEX(regNatjecatelj_id,DZ409,0),IF(BD409&lt;&gt;"",BD409,""))</f>
        <v/>
      </c>
      <c r="EB409" s="47" t="s">
        <v>0</v>
      </c>
      <c r="EC409" s="58" t="str">
        <f t="shared" si="533"/>
        <v/>
      </c>
      <c r="ED409" s="73" t="str">
        <f t="shared" si="534"/>
        <v/>
      </c>
      <c r="EE409" s="73" t="str">
        <f t="shared" si="535"/>
        <v/>
      </c>
      <c r="EF409" s="73" t="str">
        <f t="shared" si="536"/>
        <v/>
      </c>
      <c r="EG409" s="66" t="str">
        <f t="shared" si="537"/>
        <v/>
      </c>
      <c r="EH409" s="47" t="s">
        <v>0</v>
      </c>
      <c r="EI409" s="58" t="str">
        <f>IF(AL409="","",MAX(EI$12:EI408)+1)</f>
        <v/>
      </c>
      <c r="EJ409" s="73" t="str">
        <f t="shared" si="538"/>
        <v/>
      </c>
      <c r="EK409" s="73" t="str">
        <f t="shared" si="576"/>
        <v/>
      </c>
      <c r="EL409" s="73" t="str">
        <f t="shared" si="539"/>
        <v/>
      </c>
      <c r="EM409" s="73" t="str">
        <f t="shared" si="540"/>
        <v/>
      </c>
      <c r="EN409" s="73" t="str">
        <f t="shared" si="577"/>
        <v/>
      </c>
      <c r="EO409" s="73" t="str">
        <f t="shared" si="578"/>
        <v/>
      </c>
      <c r="EP409" s="73" t="str">
        <f t="shared" si="541"/>
        <v/>
      </c>
      <c r="EQ409" s="73" t="str">
        <f t="shared" si="542"/>
        <v/>
      </c>
      <c r="ER409" s="73" t="str">
        <f t="shared" si="543"/>
        <v/>
      </c>
      <c r="ES409" s="53" t="str">
        <f t="shared" si="544"/>
        <v/>
      </c>
      <c r="ET409" s="47" t="s">
        <v>0</v>
      </c>
      <c r="EU409" s="19" t="str">
        <f t="shared" si="579"/>
        <v/>
      </c>
      <c r="EV409" s="47" t="s">
        <v>0</v>
      </c>
      <c r="EW409" s="19" t="str">
        <f t="shared" si="580"/>
        <v/>
      </c>
      <c r="EX409" s="47" t="s">
        <v>0</v>
      </c>
      <c r="EY409" s="180" t="str">
        <f t="shared" si="545"/>
        <v/>
      </c>
      <c r="EZ409" s="47" t="s">
        <v>0</v>
      </c>
    </row>
    <row r="410" spans="1:156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6" t="str">
        <f t="shared" si="546"/>
        <v/>
      </c>
      <c r="P410" s="47"/>
      <c r="Q410" s="52" t="str">
        <f t="shared" si="547"/>
        <v/>
      </c>
      <c r="R410" s="73" t="str">
        <f>IF(Q410="","",IF(COUNTIF(Q$12:Q409,Q410)=0,R409+1,R409))</f>
        <v/>
      </c>
      <c r="S410" s="73" t="str">
        <f t="shared" si="548"/>
        <v/>
      </c>
      <c r="T410" s="73" t="str">
        <f t="shared" si="512"/>
        <v/>
      </c>
      <c r="U410" s="66" t="str">
        <f t="shared" si="513"/>
        <v/>
      </c>
      <c r="V410" s="47" t="s">
        <v>0</v>
      </c>
      <c r="W410" s="222" t="str">
        <f t="shared" si="514"/>
        <v/>
      </c>
      <c r="X410" s="223" t="str">
        <f t="shared" si="515"/>
        <v/>
      </c>
      <c r="Y410" s="47" t="s">
        <v>0</v>
      </c>
      <c r="Z410" s="52" t="str">
        <f t="shared" si="549"/>
        <v/>
      </c>
      <c r="AA410" s="73" t="str">
        <f t="shared" si="516"/>
        <v/>
      </c>
      <c r="AB410" s="31" t="str">
        <f t="shared" si="550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551"/>
        <v/>
      </c>
      <c r="AH410" s="47" t="s">
        <v>0</v>
      </c>
      <c r="AI410" s="143" t="str">
        <f t="shared" si="552"/>
        <v/>
      </c>
      <c r="AJ410" s="47"/>
      <c r="AK410" s="52" t="str">
        <f t="shared" si="553"/>
        <v/>
      </c>
      <c r="AL410" s="31" t="str">
        <f t="shared" si="554"/>
        <v/>
      </c>
      <c r="AM410" s="73" t="str">
        <f t="shared" si="555"/>
        <v/>
      </c>
      <c r="AN410" s="73" t="str">
        <f t="shared" si="556"/>
        <v/>
      </c>
      <c r="AO410" s="31" t="str">
        <f t="shared" si="517"/>
        <v/>
      </c>
      <c r="AP410" s="66" t="str">
        <f t="shared" si="518"/>
        <v/>
      </c>
      <c r="AQ410" s="47" t="s">
        <v>0</v>
      </c>
      <c r="AR410" s="82" t="str">
        <f t="shared" si="557"/>
        <v/>
      </c>
      <c r="AS410" s="47" t="s">
        <v>0</v>
      </c>
      <c r="AT410" s="19" t="str">
        <f t="shared" si="558"/>
        <v/>
      </c>
      <c r="AU410" s="47" t="s">
        <v>0</v>
      </c>
      <c r="AV410" s="103"/>
      <c r="AW410" s="105"/>
      <c r="AX410" s="47" t="s">
        <v>0</v>
      </c>
      <c r="AY410" s="259" t="str">
        <f t="shared" si="581"/>
        <v/>
      </c>
      <c r="AZ410" s="47" t="s">
        <v>0</v>
      </c>
      <c r="BA410" s="52" t="str">
        <f t="shared" si="511"/>
        <v/>
      </c>
      <c r="BB410" s="73" t="str">
        <f>IF(AV410&amp;AW410="","",MAX(BB$12:BB409)+1)</f>
        <v/>
      </c>
      <c r="BC410" s="271" t="str">
        <f t="shared" si="519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>IF(O410="","",IF(BC410="",AO410,IF(BC410="NEMA",AV410,INDEX(regNatjecatelj_ime,MATCH(BC410,regNatjecatelj_id,0)))))</f>
        <v/>
      </c>
      <c r="BG410" s="31" t="str">
        <f>IF(O410="","",IF(BC410="",AP410,IF(BC410="NEMA",AW410,INDEX(regNatjecatelj_prezime,MATCH(BC410,regNatjecatelj_id,0)))))</f>
        <v/>
      </c>
      <c r="BH410" s="73" t="str">
        <f t="shared" si="559"/>
        <v/>
      </c>
      <c r="BI410" s="53" t="str">
        <f t="shared" si="560"/>
        <v/>
      </c>
      <c r="BJ410" s="47" t="s">
        <v>0</v>
      </c>
      <c r="BK410" s="52" t="str">
        <f t="shared" si="520"/>
        <v/>
      </c>
      <c r="BL410" s="31" t="str">
        <f t="shared" si="521"/>
        <v/>
      </c>
      <c r="BM410" s="73" t="str">
        <f t="shared" si="522"/>
        <v/>
      </c>
      <c r="BN410" s="31" t="str" cm="1">
        <f t="array" ref="BN410">IF(BM410="",""&amp;BL410,IF(BM410="NEMA",BL410,INDEX(regKlub_naziv,MATCH(INDEX(regKlub_alias_klubId,BM410),regKlub_id,0))))</f>
        <v/>
      </c>
      <c r="BO410" s="31" t="str" cm="1">
        <f t="array" ref="BO410">IFERROR(""&amp;INDEX(regNatjecatelj_klub,DX410),"")</f>
        <v/>
      </c>
      <c r="BP410" s="88" t="str">
        <f t="shared" si="561"/>
        <v/>
      </c>
      <c r="BQ410" s="66" t="str">
        <f t="shared" si="562"/>
        <v/>
      </c>
      <c r="BR410" s="47" t="s">
        <v>0</v>
      </c>
      <c r="BS410" s="52" t="str">
        <f>IF(X410&lt;&gt;"NEMA","",IF(IFERROR(MATCH(W410,W$12:W409,0),0)&lt;&gt;0,"",W410))</f>
        <v/>
      </c>
      <c r="BT410" s="73" t="str">
        <f t="shared" si="563"/>
        <v/>
      </c>
      <c r="BU410" s="31" t="str">
        <f>IF(OR(BT410="",BT410&lt;&gt;"NEMA"),"",MAX(BU$12:BU409)+1)</f>
        <v/>
      </c>
      <c r="BV410" s="66" t="str">
        <f t="shared" si="564"/>
        <v/>
      </c>
      <c r="BW410" s="47" t="s">
        <v>0</v>
      </c>
      <c r="BX410" s="19" t="str">
        <f t="shared" si="565"/>
        <v/>
      </c>
      <c r="BY410" s="47" t="s">
        <v>0</v>
      </c>
      <c r="BZ410" s="82" t="str">
        <f>IF(BM410&lt;&gt;"NEMA","",IF(IFERROR(MATCH(BL410,BL$12:BL409,0),0)&lt;&gt;0,"",BL410))</f>
        <v/>
      </c>
      <c r="CA410" s="47" t="s">
        <v>0</v>
      </c>
      <c r="CB410" s="125"/>
      <c r="CC410" s="47" t="s">
        <v>0</v>
      </c>
      <c r="CD410" s="58" t="str">
        <f t="shared" si="566"/>
        <v/>
      </c>
      <c r="CE410" s="31" t="str">
        <f t="shared" si="567"/>
        <v/>
      </c>
      <c r="CF410" s="31" t="str">
        <f>IF(CE410="","",MAX(CF$12:CF409)+1)</f>
        <v/>
      </c>
      <c r="CG410" s="31" t="str">
        <f t="shared" si="523"/>
        <v/>
      </c>
      <c r="CH410" s="31" t="str">
        <f t="shared" si="568"/>
        <v/>
      </c>
      <c r="CI410" s="31" t="str">
        <f>IF(CB410="","",MAX(CI$12:CI409)+1)</f>
        <v/>
      </c>
      <c r="CJ410" s="31" t="str">
        <f t="shared" si="569"/>
        <v/>
      </c>
      <c r="CK410" s="66" t="str">
        <f t="shared" si="570"/>
        <v/>
      </c>
      <c r="CL410" s="47" t="s">
        <v>0</v>
      </c>
      <c r="CM410" s="73" t="str">
        <f t="shared" si="524"/>
        <v/>
      </c>
      <c r="CN410" s="47"/>
      <c r="CO410" s="19" t="str">
        <f t="shared" si="571"/>
        <v/>
      </c>
      <c r="CP410" s="47" t="s">
        <v>0</v>
      </c>
      <c r="CQ410" s="143" t="str">
        <f t="shared" si="572"/>
        <v/>
      </c>
      <c r="CR410" s="47" t="s">
        <v>0</v>
      </c>
      <c r="CS410" s="58" t="str">
        <f t="shared" si="508"/>
        <v/>
      </c>
      <c r="CT410" s="73" t="str">
        <f t="shared" si="509"/>
        <v/>
      </c>
      <c r="CU410" s="229" t="str">
        <f t="shared" si="525"/>
        <v/>
      </c>
      <c r="CV410" s="230" t="str">
        <f t="shared" si="510"/>
        <v/>
      </c>
      <c r="CW410" s="163" t="str">
        <f t="shared" si="526"/>
        <v/>
      </c>
      <c r="CX410" s="47" t="s">
        <v>0</v>
      </c>
      <c r="CY410" s="222" t="str">
        <f t="shared" si="573"/>
        <v xml:space="preserve">
</v>
      </c>
      <c r="CZ410" s="223" t="str">
        <f t="shared" si="574"/>
        <v/>
      </c>
      <c r="DA410" s="47" t="s">
        <v>0</v>
      </c>
      <c r="DB410" s="47"/>
      <c r="DC410" s="47"/>
      <c r="DD410" s="47"/>
      <c r="DE410" s="47" t="s">
        <v>0</v>
      </c>
      <c r="DF410" s="53" t="str">
        <f t="shared" si="582"/>
        <v/>
      </c>
      <c r="DG410" t="s">
        <v>0</v>
      </c>
      <c r="DH410" s="128" t="str">
        <f t="shared" si="583"/>
        <v/>
      </c>
      <c r="DI410" t="s">
        <v>0</v>
      </c>
      <c r="DJ410" s="52" t="str">
        <f t="shared" si="584"/>
        <v/>
      </c>
      <c r="DK410" s="66" t="str">
        <f t="shared" si="585"/>
        <v/>
      </c>
      <c r="DL410" t="s">
        <v>0</v>
      </c>
      <c r="DM410" s="19" t="str">
        <f t="shared" si="586"/>
        <v/>
      </c>
      <c r="DN410" s="47" t="s">
        <v>0</v>
      </c>
      <c r="DO410" s="19" t="str">
        <f t="shared" si="587"/>
        <v/>
      </c>
      <c r="DP410" s="47" t="s">
        <v>0</v>
      </c>
      <c r="DQ410" s="52" t="str">
        <f t="shared" si="527"/>
        <v/>
      </c>
      <c r="DR410" s="53" t="str">
        <f t="shared" si="528"/>
        <v/>
      </c>
      <c r="DS410" s="47" t="s">
        <v>0</v>
      </c>
      <c r="DT410" s="52" t="str">
        <f t="shared" si="529"/>
        <v/>
      </c>
      <c r="DU410" s="53" t="str">
        <f t="shared" si="530"/>
        <v/>
      </c>
      <c r="DV410" s="47" t="s">
        <v>0</v>
      </c>
      <c r="DW410" s="52" t="str">
        <f t="shared" si="531"/>
        <v/>
      </c>
      <c r="DX410" s="53" t="str">
        <f t="shared" si="532"/>
        <v/>
      </c>
      <c r="DY410" s="47" t="s">
        <v>0</v>
      </c>
      <c r="DZ410" s="58" t="str">
        <f t="shared" si="575"/>
        <v/>
      </c>
      <c r="EA410" s="53" t="str" cm="1">
        <f t="array" ref="EA410">IF(DZ410&lt;&gt;"",INDEX(regNatjecatelj_id,DZ410,0),IF(BD410&lt;&gt;"",BD410,""))</f>
        <v/>
      </c>
      <c r="EB410" s="47" t="s">
        <v>0</v>
      </c>
      <c r="EC410" s="58" t="str">
        <f t="shared" si="533"/>
        <v/>
      </c>
      <c r="ED410" s="73" t="str">
        <f t="shared" si="534"/>
        <v/>
      </c>
      <c r="EE410" s="73" t="str">
        <f t="shared" si="535"/>
        <v/>
      </c>
      <c r="EF410" s="73" t="str">
        <f t="shared" si="536"/>
        <v/>
      </c>
      <c r="EG410" s="66" t="str">
        <f t="shared" si="537"/>
        <v/>
      </c>
      <c r="EH410" s="47" t="s">
        <v>0</v>
      </c>
      <c r="EI410" s="58" t="str">
        <f>IF(AL410="","",MAX(EI$12:EI409)+1)</f>
        <v/>
      </c>
      <c r="EJ410" s="73" t="str">
        <f t="shared" si="538"/>
        <v/>
      </c>
      <c r="EK410" s="73" t="str">
        <f t="shared" si="576"/>
        <v/>
      </c>
      <c r="EL410" s="73" t="str">
        <f t="shared" si="539"/>
        <v/>
      </c>
      <c r="EM410" s="73" t="str">
        <f t="shared" si="540"/>
        <v/>
      </c>
      <c r="EN410" s="73" t="str">
        <f t="shared" si="577"/>
        <v/>
      </c>
      <c r="EO410" s="73" t="str">
        <f t="shared" si="578"/>
        <v/>
      </c>
      <c r="EP410" s="73" t="str">
        <f t="shared" si="541"/>
        <v/>
      </c>
      <c r="EQ410" s="73" t="str">
        <f t="shared" si="542"/>
        <v/>
      </c>
      <c r="ER410" s="73" t="str">
        <f t="shared" si="543"/>
        <v/>
      </c>
      <c r="ES410" s="53" t="str">
        <f t="shared" si="544"/>
        <v/>
      </c>
      <c r="ET410" s="47" t="s">
        <v>0</v>
      </c>
      <c r="EU410" s="19" t="str">
        <f t="shared" si="579"/>
        <v/>
      </c>
      <c r="EV410" s="47" t="s">
        <v>0</v>
      </c>
      <c r="EW410" s="19" t="str">
        <f t="shared" si="580"/>
        <v/>
      </c>
      <c r="EX410" s="47" t="s">
        <v>0</v>
      </c>
      <c r="EY410" s="180" t="str">
        <f t="shared" si="545"/>
        <v/>
      </c>
      <c r="EZ410" s="47" t="s">
        <v>0</v>
      </c>
    </row>
    <row r="411" spans="1:156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6" t="str">
        <f t="shared" si="546"/>
        <v/>
      </c>
      <c r="P411" s="47"/>
      <c r="Q411" s="52" t="str">
        <f t="shared" si="547"/>
        <v/>
      </c>
      <c r="R411" s="73" t="str">
        <f>IF(Q411="","",IF(COUNTIF(Q$12:Q410,Q411)=0,R410+1,R410))</f>
        <v/>
      </c>
      <c r="S411" s="73" t="str">
        <f t="shared" si="548"/>
        <v/>
      </c>
      <c r="T411" s="73" t="str">
        <f t="shared" si="512"/>
        <v/>
      </c>
      <c r="U411" s="66" t="str">
        <f t="shared" si="513"/>
        <v/>
      </c>
      <c r="V411" s="47" t="s">
        <v>0</v>
      </c>
      <c r="W411" s="222" t="str">
        <f t="shared" si="514"/>
        <v/>
      </c>
      <c r="X411" s="223" t="str">
        <f t="shared" si="515"/>
        <v/>
      </c>
      <c r="Y411" s="47" t="s">
        <v>0</v>
      </c>
      <c r="Z411" s="52" t="str">
        <f t="shared" si="549"/>
        <v/>
      </c>
      <c r="AA411" s="73" t="str">
        <f t="shared" si="516"/>
        <v/>
      </c>
      <c r="AB411" s="31" t="str">
        <f t="shared" si="550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551"/>
        <v/>
      </c>
      <c r="AH411" s="47" t="s">
        <v>0</v>
      </c>
      <c r="AI411" s="143" t="str">
        <f t="shared" si="552"/>
        <v/>
      </c>
      <c r="AJ411" s="47"/>
      <c r="AK411" s="52" t="str">
        <f t="shared" si="553"/>
        <v/>
      </c>
      <c r="AL411" s="31" t="str">
        <f t="shared" si="554"/>
        <v/>
      </c>
      <c r="AM411" s="73" t="str">
        <f t="shared" si="555"/>
        <v/>
      </c>
      <c r="AN411" s="73" t="str">
        <f t="shared" si="556"/>
        <v/>
      </c>
      <c r="AO411" s="31" t="str">
        <f t="shared" si="517"/>
        <v/>
      </c>
      <c r="AP411" s="66" t="str">
        <f t="shared" si="518"/>
        <v/>
      </c>
      <c r="AQ411" s="47" t="s">
        <v>0</v>
      </c>
      <c r="AR411" s="82" t="str">
        <f t="shared" si="557"/>
        <v/>
      </c>
      <c r="AS411" s="47" t="s">
        <v>0</v>
      </c>
      <c r="AT411" s="19" t="str">
        <f t="shared" si="558"/>
        <v/>
      </c>
      <c r="AU411" s="47" t="s">
        <v>0</v>
      </c>
      <c r="AV411" s="103"/>
      <c r="AW411" s="105"/>
      <c r="AX411" s="47" t="s">
        <v>0</v>
      </c>
      <c r="AY411" s="259" t="str">
        <f t="shared" si="581"/>
        <v/>
      </c>
      <c r="AZ411" s="47" t="s">
        <v>0</v>
      </c>
      <c r="BA411" s="52" t="str">
        <f t="shared" si="511"/>
        <v/>
      </c>
      <c r="BB411" s="73" t="str">
        <f>IF(AV411&amp;AW411="","",MAX(BB$12:BB410)+1)</f>
        <v/>
      </c>
      <c r="BC411" s="271" t="str">
        <f t="shared" si="519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>IF(O411="","",IF(BC411="",AO411,IF(BC411="NEMA",AV411,INDEX(regNatjecatelj_ime,MATCH(BC411,regNatjecatelj_id,0)))))</f>
        <v/>
      </c>
      <c r="BG411" s="31" t="str">
        <f>IF(O411="","",IF(BC411="",AP411,IF(BC411="NEMA",AW411,INDEX(regNatjecatelj_prezime,MATCH(BC411,regNatjecatelj_id,0)))))</f>
        <v/>
      </c>
      <c r="BH411" s="73" t="str">
        <f t="shared" si="559"/>
        <v/>
      </c>
      <c r="BI411" s="53" t="str">
        <f t="shared" si="560"/>
        <v/>
      </c>
      <c r="BJ411" s="47" t="s">
        <v>0</v>
      </c>
      <c r="BK411" s="52" t="str">
        <f t="shared" si="520"/>
        <v/>
      </c>
      <c r="BL411" s="31" t="str">
        <f t="shared" si="521"/>
        <v/>
      </c>
      <c r="BM411" s="73" t="str">
        <f t="shared" si="522"/>
        <v/>
      </c>
      <c r="BN411" s="31" t="str" cm="1">
        <f t="array" ref="BN411">IF(BM411="",""&amp;BL411,IF(BM411="NEMA",BL411,INDEX(regKlub_naziv,MATCH(INDEX(regKlub_alias_klubId,BM411),regKlub_id,0))))</f>
        <v/>
      </c>
      <c r="BO411" s="31" t="str" cm="1">
        <f t="array" ref="BO411">IFERROR(""&amp;INDEX(regNatjecatelj_klub,DX411),"")</f>
        <v/>
      </c>
      <c r="BP411" s="88" t="str">
        <f t="shared" si="561"/>
        <v/>
      </c>
      <c r="BQ411" s="66" t="str">
        <f t="shared" si="562"/>
        <v/>
      </c>
      <c r="BR411" s="47" t="s">
        <v>0</v>
      </c>
      <c r="BS411" s="52" t="str">
        <f>IF(X411&lt;&gt;"NEMA","",IF(IFERROR(MATCH(W411,W$12:W410,0),0)&lt;&gt;0,"",W411))</f>
        <v/>
      </c>
      <c r="BT411" s="73" t="str">
        <f t="shared" si="563"/>
        <v/>
      </c>
      <c r="BU411" s="31" t="str">
        <f>IF(OR(BT411="",BT411&lt;&gt;"NEMA"),"",MAX(BU$12:BU410)+1)</f>
        <v/>
      </c>
      <c r="BV411" s="66" t="str">
        <f t="shared" si="564"/>
        <v/>
      </c>
      <c r="BW411" s="47" t="s">
        <v>0</v>
      </c>
      <c r="BX411" s="19" t="str">
        <f t="shared" si="565"/>
        <v/>
      </c>
      <c r="BY411" s="47" t="s">
        <v>0</v>
      </c>
      <c r="BZ411" s="82" t="str">
        <f>IF(BM411&lt;&gt;"NEMA","",IF(IFERROR(MATCH(BL411,BL$12:BL410,0),0)&lt;&gt;0,"",BL411))</f>
        <v/>
      </c>
      <c r="CA411" s="47" t="s">
        <v>0</v>
      </c>
      <c r="CB411" s="125"/>
      <c r="CC411" s="47" t="s">
        <v>0</v>
      </c>
      <c r="CD411" s="58" t="str">
        <f t="shared" si="566"/>
        <v/>
      </c>
      <c r="CE411" s="31" t="str">
        <f t="shared" si="567"/>
        <v/>
      </c>
      <c r="CF411" s="31" t="str">
        <f>IF(CE411="","",MAX(CF$12:CF410)+1)</f>
        <v/>
      </c>
      <c r="CG411" s="31" t="str">
        <f t="shared" si="523"/>
        <v/>
      </c>
      <c r="CH411" s="31" t="str">
        <f t="shared" si="568"/>
        <v/>
      </c>
      <c r="CI411" s="31" t="str">
        <f>IF(CB411="","",MAX(CI$12:CI410)+1)</f>
        <v/>
      </c>
      <c r="CJ411" s="31" t="str">
        <f t="shared" si="569"/>
        <v/>
      </c>
      <c r="CK411" s="66" t="str">
        <f t="shared" si="570"/>
        <v/>
      </c>
      <c r="CL411" s="47" t="s">
        <v>0</v>
      </c>
      <c r="CM411" s="73" t="str">
        <f t="shared" si="524"/>
        <v/>
      </c>
      <c r="CN411" s="47"/>
      <c r="CO411" s="19" t="str">
        <f t="shared" si="571"/>
        <v/>
      </c>
      <c r="CP411" s="47" t="s">
        <v>0</v>
      </c>
      <c r="CQ411" s="143" t="str">
        <f t="shared" si="572"/>
        <v/>
      </c>
      <c r="CR411" s="47" t="s">
        <v>0</v>
      </c>
      <c r="CS411" s="58" t="str">
        <f t="shared" si="508"/>
        <v/>
      </c>
      <c r="CT411" s="73" t="str">
        <f t="shared" si="509"/>
        <v/>
      </c>
      <c r="CU411" s="229" t="str">
        <f t="shared" si="525"/>
        <v/>
      </c>
      <c r="CV411" s="230" t="str">
        <f t="shared" si="510"/>
        <v/>
      </c>
      <c r="CW411" s="163" t="str">
        <f t="shared" si="526"/>
        <v/>
      </c>
      <c r="CX411" s="47" t="s">
        <v>0</v>
      </c>
      <c r="CY411" s="222" t="str">
        <f t="shared" si="573"/>
        <v xml:space="preserve">
</v>
      </c>
      <c r="CZ411" s="223" t="str">
        <f t="shared" si="574"/>
        <v/>
      </c>
      <c r="DA411" s="47" t="s">
        <v>0</v>
      </c>
      <c r="DB411" s="47"/>
      <c r="DC411" s="47"/>
      <c r="DD411" s="47"/>
      <c r="DE411" s="47" t="s">
        <v>0</v>
      </c>
      <c r="DF411" s="53" t="str">
        <f t="shared" si="582"/>
        <v/>
      </c>
      <c r="DG411" t="s">
        <v>0</v>
      </c>
      <c r="DH411" s="128" t="str">
        <f t="shared" si="583"/>
        <v/>
      </c>
      <c r="DI411" t="s">
        <v>0</v>
      </c>
      <c r="DJ411" s="52" t="str">
        <f t="shared" si="584"/>
        <v/>
      </c>
      <c r="DK411" s="66" t="str">
        <f t="shared" si="585"/>
        <v/>
      </c>
      <c r="DL411" t="s">
        <v>0</v>
      </c>
      <c r="DM411" s="19" t="str">
        <f t="shared" si="586"/>
        <v/>
      </c>
      <c r="DN411" s="47" t="s">
        <v>0</v>
      </c>
      <c r="DO411" s="19" t="str">
        <f t="shared" si="587"/>
        <v/>
      </c>
      <c r="DP411" s="47" t="s">
        <v>0</v>
      </c>
      <c r="DQ411" s="52" t="str">
        <f t="shared" si="527"/>
        <v/>
      </c>
      <c r="DR411" s="53" t="str">
        <f t="shared" si="528"/>
        <v/>
      </c>
      <c r="DS411" s="47" t="s">
        <v>0</v>
      </c>
      <c r="DT411" s="52" t="str">
        <f t="shared" si="529"/>
        <v/>
      </c>
      <c r="DU411" s="53" t="str">
        <f t="shared" si="530"/>
        <v/>
      </c>
      <c r="DV411" s="47" t="s">
        <v>0</v>
      </c>
      <c r="DW411" s="52" t="str">
        <f t="shared" si="531"/>
        <v/>
      </c>
      <c r="DX411" s="53" t="str">
        <f t="shared" si="532"/>
        <v/>
      </c>
      <c r="DY411" s="47" t="s">
        <v>0</v>
      </c>
      <c r="DZ411" s="58" t="str">
        <f t="shared" si="575"/>
        <v/>
      </c>
      <c r="EA411" s="53" t="str" cm="1">
        <f t="array" ref="EA411">IF(DZ411&lt;&gt;"",INDEX(regNatjecatelj_id,DZ411,0),IF(BD411&lt;&gt;"",BD411,""))</f>
        <v/>
      </c>
      <c r="EB411" s="47" t="s">
        <v>0</v>
      </c>
      <c r="EC411" s="58" t="str">
        <f t="shared" si="533"/>
        <v/>
      </c>
      <c r="ED411" s="73" t="str">
        <f t="shared" si="534"/>
        <v/>
      </c>
      <c r="EE411" s="73" t="str">
        <f t="shared" si="535"/>
        <v/>
      </c>
      <c r="EF411" s="73" t="str">
        <f t="shared" si="536"/>
        <v/>
      </c>
      <c r="EG411" s="66" t="str">
        <f t="shared" si="537"/>
        <v/>
      </c>
      <c r="EH411" s="47" t="s">
        <v>0</v>
      </c>
      <c r="EI411" s="58" t="str">
        <f>IF(AL411="","",MAX(EI$12:EI410)+1)</f>
        <v/>
      </c>
      <c r="EJ411" s="73" t="str">
        <f t="shared" si="538"/>
        <v/>
      </c>
      <c r="EK411" s="73" t="str">
        <f t="shared" si="576"/>
        <v/>
      </c>
      <c r="EL411" s="73" t="str">
        <f t="shared" si="539"/>
        <v/>
      </c>
      <c r="EM411" s="73" t="str">
        <f t="shared" si="540"/>
        <v/>
      </c>
      <c r="EN411" s="73" t="str">
        <f t="shared" si="577"/>
        <v/>
      </c>
      <c r="EO411" s="73" t="str">
        <f t="shared" si="578"/>
        <v/>
      </c>
      <c r="EP411" s="73" t="str">
        <f t="shared" si="541"/>
        <v/>
      </c>
      <c r="EQ411" s="73" t="str">
        <f t="shared" si="542"/>
        <v/>
      </c>
      <c r="ER411" s="73" t="str">
        <f t="shared" si="543"/>
        <v/>
      </c>
      <c r="ES411" s="53" t="str">
        <f t="shared" si="544"/>
        <v/>
      </c>
      <c r="ET411" s="47" t="s">
        <v>0</v>
      </c>
      <c r="EU411" s="19" t="str">
        <f t="shared" si="579"/>
        <v/>
      </c>
      <c r="EV411" s="47" t="s">
        <v>0</v>
      </c>
      <c r="EW411" s="19" t="str">
        <f t="shared" si="580"/>
        <v/>
      </c>
      <c r="EX411" s="47" t="s">
        <v>0</v>
      </c>
      <c r="EY411" s="180" t="str">
        <f t="shared" si="545"/>
        <v/>
      </c>
      <c r="EZ411" s="47" t="s">
        <v>0</v>
      </c>
    </row>
    <row r="412" spans="1:156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7" t="str">
        <f t="shared" si="546"/>
        <v/>
      </c>
      <c r="Q412" s="54" t="str">
        <f t="shared" si="547"/>
        <v/>
      </c>
      <c r="R412" s="74" t="str">
        <f>IF(Q412="","",IF(COUNTIF(Q$12:Q411,Q412)=0,R411+1,R411))</f>
        <v/>
      </c>
      <c r="S412" s="74" t="str">
        <f t="shared" si="548"/>
        <v/>
      </c>
      <c r="T412" s="74" t="str">
        <f t="shared" si="512"/>
        <v/>
      </c>
      <c r="U412" s="67" t="str">
        <f t="shared" si="513"/>
        <v/>
      </c>
      <c r="V412" s="47" t="s">
        <v>0</v>
      </c>
      <c r="W412" s="224" t="str">
        <f t="shared" si="514"/>
        <v/>
      </c>
      <c r="X412" s="225" t="str">
        <f t="shared" si="515"/>
        <v/>
      </c>
      <c r="Y412" s="47" t="s">
        <v>0</v>
      </c>
      <c r="Z412" s="54" t="str">
        <f t="shared" si="549"/>
        <v/>
      </c>
      <c r="AA412" s="74" t="str">
        <f t="shared" si="516"/>
        <v/>
      </c>
      <c r="AB412" s="34" t="str">
        <f t="shared" si="550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551"/>
        <v/>
      </c>
      <c r="AH412" s="47" t="s">
        <v>0</v>
      </c>
      <c r="AI412" s="144" t="str">
        <f t="shared" si="552"/>
        <v/>
      </c>
      <c r="AK412" s="54" t="str">
        <f t="shared" si="553"/>
        <v/>
      </c>
      <c r="AL412" s="34" t="str">
        <f t="shared" si="554"/>
        <v/>
      </c>
      <c r="AM412" s="74" t="str">
        <f t="shared" si="555"/>
        <v/>
      </c>
      <c r="AN412" s="74" t="str">
        <f t="shared" si="556"/>
        <v/>
      </c>
      <c r="AO412" s="34" t="str">
        <f t="shared" si="517"/>
        <v/>
      </c>
      <c r="AP412" s="67" t="str">
        <f t="shared" si="518"/>
        <v/>
      </c>
      <c r="AQ412" s="47" t="s">
        <v>0</v>
      </c>
      <c r="AR412" s="83" t="str">
        <f t="shared" si="557"/>
        <v/>
      </c>
      <c r="AS412" s="47" t="s">
        <v>0</v>
      </c>
      <c r="AT412" s="20" t="str">
        <f t="shared" si="558"/>
        <v/>
      </c>
      <c r="AU412" s="47" t="s">
        <v>0</v>
      </c>
      <c r="AV412" s="106"/>
      <c r="AW412" s="108"/>
      <c r="AX412" s="47" t="s">
        <v>0</v>
      </c>
      <c r="AY412" s="262" t="str">
        <f t="shared" si="581"/>
        <v/>
      </c>
      <c r="AZ412" s="47" t="s">
        <v>0</v>
      </c>
      <c r="BA412" s="54" t="str">
        <f t="shared" si="511"/>
        <v/>
      </c>
      <c r="BB412" s="74" t="str">
        <f>IF(AV412&amp;AW412="","",MAX(BB$12:BB411)+1)</f>
        <v/>
      </c>
      <c r="BC412" s="272" t="str">
        <f t="shared" si="519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>IF(O412="","",IF(BC412="",AO412,IF(BC412="NEMA",AV412,INDEX(regNatjecatelj_ime,MATCH(BC412,regNatjecatelj_id,0)))))</f>
        <v/>
      </c>
      <c r="BG412" s="34" t="str">
        <f>IF(O412="","",IF(BC412="",AP412,IF(BC412="NEMA",AW412,INDEX(regNatjecatelj_prezime,MATCH(BC412,regNatjecatelj_id,0)))))</f>
        <v/>
      </c>
      <c r="BH412" s="74" t="str">
        <f t="shared" si="559"/>
        <v/>
      </c>
      <c r="BI412" s="55" t="str">
        <f t="shared" si="560"/>
        <v/>
      </c>
      <c r="BJ412" s="47" t="s">
        <v>0</v>
      </c>
      <c r="BK412" s="54" t="str">
        <f t="shared" si="520"/>
        <v/>
      </c>
      <c r="BL412" s="34" t="str">
        <f t="shared" si="521"/>
        <v/>
      </c>
      <c r="BM412" s="74" t="str">
        <f t="shared" si="522"/>
        <v/>
      </c>
      <c r="BN412" s="34" t="str" cm="1">
        <f t="array" ref="BN412">IF(BM412="",""&amp;BL412,IF(BM412="NEMA",BL412,INDEX(regKlub_naziv,MATCH(INDEX(regKlub_alias_klubId,BM412),regKlub_id,0))))</f>
        <v/>
      </c>
      <c r="BO412" s="34" t="str" cm="1">
        <f t="array" ref="BO412">IFERROR(""&amp;INDEX(regNatjecatelj_klub,DX412),"")</f>
        <v/>
      </c>
      <c r="BP412" s="89" t="str">
        <f t="shared" si="561"/>
        <v/>
      </c>
      <c r="BQ412" s="67" t="str">
        <f t="shared" si="562"/>
        <v/>
      </c>
      <c r="BR412" s="47" t="s">
        <v>0</v>
      </c>
      <c r="BS412" s="54" t="str">
        <f>IF(X412&lt;&gt;"NEMA","",IF(IFERROR(MATCH(W412,W$12:W411,0),0)&lt;&gt;0,"",W412))</f>
        <v/>
      </c>
      <c r="BT412" s="74" t="str">
        <f t="shared" si="563"/>
        <v/>
      </c>
      <c r="BU412" s="34" t="str">
        <f>IF(OR(BT412="",BT412&lt;&gt;"NEMA"),"",MAX(BU$12:BU411)+1)</f>
        <v/>
      </c>
      <c r="BV412" s="67" t="str">
        <f t="shared" si="564"/>
        <v/>
      </c>
      <c r="BW412" s="47" t="s">
        <v>0</v>
      </c>
      <c r="BX412" s="20" t="str">
        <f t="shared" si="565"/>
        <v/>
      </c>
      <c r="BY412" s="47" t="s">
        <v>0</v>
      </c>
      <c r="BZ412" s="83" t="str">
        <f>IF(BM412&lt;&gt;"NEMA","",IF(IFERROR(MATCH(BL412,BL$12:BL411,0),0)&lt;&gt;0,"",BL412))</f>
        <v/>
      </c>
      <c r="CA412" s="47" t="s">
        <v>0</v>
      </c>
      <c r="CB412" s="126"/>
      <c r="CC412" s="47" t="s">
        <v>0</v>
      </c>
      <c r="CD412" s="59" t="str">
        <f t="shared" si="566"/>
        <v/>
      </c>
      <c r="CE412" s="34" t="str">
        <f t="shared" si="567"/>
        <v/>
      </c>
      <c r="CF412" s="34" t="str">
        <f>IF(CE412="","",MAX(CF$12:CF411)+1)</f>
        <v/>
      </c>
      <c r="CG412" s="34" t="str">
        <f t="shared" si="523"/>
        <v/>
      </c>
      <c r="CH412" s="34" t="str">
        <f t="shared" si="568"/>
        <v/>
      </c>
      <c r="CI412" s="34" t="str">
        <f>IF(CB412="","",MAX(CI$12:CI411)+1)</f>
        <v/>
      </c>
      <c r="CJ412" s="34" t="str">
        <f t="shared" si="569"/>
        <v/>
      </c>
      <c r="CK412" s="67" t="str">
        <f t="shared" si="570"/>
        <v/>
      </c>
      <c r="CL412" s="47" t="s">
        <v>0</v>
      </c>
      <c r="CM412" s="74" t="str">
        <f t="shared" si="524"/>
        <v/>
      </c>
      <c r="CO412" s="20" t="str">
        <f t="shared" si="571"/>
        <v/>
      </c>
      <c r="CP412" s="47" t="s">
        <v>0</v>
      </c>
      <c r="CQ412" s="144" t="str">
        <f t="shared" si="572"/>
        <v/>
      </c>
      <c r="CR412" s="47" t="s">
        <v>0</v>
      </c>
      <c r="CS412" s="59" t="str">
        <f t="shared" si="508"/>
        <v/>
      </c>
      <c r="CT412" s="74" t="str">
        <f t="shared" si="509"/>
        <v/>
      </c>
      <c r="CU412" s="231" t="str">
        <f t="shared" si="525"/>
        <v/>
      </c>
      <c r="CV412" s="232" t="str">
        <f t="shared" si="510"/>
        <v/>
      </c>
      <c r="CW412" s="164" t="str">
        <f t="shared" si="526"/>
        <v/>
      </c>
      <c r="CX412" s="47" t="s">
        <v>0</v>
      </c>
      <c r="CY412" s="224" t="str">
        <f t="shared" si="573"/>
        <v xml:space="preserve">
</v>
      </c>
      <c r="CZ412" s="225" t="str">
        <f t="shared" si="574"/>
        <v/>
      </c>
      <c r="DA412" s="47" t="s">
        <v>0</v>
      </c>
      <c r="DE412" s="47" t="s">
        <v>0</v>
      </c>
      <c r="DF412" s="55" t="str">
        <f t="shared" si="582"/>
        <v/>
      </c>
      <c r="DG412" s="47" t="s">
        <v>0</v>
      </c>
      <c r="DH412" s="129" t="str">
        <f t="shared" si="583"/>
        <v/>
      </c>
      <c r="DI412" s="47" t="s">
        <v>0</v>
      </c>
      <c r="DJ412" s="54" t="str">
        <f t="shared" si="584"/>
        <v/>
      </c>
      <c r="DK412" s="67" t="str">
        <f t="shared" si="585"/>
        <v/>
      </c>
      <c r="DL412" s="47" t="s">
        <v>0</v>
      </c>
      <c r="DM412" s="20" t="str">
        <f t="shared" si="586"/>
        <v/>
      </c>
      <c r="DN412" s="47" t="s">
        <v>0</v>
      </c>
      <c r="DO412" s="20" t="str">
        <f t="shared" si="587"/>
        <v/>
      </c>
      <c r="DP412" s="47" t="s">
        <v>0</v>
      </c>
      <c r="DQ412" s="54" t="str">
        <f t="shared" si="527"/>
        <v/>
      </c>
      <c r="DR412" s="55" t="str">
        <f t="shared" si="528"/>
        <v/>
      </c>
      <c r="DS412" s="47" t="s">
        <v>0</v>
      </c>
      <c r="DT412" s="54" t="str">
        <f t="shared" si="529"/>
        <v/>
      </c>
      <c r="DU412" s="55" t="str">
        <f t="shared" si="530"/>
        <v/>
      </c>
      <c r="DV412" s="47" t="s">
        <v>0</v>
      </c>
      <c r="DW412" s="54" t="str">
        <f t="shared" si="531"/>
        <v/>
      </c>
      <c r="DX412" s="55" t="str">
        <f t="shared" si="532"/>
        <v/>
      </c>
      <c r="DY412" s="47" t="s">
        <v>0</v>
      </c>
      <c r="DZ412" s="59" t="str">
        <f t="shared" si="575"/>
        <v/>
      </c>
      <c r="EA412" s="55" t="str" cm="1">
        <f t="array" ref="EA412">IF(DZ412&lt;&gt;"",INDEX(regNatjecatelj_id,DZ412,0),IF(BD412&lt;&gt;"",BD412,""))</f>
        <v/>
      </c>
      <c r="EB412" s="47" t="s">
        <v>0</v>
      </c>
      <c r="EC412" s="59" t="str">
        <f t="shared" si="533"/>
        <v/>
      </c>
      <c r="ED412" s="74" t="str">
        <f t="shared" si="534"/>
        <v/>
      </c>
      <c r="EE412" s="74" t="str">
        <f t="shared" si="535"/>
        <v/>
      </c>
      <c r="EF412" s="74" t="str">
        <f t="shared" si="536"/>
        <v/>
      </c>
      <c r="EG412" s="67" t="str">
        <f t="shared" si="537"/>
        <v/>
      </c>
      <c r="EH412" s="47" t="s">
        <v>0</v>
      </c>
      <c r="EI412" s="59" t="str">
        <f>IF(AL412="","",MAX(EI$12:EI411)+1)</f>
        <v/>
      </c>
      <c r="EJ412" s="74" t="str">
        <f t="shared" si="538"/>
        <v/>
      </c>
      <c r="EK412" s="74" t="str">
        <f t="shared" si="576"/>
        <v/>
      </c>
      <c r="EL412" s="74" t="str">
        <f t="shared" si="539"/>
        <v/>
      </c>
      <c r="EM412" s="74" t="str">
        <f t="shared" si="540"/>
        <v/>
      </c>
      <c r="EN412" s="74" t="str">
        <f t="shared" si="577"/>
        <v/>
      </c>
      <c r="EO412" s="74" t="str">
        <f t="shared" si="578"/>
        <v/>
      </c>
      <c r="EP412" s="74" t="str">
        <f t="shared" si="541"/>
        <v/>
      </c>
      <c r="EQ412" s="74" t="str">
        <f t="shared" si="542"/>
        <v/>
      </c>
      <c r="ER412" s="74" t="str">
        <f t="shared" si="543"/>
        <v/>
      </c>
      <c r="ES412" s="55" t="str">
        <f t="shared" si="544"/>
        <v/>
      </c>
      <c r="ET412" s="47" t="s">
        <v>0</v>
      </c>
      <c r="EU412" s="20" t="str">
        <f t="shared" si="579"/>
        <v/>
      </c>
      <c r="EV412" s="47" t="s">
        <v>0</v>
      </c>
      <c r="EW412" s="20" t="str">
        <f t="shared" si="580"/>
        <v/>
      </c>
      <c r="EX412" s="47" t="s">
        <v>0</v>
      </c>
      <c r="EY412" s="181" t="str">
        <f t="shared" si="545"/>
        <v/>
      </c>
      <c r="EZ412" s="47" t="s">
        <v>0</v>
      </c>
    </row>
    <row r="413" spans="1:156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H413" s="11"/>
      <c r="BI413" s="11"/>
      <c r="BK413" s="5"/>
      <c r="BL413" s="5"/>
      <c r="BM413" s="11"/>
      <c r="BN413" s="5"/>
      <c r="BO413" s="5"/>
      <c r="BP413" s="11"/>
      <c r="BQ413" s="5"/>
      <c r="BS413" s="5"/>
      <c r="BT413" s="11"/>
      <c r="BU413" s="5"/>
      <c r="BV413" s="5"/>
      <c r="BZ413" s="5"/>
      <c r="CB413" s="5"/>
      <c r="CD413" s="11"/>
      <c r="CE413" s="5"/>
      <c r="CF413" s="5"/>
      <c r="CG413" s="5"/>
      <c r="CH413" s="5"/>
      <c r="CI413" s="5"/>
      <c r="CJ413" s="5"/>
      <c r="CK413" s="5"/>
      <c r="CM413" s="11"/>
      <c r="CQ413" s="5"/>
      <c r="CS413" s="1"/>
      <c r="CT413" s="1"/>
      <c r="CU413" s="1"/>
      <c r="CV413" s="1"/>
      <c r="CW413" s="1"/>
      <c r="CY413" s="1"/>
      <c r="CZ413" s="1"/>
      <c r="DF413" s="11"/>
      <c r="DH413" s="11"/>
      <c r="DQ413" s="5"/>
      <c r="DR413" s="11"/>
      <c r="DT413" s="5"/>
      <c r="DU413" s="11"/>
      <c r="DW413" s="5"/>
      <c r="DX413" s="11"/>
      <c r="DZ413" s="11"/>
      <c r="EA413" s="11"/>
      <c r="EC413" s="11"/>
      <c r="ED413" s="11"/>
      <c r="EE413" s="11"/>
      <c r="EF413" s="11"/>
      <c r="EG413" s="5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U413" s="11"/>
      <c r="EW413" s="11"/>
      <c r="EY413" s="11"/>
    </row>
  </sheetData>
  <mergeCells count="33">
    <mergeCell ref="AV2:AW2"/>
    <mergeCell ref="B9:M9"/>
    <mergeCell ref="AK9:AP9"/>
    <mergeCell ref="DQ9:EA9"/>
    <mergeCell ref="EI9:ES9"/>
    <mergeCell ref="Q9:U9"/>
    <mergeCell ref="Z9:AG9"/>
    <mergeCell ref="W9:X9"/>
    <mergeCell ref="BS9:BX9"/>
    <mergeCell ref="CY9:CZ9"/>
    <mergeCell ref="DF9:DM9"/>
    <mergeCell ref="AV4:AW4"/>
    <mergeCell ref="DJ5:DK5"/>
    <mergeCell ref="FA22:FL22"/>
    <mergeCell ref="FA23:FL23"/>
    <mergeCell ref="EU4:EY4"/>
    <mergeCell ref="FA14:FL14"/>
    <mergeCell ref="FA17:FL17"/>
    <mergeCell ref="FA16:FL16"/>
    <mergeCell ref="FA15:FL15"/>
    <mergeCell ref="EC9:EG9"/>
    <mergeCell ref="CS9:CW9"/>
    <mergeCell ref="FA20:FL20"/>
    <mergeCell ref="FA21:FL21"/>
    <mergeCell ref="BA9:BD9"/>
    <mergeCell ref="BF9:BI9"/>
    <mergeCell ref="AR9:AY9"/>
    <mergeCell ref="CY5:CZ5"/>
    <mergeCell ref="CY6:CZ6"/>
    <mergeCell ref="CY4:CZ4"/>
    <mergeCell ref="CY7:CZ7"/>
    <mergeCell ref="DJ6:DK6"/>
    <mergeCell ref="DJ7:DK7"/>
  </mergeCells>
  <conditionalFormatting sqref="DS10:DS12 AM6:AM7 AM10 AM4 AA6:AA7 AA10 CD6:CE7 CD10:CE10 CD4:CE4 AM12:AM1048576 AO12:AQ1048576 AO4:AQ4 AO10:AQ10 AO6:AQ7">
    <cfRule type="cellIs" dxfId="89" priority="105" operator="equal">
      <formula>"NEMA"</formula>
    </cfRule>
  </conditionalFormatting>
  <conditionalFormatting sqref="DS8">
    <cfRule type="cellIs" dxfId="88" priority="97" operator="equal">
      <formula>"NEMA"</formula>
    </cfRule>
  </conditionalFormatting>
  <conditionalFormatting sqref="DS230:DS1048576 DS14:DS129">
    <cfRule type="cellIs" dxfId="87" priority="103" operator="equal">
      <formula>"NEMA"</formula>
    </cfRule>
  </conditionalFormatting>
  <conditionalFormatting sqref="DS130:DS229">
    <cfRule type="cellIs" dxfId="86" priority="102" operator="equal">
      <formula>"NEMA"</formula>
    </cfRule>
  </conditionalFormatting>
  <conditionalFormatting sqref="DS13">
    <cfRule type="cellIs" dxfId="85" priority="101" operator="equal">
      <formula>"NEMA"</formula>
    </cfRule>
  </conditionalFormatting>
  <conditionalFormatting sqref="DP10:DP12">
    <cfRule type="cellIs" dxfId="84" priority="91" operator="equal">
      <formula>"NEMA"</formula>
    </cfRule>
  </conditionalFormatting>
  <conditionalFormatting sqref="DP230:DP1048576 DP14:DP129">
    <cfRule type="cellIs" dxfId="83" priority="90" operator="equal">
      <formula>"NEMA"</formula>
    </cfRule>
  </conditionalFormatting>
  <conditionalFormatting sqref="DP130:DP229">
    <cfRule type="cellIs" dxfId="82" priority="89" operator="equal">
      <formula>"NEMA"</formula>
    </cfRule>
  </conditionalFormatting>
  <conditionalFormatting sqref="DP13">
    <cfRule type="cellIs" dxfId="81" priority="88" operator="equal">
      <formula>"NEMA"</formula>
    </cfRule>
  </conditionalFormatting>
  <conditionalFormatting sqref="DP8">
    <cfRule type="cellIs" dxfId="80" priority="86" operator="equal">
      <formula>"NEMA"</formula>
    </cfRule>
  </conditionalFormatting>
  <conditionalFormatting sqref="DK10:DK12">
    <cfRule type="cellIs" dxfId="79" priority="85" operator="equal">
      <formula>"NEMA"</formula>
    </cfRule>
  </conditionalFormatting>
  <conditionalFormatting sqref="DK230:DK1048576 DK14:DK129">
    <cfRule type="cellIs" dxfId="78" priority="84" operator="equal">
      <formula>"NEMA"</formula>
    </cfRule>
  </conditionalFormatting>
  <conditionalFormatting sqref="DK130:DK229">
    <cfRule type="cellIs" dxfId="77" priority="83" operator="equal">
      <formula>"NEMA"</formula>
    </cfRule>
  </conditionalFormatting>
  <conditionalFormatting sqref="DK13">
    <cfRule type="cellIs" dxfId="76" priority="82" operator="equal">
      <formula>"NEMA"</formula>
    </cfRule>
  </conditionalFormatting>
  <conditionalFormatting sqref="DK8">
    <cfRule type="cellIs" dxfId="75" priority="80" operator="equal">
      <formula>"NEMA"</formula>
    </cfRule>
  </conditionalFormatting>
  <conditionalFormatting sqref="DV11">
    <cfRule type="cellIs" dxfId="74" priority="79" operator="equal">
      <formula>"NEMA"</formula>
    </cfRule>
  </conditionalFormatting>
  <conditionalFormatting sqref="AM11 AO11:AQ11">
    <cfRule type="cellIs" dxfId="73" priority="76" operator="equal">
      <formula>"NEMA"</formula>
    </cfRule>
  </conditionalFormatting>
  <conditionalFormatting sqref="AA12:AA1048576">
    <cfRule type="cellIs" dxfId="72" priority="74" operator="equal">
      <formula>"NEMA"</formula>
    </cfRule>
  </conditionalFormatting>
  <conditionalFormatting sqref="AA11">
    <cfRule type="cellIs" dxfId="71" priority="73" operator="equal">
      <formula>"NEMA"</formula>
    </cfRule>
  </conditionalFormatting>
  <conditionalFormatting sqref="DS4">
    <cfRule type="cellIs" dxfId="70" priority="71" operator="equal">
      <formula>"NEMA"</formula>
    </cfRule>
  </conditionalFormatting>
  <conditionalFormatting sqref="DP4">
    <cfRule type="cellIs" dxfId="69" priority="70" operator="equal">
      <formula>"NEMA"</formula>
    </cfRule>
  </conditionalFormatting>
  <conditionalFormatting sqref="DK4">
    <cfRule type="cellIs" dxfId="68" priority="69" operator="equal">
      <formula>"NEMA"</formula>
    </cfRule>
  </conditionalFormatting>
  <conditionalFormatting sqref="CE12:CE1048576">
    <cfRule type="cellIs" dxfId="67" priority="67" operator="equal">
      <formula>"NEMA"</formula>
    </cfRule>
  </conditionalFormatting>
  <conditionalFormatting sqref="CE11">
    <cfRule type="cellIs" dxfId="66" priority="66" operator="equal">
      <formula>"NEMA"</formula>
    </cfRule>
  </conditionalFormatting>
  <conditionalFormatting sqref="CD12:CD1048576">
    <cfRule type="cellIs" dxfId="65" priority="64" operator="equal">
      <formula>"NEMA"</formula>
    </cfRule>
  </conditionalFormatting>
  <conditionalFormatting sqref="CD11">
    <cfRule type="cellIs" dxfId="64" priority="63" operator="equal">
      <formula>"NEMA"</formula>
    </cfRule>
  </conditionalFormatting>
  <conditionalFormatting sqref="CK6:CK7">
    <cfRule type="cellIs" dxfId="63" priority="61" operator="equal">
      <formula>"NEMA"</formula>
    </cfRule>
  </conditionalFormatting>
  <conditionalFormatting sqref="CK11">
    <cfRule type="cellIs" dxfId="62" priority="60" operator="equal">
      <formula>"NEMA"</formula>
    </cfRule>
  </conditionalFormatting>
  <conditionalFormatting sqref="AR13:AR412">
    <cfRule type="cellIs" dxfId="61" priority="106" operator="notEqual">
      <formula>$AO13</formula>
    </cfRule>
  </conditionalFormatting>
  <conditionalFormatting sqref="DX10:EA12">
    <cfRule type="cellIs" dxfId="60" priority="56" operator="equal">
      <formula>"NEMA"</formula>
    </cfRule>
  </conditionalFormatting>
  <conditionalFormatting sqref="DX230:EA1048576 DX14:EA129">
    <cfRule type="cellIs" dxfId="59" priority="55" operator="equal">
      <formula>"NEMA"</formula>
    </cfRule>
  </conditionalFormatting>
  <conditionalFormatting sqref="DX130:EA229">
    <cfRule type="cellIs" dxfId="58" priority="54" operator="equal">
      <formula>"NEMA"</formula>
    </cfRule>
  </conditionalFormatting>
  <conditionalFormatting sqref="DX13:EA13">
    <cfRule type="cellIs" dxfId="57" priority="53" operator="equal">
      <formula>"NEMA"</formula>
    </cfRule>
  </conditionalFormatting>
  <conditionalFormatting sqref="DX8:EA8">
    <cfRule type="cellIs" dxfId="56" priority="52" operator="equal">
      <formula>"NEMA"</formula>
    </cfRule>
  </conditionalFormatting>
  <conditionalFormatting sqref="DX4:EA4">
    <cfRule type="cellIs" dxfId="55" priority="51" operator="equal">
      <formula>"NEMA"</formula>
    </cfRule>
  </conditionalFormatting>
  <conditionalFormatting sqref="EP6:EP7">
    <cfRule type="cellIs" dxfId="54" priority="50" operator="equal">
      <formula>"NEMA"</formula>
    </cfRule>
  </conditionalFormatting>
  <conditionalFormatting sqref="EP11">
    <cfRule type="cellIs" dxfId="53" priority="49" operator="equal">
      <formula>"NEMA"</formula>
    </cfRule>
  </conditionalFormatting>
  <conditionalFormatting sqref="ER6:ER7">
    <cfRule type="cellIs" dxfId="52" priority="48" operator="equal">
      <formula>"NEMA"</formula>
    </cfRule>
  </conditionalFormatting>
  <conditionalFormatting sqref="ER11">
    <cfRule type="cellIs" dxfId="51" priority="47" operator="equal">
      <formula>"NEMA"</formula>
    </cfRule>
  </conditionalFormatting>
  <conditionalFormatting sqref="ET6:ET7">
    <cfRule type="cellIs" dxfId="50" priority="46" operator="equal">
      <formula>"NEMA"</formula>
    </cfRule>
  </conditionalFormatting>
  <conditionalFormatting sqref="AM3 AO3:AQ3">
    <cfRule type="cellIs" dxfId="49" priority="44" operator="equal">
      <formula>"NEMA"</formula>
    </cfRule>
  </conditionalFormatting>
  <conditionalFormatting sqref="DS3">
    <cfRule type="cellIs" dxfId="48" priority="43" operator="equal">
      <formula>"NEMA"</formula>
    </cfRule>
  </conditionalFormatting>
  <conditionalFormatting sqref="DP3">
    <cfRule type="cellIs" dxfId="47" priority="42" operator="equal">
      <formula>"NEMA"</formula>
    </cfRule>
  </conditionalFormatting>
  <conditionalFormatting sqref="DK3">
    <cfRule type="cellIs" dxfId="46" priority="41" operator="equal">
      <formula>"NEMA"</formula>
    </cfRule>
  </conditionalFormatting>
  <conditionalFormatting sqref="AA3">
    <cfRule type="cellIs" dxfId="45" priority="40" operator="equal">
      <formula>"NEMA"</formula>
    </cfRule>
  </conditionalFormatting>
  <conditionalFormatting sqref="CE3">
    <cfRule type="cellIs" dxfId="44" priority="39" operator="equal">
      <formula>"NEMA"</formula>
    </cfRule>
  </conditionalFormatting>
  <conditionalFormatting sqref="CD3">
    <cfRule type="cellIs" dxfId="43" priority="38" operator="equal">
      <formula>"NEMA"</formula>
    </cfRule>
  </conditionalFormatting>
  <conditionalFormatting sqref="DX3:EA3">
    <cfRule type="cellIs" dxfId="42" priority="37" operator="equal">
      <formula>"NEMA"</formula>
    </cfRule>
  </conditionalFormatting>
  <conditionalFormatting sqref="AN10 AN12:AN1048576">
    <cfRule type="cellIs" dxfId="41" priority="36" operator="equal">
      <formula>"NEMA"</formula>
    </cfRule>
  </conditionalFormatting>
  <conditionalFormatting sqref="AN11">
    <cfRule type="cellIs" dxfId="40" priority="35" operator="equal">
      <formula>"NEMA"</formula>
    </cfRule>
  </conditionalFormatting>
  <conditionalFormatting sqref="AN3">
    <cfRule type="cellIs" dxfId="39" priority="32" operator="equal">
      <formula>"NEMA"</formula>
    </cfRule>
  </conditionalFormatting>
  <conditionalFormatting sqref="AN4 AN6:AN7">
    <cfRule type="cellIs" dxfId="38" priority="33" operator="equal">
      <formula>"NEMA"</formula>
    </cfRule>
  </conditionalFormatting>
  <conditionalFormatting sqref="CQ13:CQ412">
    <cfRule type="cellIs" dxfId="37" priority="31" operator="equal">
      <formula>"NEMA"</formula>
    </cfRule>
  </conditionalFormatting>
  <conditionalFormatting sqref="AW10 AW4 AW12:AW1048576">
    <cfRule type="cellIs" dxfId="36" priority="30" operator="equal">
      <formula>"NEMA"</formula>
    </cfRule>
  </conditionalFormatting>
  <conditionalFormatting sqref="AW11">
    <cfRule type="cellIs" dxfId="35" priority="29" operator="equal">
      <formula>"NEMA"</formula>
    </cfRule>
  </conditionalFormatting>
  <conditionalFormatting sqref="AW3">
    <cfRule type="cellIs" dxfId="34" priority="28" operator="equal">
      <formula>"NEMA"</formula>
    </cfRule>
  </conditionalFormatting>
  <conditionalFormatting sqref="EI7">
    <cfRule type="cellIs" dxfId="33" priority="27" operator="equal">
      <formula>"NEMA"</formula>
    </cfRule>
  </conditionalFormatting>
  <conditionalFormatting sqref="EI5">
    <cfRule type="cellIs" dxfId="32" priority="26" operator="equal">
      <formula>"NEMA"</formula>
    </cfRule>
  </conditionalFormatting>
  <conditionalFormatting sqref="EI6">
    <cfRule type="cellIs" dxfId="31" priority="25" operator="equal">
      <formula>"NEMA"</formula>
    </cfRule>
  </conditionalFormatting>
  <conditionalFormatting sqref="AX6:AX7 AX10 AX4 AX12:AX1048576">
    <cfRule type="cellIs" dxfId="30" priority="24" operator="equal">
      <formula>"NEMA"</formula>
    </cfRule>
  </conditionalFormatting>
  <conditionalFormatting sqref="AX11">
    <cfRule type="cellIs" dxfId="29" priority="23" operator="equal">
      <formula>"NEMA"</formula>
    </cfRule>
  </conditionalFormatting>
  <conditionalFormatting sqref="AX3">
    <cfRule type="cellIs" dxfId="28" priority="22" operator="equal">
      <formula>"NEMA"</formula>
    </cfRule>
  </conditionalFormatting>
  <conditionalFormatting sqref="BW5">
    <cfRule type="cellIs" dxfId="27" priority="19" operator="equal">
      <formula>"NEMA"</formula>
    </cfRule>
  </conditionalFormatting>
  <conditionalFormatting sqref="BW6">
    <cfRule type="cellIs" dxfId="26" priority="18" operator="equal">
      <formula>"NEMA"</formula>
    </cfRule>
  </conditionalFormatting>
  <conditionalFormatting sqref="BY6">
    <cfRule type="cellIs" dxfId="25" priority="16" operator="equal">
      <formula>"NEMA"</formula>
    </cfRule>
  </conditionalFormatting>
  <conditionalFormatting sqref="BY5">
    <cfRule type="cellIs" dxfId="24" priority="17" operator="equal">
      <formula>"NEMA"</formula>
    </cfRule>
  </conditionalFormatting>
  <conditionalFormatting sqref="BW13:BW412">
    <cfRule type="cellIs" dxfId="23" priority="15" operator="equal">
      <formula>5</formula>
    </cfRule>
  </conditionalFormatting>
  <conditionalFormatting sqref="DN10:DN12">
    <cfRule type="cellIs" dxfId="22" priority="14" operator="equal">
      <formula>"NEMA"</formula>
    </cfRule>
  </conditionalFormatting>
  <conditionalFormatting sqref="DN230:DN1048576 DN14:DN129">
    <cfRule type="cellIs" dxfId="21" priority="13" operator="equal">
      <formula>"NEMA"</formula>
    </cfRule>
  </conditionalFormatting>
  <conditionalFormatting sqref="DN130:DN229">
    <cfRule type="cellIs" dxfId="20" priority="12" operator="equal">
      <formula>"NEMA"</formula>
    </cfRule>
  </conditionalFormatting>
  <conditionalFormatting sqref="DN13">
    <cfRule type="cellIs" dxfId="19" priority="11" operator="equal">
      <formula>"NEMA"</formula>
    </cfRule>
  </conditionalFormatting>
  <conditionalFormatting sqref="DN8">
    <cfRule type="cellIs" dxfId="18" priority="10" operator="equal">
      <formula>"NEMA"</formula>
    </cfRule>
  </conditionalFormatting>
  <conditionalFormatting sqref="DN4">
    <cfRule type="cellIs" dxfId="17" priority="9" operator="equal">
      <formula>"NEMA"</formula>
    </cfRule>
  </conditionalFormatting>
  <conditionalFormatting sqref="DN3">
    <cfRule type="cellIs" dxfId="16" priority="8" operator="equal">
      <formula>"NEMA"</formula>
    </cfRule>
  </conditionalFormatting>
  <conditionalFormatting sqref="BC13:BD412">
    <cfRule type="cellIs" dxfId="15" priority="7" operator="equal">
      <formula>"NEMA"</formula>
    </cfRule>
  </conditionalFormatting>
  <conditionalFormatting sqref="AY13:AY412">
    <cfRule type="cellIs" dxfId="14" priority="6" operator="notEqual">
      <formula>$AO13</formula>
    </cfRule>
  </conditionalFormatting>
  <conditionalFormatting sqref="BM6:BM7 BM10 BM4 BM12:BM1048576">
    <cfRule type="cellIs" dxfId="13" priority="5" operator="equal">
      <formula>"NEMA"</formula>
    </cfRule>
  </conditionalFormatting>
  <conditionalFormatting sqref="BM11">
    <cfRule type="cellIs" dxfId="12" priority="4" operator="equal">
      <formula>"NEMA"</formula>
    </cfRule>
  </conditionalFormatting>
  <conditionalFormatting sqref="BM3">
    <cfRule type="cellIs" dxfId="11" priority="3" operator="equal">
      <formula>"NEMA"</formula>
    </cfRule>
  </conditionalFormatting>
  <conditionalFormatting sqref="BQ13:BQ412">
    <cfRule type="expression" dxfId="10" priority="2">
      <formula>$BP13=1</formula>
    </cfRule>
  </conditionalFormatting>
  <conditionalFormatting sqref="BH13:BI412">
    <cfRule type="cellIs" dxfId="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9" t="s">
        <v>46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1"/>
    </row>
    <row r="3" spans="1:26" ht="15.75" thickBot="1" x14ac:dyDescent="0.3"/>
    <row r="4" spans="1:26" ht="21.75" thickBot="1" x14ac:dyDescent="0.4">
      <c r="B4" s="312" t="s">
        <v>147</v>
      </c>
      <c r="C4" s="313"/>
      <c r="D4" s="313"/>
      <c r="E4" s="314"/>
      <c r="F4" t="s">
        <v>0</v>
      </c>
      <c r="G4" s="318" t="s">
        <v>148</v>
      </c>
      <c r="H4" s="319"/>
      <c r="J4" s="312" t="s">
        <v>163</v>
      </c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4"/>
      <c r="W4" s="315" t="s">
        <v>47</v>
      </c>
      <c r="X4" s="316"/>
      <c r="Y4" s="317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229</v>
      </c>
      <c r="L6" s="63" t="s">
        <v>157</v>
      </c>
      <c r="M6" s="68" t="s">
        <v>228</v>
      </c>
      <c r="N6" s="68" t="s">
        <v>35</v>
      </c>
      <c r="O6" s="68" t="s">
        <v>35</v>
      </c>
      <c r="P6" s="71" t="s">
        <v>36</v>
      </c>
      <c r="Q6" s="249" t="s">
        <v>38</v>
      </c>
      <c r="R6" s="249" t="s">
        <v>39</v>
      </c>
      <c r="S6" s="249" t="s">
        <v>145</v>
      </c>
      <c r="T6" s="249" t="s">
        <v>40</v>
      </c>
      <c r="U6" s="217" t="s">
        <v>16</v>
      </c>
      <c r="W6" s="250" t="s">
        <v>50</v>
      </c>
      <c r="X6" t="s">
        <v>0</v>
      </c>
      <c r="Y6" s="250" t="s">
        <v>219</v>
      </c>
      <c r="Z6" t="s">
        <v>0</v>
      </c>
    </row>
    <row r="7" spans="1:26" ht="7.5" customHeight="1" thickBot="1" x14ac:dyDescent="0.3">
      <c r="F7" t="s">
        <v>0</v>
      </c>
      <c r="G7" s="251"/>
      <c r="H7" s="251"/>
      <c r="N7" s="252">
        <f>data_max_staza_id</f>
        <v>12</v>
      </c>
      <c r="O7" s="252">
        <f>data_max_staza_id</f>
        <v>12</v>
      </c>
      <c r="Q7" s="253"/>
      <c r="R7" s="253"/>
      <c r="S7" s="253"/>
      <c r="T7" s="253"/>
      <c r="W7" s="251"/>
      <c r="X7" t="s">
        <v>0</v>
      </c>
      <c r="Y7" s="254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885</v>
      </c>
      <c r="H8" s="102">
        <v>11</v>
      </c>
      <c r="J8" s="255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M21A</v>
      </c>
      <c r="Q8" s="256" t="str">
        <f t="shared" ref="Q8:Q39" si="4">IF(O8="","",INDEX(csv,MATCH($G8,nat_kategorija,0),41))</f>
        <v>9.14</v>
      </c>
      <c r="R8" s="256">
        <f>IF(Q8="","",VALUE(SUBSTITUTE(Q8,".",","))*1000)</f>
        <v>9140</v>
      </c>
      <c r="S8" s="256" t="str">
        <f t="shared" ref="S8:S39" si="5">IF(O8="","",INDEX(csv,MATCH($G8,nat_kategorija,0),42))</f>
        <v>460</v>
      </c>
      <c r="T8" s="256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7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58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3000</v>
      </c>
      <c r="H9" s="105">
        <v>7</v>
      </c>
      <c r="J9" s="259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Ž21A</v>
      </c>
      <c r="Q9" s="260" t="str">
        <f t="shared" si="4"/>
        <v>5.91</v>
      </c>
      <c r="R9" s="260">
        <f t="shared" ref="R9:R57" si="11">IF(Q9="","",VALUE(SUBSTITUTE(Q9,".",","))*1000)</f>
        <v>5910</v>
      </c>
      <c r="S9" s="260" t="str">
        <f t="shared" si="5"/>
        <v>270</v>
      </c>
      <c r="T9" s="260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61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2402</v>
      </c>
      <c r="H10" s="105">
        <v>14</v>
      </c>
      <c r="J10" s="259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M70 – M65</v>
      </c>
      <c r="Q10" s="260" t="str">
        <f t="shared" si="4"/>
        <v>3.17</v>
      </c>
      <c r="R10" s="260">
        <f t="shared" si="11"/>
        <v>3170</v>
      </c>
      <c r="S10" s="260" t="str">
        <f t="shared" si="5"/>
        <v>95</v>
      </c>
      <c r="T10" s="260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2366</v>
      </c>
      <c r="H11" s="105">
        <v>14</v>
      </c>
      <c r="J11" s="259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15</v>
      </c>
      <c r="O11" s="73" t="str">
        <f t="shared" si="10"/>
        <v/>
      </c>
      <c r="P11" s="31" t="str">
        <f t="shared" si="3"/>
        <v>M65</v>
      </c>
      <c r="Q11" s="260" t="str">
        <f t="shared" ref="Q11:Q15" si="12">IF(O11="","",INDEX(csv,MATCH($G11,nat_kategorija,0),41))</f>
        <v/>
      </c>
      <c r="R11" s="260" t="str">
        <f t="shared" ref="R11:R15" si="13">IF(Q11="","",VALUE(SUBSTITUTE(Q11,".",","))*1000)</f>
        <v/>
      </c>
      <c r="S11" s="260" t="str">
        <f t="shared" ref="S11:S15" si="14">IF(O11="","",INDEX(csv,MATCH($G11,nat_kategorija,0),42))</f>
        <v/>
      </c>
      <c r="T11" s="260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2194</v>
      </c>
      <c r="H12" s="105">
        <v>1</v>
      </c>
      <c r="J12" s="259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16</v>
      </c>
      <c r="O12" s="73">
        <f t="shared" si="10"/>
        <v>16</v>
      </c>
      <c r="P12" s="31" t="str">
        <f t="shared" si="3"/>
        <v>M55</v>
      </c>
      <c r="Q12" s="260" t="str">
        <f t="shared" si="12"/>
        <v>3.63</v>
      </c>
      <c r="R12" s="260">
        <f t="shared" si="13"/>
        <v>3630</v>
      </c>
      <c r="S12" s="260" t="str">
        <f t="shared" si="14"/>
        <v>150</v>
      </c>
      <c r="T12" s="260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1908</v>
      </c>
      <c r="H13" s="105">
        <v>12</v>
      </c>
      <c r="J13" s="259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M45</v>
      </c>
      <c r="Q13" s="260" t="str">
        <f t="shared" si="12"/>
        <v>4.77</v>
      </c>
      <c r="R13" s="260">
        <f t="shared" si="13"/>
        <v>4770</v>
      </c>
      <c r="S13" s="260" t="str">
        <f t="shared" si="14"/>
        <v>240</v>
      </c>
      <c r="T13" s="260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1574</v>
      </c>
      <c r="H14" s="105">
        <v>6</v>
      </c>
      <c r="J14" s="259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18</v>
      </c>
      <c r="O14" s="73">
        <f t="shared" si="10"/>
        <v>18</v>
      </c>
      <c r="P14" s="31" t="str">
        <f t="shared" si="3"/>
        <v>M35</v>
      </c>
      <c r="Q14" s="260" t="str">
        <f t="shared" si="12"/>
        <v>6.38</v>
      </c>
      <c r="R14" s="260">
        <f t="shared" si="13"/>
        <v>6380</v>
      </c>
      <c r="S14" s="260" t="str">
        <f t="shared" si="14"/>
        <v>325</v>
      </c>
      <c r="T14" s="260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1129</v>
      </c>
      <c r="H15" s="105">
        <v>13</v>
      </c>
      <c r="J15" s="259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</v>
      </c>
      <c r="O15" s="73">
        <f t="shared" si="10"/>
        <v>19</v>
      </c>
      <c r="P15" s="31" t="str">
        <f t="shared" si="3"/>
        <v>M21B – M16</v>
      </c>
      <c r="Q15" s="260" t="str">
        <f t="shared" si="12"/>
        <v>3.91</v>
      </c>
      <c r="R15" s="260">
        <f t="shared" si="13"/>
        <v>3910</v>
      </c>
      <c r="S15" s="260" t="str">
        <f t="shared" si="14"/>
        <v>125</v>
      </c>
      <c r="T15" s="260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651</v>
      </c>
      <c r="H16" s="105">
        <v>13</v>
      </c>
      <c r="J16" s="259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</v>
      </c>
      <c r="O16" s="73" t="str">
        <f t="shared" si="10"/>
        <v/>
      </c>
      <c r="P16" s="31" t="str">
        <f t="shared" si="3"/>
        <v>M16</v>
      </c>
      <c r="Q16" s="260" t="str">
        <f t="shared" si="4"/>
        <v/>
      </c>
      <c r="R16" s="260" t="str">
        <f t="shared" si="11"/>
        <v/>
      </c>
      <c r="S16" s="260" t="str">
        <f t="shared" si="5"/>
        <v/>
      </c>
      <c r="T16" s="260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768</v>
      </c>
      <c r="H17" s="105">
        <v>9</v>
      </c>
      <c r="J17" s="259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20</v>
      </c>
      <c r="O17" s="73">
        <f t="shared" si="10"/>
        <v>20</v>
      </c>
      <c r="P17" s="31" t="str">
        <f t="shared" si="3"/>
        <v>M20</v>
      </c>
      <c r="Q17" s="260" t="str">
        <f t="shared" si="4"/>
        <v>5.91</v>
      </c>
      <c r="R17" s="260">
        <f t="shared" si="11"/>
        <v>5910</v>
      </c>
      <c r="S17" s="260" t="str">
        <f t="shared" si="5"/>
        <v>290</v>
      </c>
      <c r="T17" s="260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486</v>
      </c>
      <c r="H18" s="105">
        <v>15</v>
      </c>
      <c r="J18" s="259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21</v>
      </c>
      <c r="O18" s="73">
        <f t="shared" si="10"/>
        <v>21</v>
      </c>
      <c r="P18" s="31" t="str">
        <f t="shared" si="3"/>
        <v>M14 – Ž14</v>
      </c>
      <c r="Q18" s="260" t="str">
        <f t="shared" si="4"/>
        <v>2.77</v>
      </c>
      <c r="R18" s="260">
        <f t="shared" si="11"/>
        <v>2770</v>
      </c>
      <c r="S18" s="260" t="str">
        <f t="shared" si="5"/>
        <v>65</v>
      </c>
      <c r="T18" s="260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2731</v>
      </c>
      <c r="H19" s="105">
        <v>15</v>
      </c>
      <c r="J19" s="259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21</v>
      </c>
      <c r="O19" s="73" t="str">
        <f t="shared" si="10"/>
        <v/>
      </c>
      <c r="P19" s="31" t="str">
        <f t="shared" si="3"/>
        <v>Ž14</v>
      </c>
      <c r="Q19" s="260" t="str">
        <f t="shared" si="4"/>
        <v/>
      </c>
      <c r="R19" s="260" t="str">
        <f t="shared" si="11"/>
        <v/>
      </c>
      <c r="S19" s="260" t="str">
        <f t="shared" si="5"/>
        <v/>
      </c>
      <c r="T19" s="260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363</v>
      </c>
      <c r="H20" s="105">
        <v>3</v>
      </c>
      <c r="J20" s="259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22</v>
      </c>
      <c r="O20" s="73">
        <f t="shared" si="10"/>
        <v>22</v>
      </c>
      <c r="P20" s="31" t="str">
        <f t="shared" si="3"/>
        <v>M12 – Ž12</v>
      </c>
      <c r="Q20" s="260" t="str">
        <f t="shared" si="4"/>
        <v>1.93</v>
      </c>
      <c r="R20" s="260">
        <f t="shared" si="11"/>
        <v>1930</v>
      </c>
      <c r="S20" s="260" t="str">
        <f t="shared" si="5"/>
        <v>30</v>
      </c>
      <c r="T20" s="260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2636</v>
      </c>
      <c r="H21" s="105">
        <v>3</v>
      </c>
      <c r="J21" s="259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22</v>
      </c>
      <c r="O21" s="73" t="str">
        <f t="shared" si="10"/>
        <v/>
      </c>
      <c r="P21" s="31" t="str">
        <f t="shared" si="3"/>
        <v>Ž12</v>
      </c>
      <c r="Q21" s="260" t="str">
        <f t="shared" si="4"/>
        <v/>
      </c>
      <c r="R21" s="260" t="str">
        <f t="shared" si="11"/>
        <v/>
      </c>
      <c r="S21" s="260" t="str">
        <f t="shared" si="5"/>
        <v/>
      </c>
      <c r="T21" s="260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3679</v>
      </c>
      <c r="H22" s="105">
        <v>10</v>
      </c>
      <c r="J22" s="259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23</v>
      </c>
      <c r="O22" s="73">
        <f t="shared" si="10"/>
        <v>23</v>
      </c>
      <c r="P22" s="31" t="str">
        <f t="shared" si="3"/>
        <v>Ž65</v>
      </c>
      <c r="Q22" s="260" t="str">
        <f t="shared" si="4"/>
        <v>2.33</v>
      </c>
      <c r="R22" s="260">
        <f t="shared" si="11"/>
        <v>2330</v>
      </c>
      <c r="S22" s="260" t="str">
        <f t="shared" si="5"/>
        <v>50</v>
      </c>
      <c r="T22" s="260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3618</v>
      </c>
      <c r="H23" s="105">
        <v>2</v>
      </c>
      <c r="J23" s="259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24</v>
      </c>
      <c r="O23" s="73">
        <f t="shared" si="10"/>
        <v>24</v>
      </c>
      <c r="P23" s="31" t="str">
        <f t="shared" si="3"/>
        <v>Ž55</v>
      </c>
      <c r="Q23" s="260" t="str">
        <f t="shared" si="4"/>
        <v>2.81</v>
      </c>
      <c r="R23" s="260">
        <f t="shared" si="11"/>
        <v>2810</v>
      </c>
      <c r="S23" s="260" t="str">
        <f t="shared" si="5"/>
        <v>90</v>
      </c>
      <c r="T23" s="260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3442</v>
      </c>
      <c r="H24" s="105">
        <v>8</v>
      </c>
      <c r="J24" s="259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25</v>
      </c>
      <c r="O24" s="73">
        <f t="shared" si="10"/>
        <v>25</v>
      </c>
      <c r="P24" s="31" t="str">
        <f t="shared" si="3"/>
        <v>Ž45</v>
      </c>
      <c r="Q24" s="260" t="str">
        <f t="shared" si="4"/>
        <v>3.39</v>
      </c>
      <c r="R24" s="260">
        <f t="shared" si="11"/>
        <v>3390</v>
      </c>
      <c r="S24" s="260" t="str">
        <f t="shared" si="5"/>
        <v>110</v>
      </c>
      <c r="T24" s="260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3264</v>
      </c>
      <c r="H25" s="105">
        <v>4</v>
      </c>
      <c r="J25" s="259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26</v>
      </c>
      <c r="O25" s="73">
        <f t="shared" si="10"/>
        <v>26</v>
      </c>
      <c r="P25" s="31" t="str">
        <f t="shared" si="3"/>
        <v>Ž35</v>
      </c>
      <c r="Q25" s="260" t="str">
        <f t="shared" si="4"/>
        <v>3.82</v>
      </c>
      <c r="R25" s="260">
        <f t="shared" si="11"/>
        <v>3820</v>
      </c>
      <c r="S25" s="260" t="str">
        <f t="shared" si="5"/>
        <v>155</v>
      </c>
      <c r="T25" s="260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3093</v>
      </c>
      <c r="H26" s="105">
        <v>17</v>
      </c>
      <c r="J26" s="259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27</v>
      </c>
      <c r="O26" s="73">
        <f t="shared" si="10"/>
        <v>27</v>
      </c>
      <c r="P26" s="31" t="str">
        <f t="shared" si="3"/>
        <v>Ž21B – Ž16</v>
      </c>
      <c r="Q26" s="260" t="str">
        <f t="shared" si="4"/>
        <v>3.31</v>
      </c>
      <c r="R26" s="260">
        <f t="shared" si="11"/>
        <v>3310</v>
      </c>
      <c r="S26" s="260" t="str">
        <f t="shared" si="5"/>
        <v>115</v>
      </c>
      <c r="T26" s="260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2765</v>
      </c>
      <c r="H27" s="105">
        <v>17</v>
      </c>
      <c r="J27" s="259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27</v>
      </c>
      <c r="O27" s="73" t="str">
        <f t="shared" si="10"/>
        <v/>
      </c>
      <c r="P27" s="31" t="str">
        <f t="shared" si="3"/>
        <v>Ž16</v>
      </c>
      <c r="Q27" s="260" t="str">
        <f t="shared" si="4"/>
        <v/>
      </c>
      <c r="R27" s="260" t="str">
        <f t="shared" si="11"/>
        <v/>
      </c>
      <c r="S27" s="260" t="str">
        <f t="shared" si="5"/>
        <v/>
      </c>
      <c r="T27" s="260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2927</v>
      </c>
      <c r="H28" s="105">
        <v>5</v>
      </c>
      <c r="J28" s="259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28</v>
      </c>
      <c r="O28" s="73">
        <f t="shared" si="10"/>
        <v>28</v>
      </c>
      <c r="P28" s="31" t="str">
        <f t="shared" si="3"/>
        <v>Ž20</v>
      </c>
      <c r="Q28" s="260" t="str">
        <f t="shared" si="4"/>
        <v>4.33</v>
      </c>
      <c r="R28" s="260">
        <f t="shared" si="11"/>
        <v>4330</v>
      </c>
      <c r="S28" s="260" t="str">
        <f t="shared" si="5"/>
        <v>155</v>
      </c>
      <c r="T28" s="260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2426</v>
      </c>
      <c r="H29" s="105">
        <v>16</v>
      </c>
      <c r="J29" s="259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29</v>
      </c>
      <c r="O29" s="73">
        <f t="shared" si="10"/>
        <v>29</v>
      </c>
      <c r="P29" s="31" t="str">
        <f t="shared" si="3"/>
        <v>Otvorena</v>
      </c>
      <c r="Q29" s="260" t="str">
        <f t="shared" si="4"/>
        <v>3.31</v>
      </c>
      <c r="R29" s="260">
        <f t="shared" si="11"/>
        <v>3310</v>
      </c>
      <c r="S29" s="260" t="str">
        <f t="shared" si="5"/>
        <v>125</v>
      </c>
      <c r="T29" s="260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9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60" t="str">
        <f t="shared" si="4"/>
        <v/>
      </c>
      <c r="R30" s="260" t="str">
        <f t="shared" si="11"/>
        <v/>
      </c>
      <c r="S30" s="260" t="str">
        <f t="shared" si="5"/>
        <v/>
      </c>
      <c r="T30" s="260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9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60" t="str">
        <f t="shared" si="4"/>
        <v/>
      </c>
      <c r="R31" s="260" t="str">
        <f t="shared" si="11"/>
        <v/>
      </c>
      <c r="S31" s="260" t="str">
        <f t="shared" si="5"/>
        <v/>
      </c>
      <c r="T31" s="260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9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60" t="str">
        <f t="shared" si="4"/>
        <v/>
      </c>
      <c r="R32" s="260" t="str">
        <f t="shared" si="11"/>
        <v/>
      </c>
      <c r="S32" s="260" t="str">
        <f t="shared" si="5"/>
        <v/>
      </c>
      <c r="T32" s="260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9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60" t="str">
        <f t="shared" si="4"/>
        <v/>
      </c>
      <c r="R33" s="260" t="str">
        <f t="shared" si="11"/>
        <v/>
      </c>
      <c r="S33" s="260" t="str">
        <f t="shared" si="5"/>
        <v/>
      </c>
      <c r="T33" s="260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9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60" t="str">
        <f t="shared" si="4"/>
        <v/>
      </c>
      <c r="R34" s="260" t="str">
        <f t="shared" si="11"/>
        <v/>
      </c>
      <c r="S34" s="260" t="str">
        <f t="shared" si="5"/>
        <v/>
      </c>
      <c r="T34" s="260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9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60" t="str">
        <f t="shared" si="4"/>
        <v/>
      </c>
      <c r="R35" s="260" t="str">
        <f t="shared" si="11"/>
        <v/>
      </c>
      <c r="S35" s="260" t="str">
        <f t="shared" si="5"/>
        <v/>
      </c>
      <c r="T35" s="260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9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60" t="str">
        <f t="shared" si="4"/>
        <v/>
      </c>
      <c r="R36" s="260" t="str">
        <f t="shared" si="11"/>
        <v/>
      </c>
      <c r="S36" s="260" t="str">
        <f t="shared" si="5"/>
        <v/>
      </c>
      <c r="T36" s="260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9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60" t="str">
        <f t="shared" si="4"/>
        <v/>
      </c>
      <c r="R37" s="260" t="str">
        <f t="shared" si="11"/>
        <v/>
      </c>
      <c r="S37" s="260" t="str">
        <f t="shared" si="5"/>
        <v/>
      </c>
      <c r="T37" s="260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9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60" t="str">
        <f t="shared" si="4"/>
        <v/>
      </c>
      <c r="R38" s="260" t="str">
        <f t="shared" si="11"/>
        <v/>
      </c>
      <c r="S38" s="260" t="str">
        <f t="shared" si="5"/>
        <v/>
      </c>
      <c r="T38" s="260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9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60" t="str">
        <f t="shared" si="4"/>
        <v/>
      </c>
      <c r="R39" s="260" t="str">
        <f t="shared" si="11"/>
        <v/>
      </c>
      <c r="S39" s="260" t="str">
        <f t="shared" si="5"/>
        <v/>
      </c>
      <c r="T39" s="260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9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60" t="str">
        <f t="shared" ref="Q40:Q57" si="19">IF(O40="","",INDEX(csv,MATCH($G40,nat_kategorija,0),41))</f>
        <v/>
      </c>
      <c r="R40" s="260" t="str">
        <f t="shared" si="11"/>
        <v/>
      </c>
      <c r="S40" s="260" t="str">
        <f t="shared" ref="S40:S57" si="20">IF(O40="","",INDEX(csv,MATCH($G40,nat_kategorija,0),42))</f>
        <v/>
      </c>
      <c r="T40" s="260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9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60" t="str">
        <f t="shared" si="19"/>
        <v/>
      </c>
      <c r="R41" s="260" t="str">
        <f t="shared" si="11"/>
        <v/>
      </c>
      <c r="S41" s="260" t="str">
        <f t="shared" si="20"/>
        <v/>
      </c>
      <c r="T41" s="260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9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60" t="str">
        <f t="shared" si="19"/>
        <v/>
      </c>
      <c r="R42" s="260" t="str">
        <f t="shared" si="11"/>
        <v/>
      </c>
      <c r="S42" s="260" t="str">
        <f t="shared" si="20"/>
        <v/>
      </c>
      <c r="T42" s="260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9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60" t="str">
        <f t="shared" si="19"/>
        <v/>
      </c>
      <c r="R43" s="260" t="str">
        <f t="shared" si="11"/>
        <v/>
      </c>
      <c r="S43" s="260" t="str">
        <f t="shared" si="20"/>
        <v/>
      </c>
      <c r="T43" s="260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9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60" t="str">
        <f t="shared" si="19"/>
        <v/>
      </c>
      <c r="R44" s="260" t="str">
        <f t="shared" si="11"/>
        <v/>
      </c>
      <c r="S44" s="260" t="str">
        <f t="shared" si="20"/>
        <v/>
      </c>
      <c r="T44" s="260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9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60" t="str">
        <f t="shared" si="19"/>
        <v/>
      </c>
      <c r="R45" s="260" t="str">
        <f t="shared" si="11"/>
        <v/>
      </c>
      <c r="S45" s="260" t="str">
        <f t="shared" si="20"/>
        <v/>
      </c>
      <c r="T45" s="260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9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60" t="str">
        <f t="shared" si="19"/>
        <v/>
      </c>
      <c r="R46" s="260" t="str">
        <f t="shared" si="11"/>
        <v/>
      </c>
      <c r="S46" s="260" t="str">
        <f t="shared" si="20"/>
        <v/>
      </c>
      <c r="T46" s="260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9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60" t="str">
        <f t="shared" si="19"/>
        <v/>
      </c>
      <c r="R47" s="260" t="str">
        <f t="shared" si="11"/>
        <v/>
      </c>
      <c r="S47" s="260" t="str">
        <f t="shared" si="20"/>
        <v/>
      </c>
      <c r="T47" s="260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9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60" t="str">
        <f t="shared" si="19"/>
        <v/>
      </c>
      <c r="R48" s="260" t="str">
        <f t="shared" si="11"/>
        <v/>
      </c>
      <c r="S48" s="260" t="str">
        <f t="shared" si="20"/>
        <v/>
      </c>
      <c r="T48" s="260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9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60" t="str">
        <f t="shared" si="19"/>
        <v/>
      </c>
      <c r="R49" s="260" t="str">
        <f t="shared" si="11"/>
        <v/>
      </c>
      <c r="S49" s="260" t="str">
        <f t="shared" si="20"/>
        <v/>
      </c>
      <c r="T49" s="260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9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60" t="str">
        <f t="shared" si="19"/>
        <v/>
      </c>
      <c r="R50" s="260" t="str">
        <f t="shared" si="11"/>
        <v/>
      </c>
      <c r="S50" s="260" t="str">
        <f t="shared" si="20"/>
        <v/>
      </c>
      <c r="T50" s="260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9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60" t="str">
        <f t="shared" si="19"/>
        <v/>
      </c>
      <c r="R51" s="260" t="str">
        <f t="shared" si="11"/>
        <v/>
      </c>
      <c r="S51" s="260" t="str">
        <f t="shared" si="20"/>
        <v/>
      </c>
      <c r="T51" s="260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9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60" t="str">
        <f t="shared" si="19"/>
        <v/>
      </c>
      <c r="R52" s="260" t="str">
        <f t="shared" si="11"/>
        <v/>
      </c>
      <c r="S52" s="260" t="str">
        <f t="shared" si="20"/>
        <v/>
      </c>
      <c r="T52" s="260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9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60" t="str">
        <f t="shared" si="19"/>
        <v/>
      </c>
      <c r="R53" s="260" t="str">
        <f t="shared" si="11"/>
        <v/>
      </c>
      <c r="S53" s="260" t="str">
        <f t="shared" si="20"/>
        <v/>
      </c>
      <c r="T53" s="260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9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60" t="str">
        <f t="shared" si="19"/>
        <v/>
      </c>
      <c r="R54" s="260" t="str">
        <f t="shared" si="11"/>
        <v/>
      </c>
      <c r="S54" s="260" t="str">
        <f t="shared" si="20"/>
        <v/>
      </c>
      <c r="T54" s="260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9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60" t="str">
        <f t="shared" si="19"/>
        <v/>
      </c>
      <c r="R55" s="260" t="str">
        <f t="shared" si="11"/>
        <v/>
      </c>
      <c r="S55" s="260" t="str">
        <f t="shared" si="20"/>
        <v/>
      </c>
      <c r="T55" s="260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9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60" t="str">
        <f t="shared" si="19"/>
        <v/>
      </c>
      <c r="R56" s="260" t="str">
        <f t="shared" si="11"/>
        <v/>
      </c>
      <c r="S56" s="260" t="str">
        <f t="shared" si="20"/>
        <v/>
      </c>
      <c r="T56" s="260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62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63" t="str">
        <f t="shared" si="19"/>
        <v/>
      </c>
      <c r="R57" s="263" t="str">
        <f t="shared" si="11"/>
        <v/>
      </c>
      <c r="S57" s="263" t="str">
        <f t="shared" si="20"/>
        <v/>
      </c>
      <c r="T57" s="263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20" t="s">
        <v>139</v>
      </c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2"/>
    </row>
    <row r="3" spans="1:24" ht="15.75" thickBot="1" x14ac:dyDescent="0.3"/>
    <row r="4" spans="1:24" ht="21.75" thickBot="1" x14ac:dyDescent="0.4">
      <c r="C4" s="323"/>
      <c r="D4" s="324"/>
      <c r="E4" s="324"/>
      <c r="F4" s="324"/>
      <c r="G4" s="325"/>
      <c r="I4" s="191"/>
      <c r="K4" s="323"/>
      <c r="L4" s="324"/>
      <c r="M4" s="324"/>
      <c r="N4" s="325"/>
      <c r="P4" s="323"/>
      <c r="Q4" s="324"/>
      <c r="R4" s="324"/>
      <c r="S4" s="325"/>
      <c r="U4" s="323"/>
      <c r="V4" s="324"/>
      <c r="W4" s="325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219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9" priority="10" operator="equal">
      <formula>"NEMA"</formula>
    </cfRule>
  </conditionalFormatting>
  <conditionalFormatting sqref="L8:L57">
    <cfRule type="cellIs" dxfId="8" priority="6" operator="equal">
      <formula>"NEMA"</formula>
    </cfRule>
  </conditionalFormatting>
  <conditionalFormatting sqref="F8:F57">
    <cfRule type="cellIs" dxfId="7" priority="9" operator="equal">
      <formula>"NEMA"</formula>
    </cfRule>
  </conditionalFormatting>
  <conditionalFormatting sqref="G8:G57">
    <cfRule type="cellIs" dxfId="6" priority="8" operator="equal">
      <formula>"NEMA"</formula>
    </cfRule>
  </conditionalFormatting>
  <conditionalFormatting sqref="K8:K57">
    <cfRule type="cellIs" dxfId="5" priority="7" operator="equal">
      <formula>"NEMA"</formula>
    </cfRule>
  </conditionalFormatting>
  <conditionalFormatting sqref="R8:R57">
    <cfRule type="cellIs" dxfId="4" priority="4" operator="equal">
      <formula>"NEMA"</formula>
    </cfRule>
  </conditionalFormatting>
  <conditionalFormatting sqref="S8:S57">
    <cfRule type="cellIs" dxfId="3" priority="3" operator="equal">
      <formula>"NEMA"</formula>
    </cfRule>
  </conditionalFormatting>
  <conditionalFormatting sqref="Q8:Q57">
    <cfRule type="cellIs" dxfId="2" priority="2" operator="equal">
      <formula>"NEMA"</formula>
    </cfRule>
  </conditionalFormatting>
  <conditionalFormatting sqref="P8:P57">
    <cfRule type="cellIs" dxfId="1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O13" sqref="O13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9" t="s">
        <v>52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19"/>
      <c r="J4"/>
      <c r="L4"/>
      <c r="N4" s="318" t="s">
        <v>49</v>
      </c>
      <c r="O4" s="329"/>
      <c r="P4" s="319"/>
    </row>
    <row r="5" spans="2:16" ht="15.75" thickBot="1" x14ac:dyDescent="0.3"/>
    <row r="6" spans="2:16" ht="123.75" customHeight="1" thickBot="1" x14ac:dyDescent="0.3">
      <c r="B6" s="326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7"/>
      <c r="D6" s="327"/>
      <c r="E6" s="327"/>
      <c r="F6" s="328"/>
      <c r="N6" s="326" t="s">
        <v>129</v>
      </c>
      <c r="O6" s="327"/>
      <c r="P6" s="328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4404</v>
      </c>
      <c r="O8" s="23" t="s">
        <v>4405</v>
      </c>
      <c r="P8" s="24" t="s">
        <v>4406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1028</v>
      </c>
      <c r="D10" s="101" t="s">
        <v>3734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/>
      <c r="O10" s="101"/>
      <c r="P10" s="102"/>
    </row>
    <row r="11" spans="2:16" x14ac:dyDescent="0.25">
      <c r="B11" s="103">
        <v>1952</v>
      </c>
      <c r="C11" s="104" t="s">
        <v>2020</v>
      </c>
      <c r="D11" s="104" t="s">
        <v>2324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3735</v>
      </c>
      <c r="D12" s="104" t="s">
        <v>3736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1320</v>
      </c>
      <c r="D13" s="104" t="s">
        <v>3737</v>
      </c>
      <c r="E13" s="104" t="s">
        <v>1631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1073</v>
      </c>
      <c r="D14" s="104" t="s">
        <v>1626</v>
      </c>
      <c r="E14" s="104" t="s">
        <v>1631</v>
      </c>
      <c r="F14" s="105" t="s">
        <v>1574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1305</v>
      </c>
      <c r="D15" s="104" t="s">
        <v>3738</v>
      </c>
      <c r="E15" s="104" t="s">
        <v>1631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3739</v>
      </c>
      <c r="D16" s="104" t="s">
        <v>3740</v>
      </c>
      <c r="E16" s="104" t="s">
        <v>1631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437</v>
      </c>
      <c r="D17" s="104" t="s">
        <v>3741</v>
      </c>
      <c r="E17" s="104" t="s">
        <v>1631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3742</v>
      </c>
      <c r="D18" s="104" t="s">
        <v>3743</v>
      </c>
      <c r="E18" s="104" t="s">
        <v>1631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3744</v>
      </c>
      <c r="D19" s="104" t="s">
        <v>3745</v>
      </c>
      <c r="E19" s="104" t="s">
        <v>1631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3559</v>
      </c>
      <c r="D20" s="104" t="s">
        <v>3746</v>
      </c>
      <c r="E20" s="104" t="s">
        <v>1631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1866</v>
      </c>
      <c r="D21" s="104" t="s">
        <v>3747</v>
      </c>
      <c r="E21" s="104" t="s">
        <v>1631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3261</v>
      </c>
      <c r="D22" s="104" t="s">
        <v>3748</v>
      </c>
      <c r="E22" s="104" t="s">
        <v>1631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1290</v>
      </c>
      <c r="D23" s="104" t="s">
        <v>3749</v>
      </c>
      <c r="E23" s="104" t="s">
        <v>1631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1943</v>
      </c>
      <c r="D24" s="104" t="s">
        <v>1942</v>
      </c>
      <c r="E24" s="104" t="s">
        <v>1631</v>
      </c>
      <c r="F24" s="105" t="s">
        <v>1908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2510</v>
      </c>
      <c r="D25" s="104" t="s">
        <v>3046</v>
      </c>
      <c r="E25" s="104" t="s">
        <v>1631</v>
      </c>
      <c r="F25" s="105" t="s">
        <v>3000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1523</v>
      </c>
      <c r="D26" s="104" t="s">
        <v>3750</v>
      </c>
      <c r="E26" s="104" t="s">
        <v>1631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452</v>
      </c>
      <c r="D27" s="104" t="s">
        <v>3750</v>
      </c>
      <c r="E27" s="104" t="s">
        <v>1631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3751</v>
      </c>
      <c r="D28" s="104" t="s">
        <v>3752</v>
      </c>
      <c r="E28" s="104" t="s">
        <v>1631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2601</v>
      </c>
      <c r="D29" s="104" t="s">
        <v>3090</v>
      </c>
      <c r="E29" s="104" t="s">
        <v>1631</v>
      </c>
      <c r="F29" s="105" t="s">
        <v>3093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2266</v>
      </c>
      <c r="D30" s="104" t="s">
        <v>2265</v>
      </c>
      <c r="E30" s="104" t="s">
        <v>1631</v>
      </c>
      <c r="F30" s="105" t="s">
        <v>2194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3599</v>
      </c>
      <c r="D31" s="104" t="s">
        <v>2265</v>
      </c>
      <c r="E31" s="104" t="s">
        <v>1631</v>
      </c>
      <c r="F31" s="105" t="s">
        <v>3618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1363</v>
      </c>
      <c r="D32" s="104" t="s">
        <v>2058</v>
      </c>
      <c r="E32" s="104" t="s">
        <v>1631</v>
      </c>
      <c r="F32" s="105" t="s">
        <v>1908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2683</v>
      </c>
      <c r="D33" s="104" t="s">
        <v>2058</v>
      </c>
      <c r="E33" s="104" t="s">
        <v>1631</v>
      </c>
      <c r="F33" s="105" t="s">
        <v>2636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3233</v>
      </c>
      <c r="D34" s="104" t="s">
        <v>2058</v>
      </c>
      <c r="E34" s="104" t="s">
        <v>1631</v>
      </c>
      <c r="F34" s="105" t="s">
        <v>3264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2653</v>
      </c>
      <c r="D35" s="104" t="s">
        <v>2058</v>
      </c>
      <c r="E35" s="104" t="s">
        <v>1631</v>
      </c>
      <c r="F35" s="105" t="s">
        <v>2636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2663</v>
      </c>
      <c r="D36" s="104" t="s">
        <v>2058</v>
      </c>
      <c r="E36" s="104" t="s">
        <v>1631</v>
      </c>
      <c r="F36" s="105" t="s">
        <v>2636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3753</v>
      </c>
      <c r="D37" s="104" t="s">
        <v>3754</v>
      </c>
      <c r="E37" s="104" t="s">
        <v>1631</v>
      </c>
      <c r="F37" s="105" t="s">
        <v>3618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3182</v>
      </c>
      <c r="D38" s="104" t="s">
        <v>3754</v>
      </c>
      <c r="E38" s="104" t="s">
        <v>1631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3755</v>
      </c>
      <c r="D39" s="104" t="s">
        <v>3754</v>
      </c>
      <c r="E39" s="104" t="s">
        <v>1631</v>
      </c>
      <c r="F39" s="105" t="s">
        <v>2194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3756</v>
      </c>
      <c r="D40" s="104" t="s">
        <v>3757</v>
      </c>
      <c r="E40" s="104" t="s">
        <v>1631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1453</v>
      </c>
      <c r="D41" s="104" t="s">
        <v>3758</v>
      </c>
      <c r="E41" s="104" t="s">
        <v>478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3759</v>
      </c>
      <c r="D42" s="104" t="s">
        <v>3760</v>
      </c>
      <c r="E42" s="104" t="s">
        <v>478</v>
      </c>
      <c r="F42" s="105" t="s">
        <v>2636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437</v>
      </c>
      <c r="D43" s="104" t="s">
        <v>3760</v>
      </c>
      <c r="E43" s="104" t="s">
        <v>478</v>
      </c>
      <c r="F43" s="105" t="s">
        <v>1908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475</v>
      </c>
      <c r="D44" s="104" t="s">
        <v>474</v>
      </c>
      <c r="E44" s="104" t="s">
        <v>478</v>
      </c>
      <c r="F44" s="105" t="s">
        <v>486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2244</v>
      </c>
      <c r="D45" s="104" t="s">
        <v>474</v>
      </c>
      <c r="E45" s="104" t="s">
        <v>478</v>
      </c>
      <c r="F45" s="105" t="s">
        <v>2194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2772</v>
      </c>
      <c r="D46" s="104" t="s">
        <v>474</v>
      </c>
      <c r="E46" s="104" t="s">
        <v>478</v>
      </c>
      <c r="F46" s="105" t="s">
        <v>3442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3761</v>
      </c>
      <c r="D47" s="104" t="s">
        <v>474</v>
      </c>
      <c r="E47" s="104" t="s">
        <v>478</v>
      </c>
      <c r="F47" s="105" t="s">
        <v>2927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3762</v>
      </c>
      <c r="D48" s="104" t="s">
        <v>3763</v>
      </c>
      <c r="E48" s="104" t="s">
        <v>478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2911</v>
      </c>
      <c r="D49" s="104" t="s">
        <v>507</v>
      </c>
      <c r="E49" s="104" t="s">
        <v>478</v>
      </c>
      <c r="F49" s="105" t="s">
        <v>2765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2564</v>
      </c>
      <c r="D50" s="104" t="s">
        <v>507</v>
      </c>
      <c r="E50" s="104" t="s">
        <v>478</v>
      </c>
      <c r="F50" s="105" t="s">
        <v>2927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508</v>
      </c>
      <c r="D51" s="104" t="s">
        <v>507</v>
      </c>
      <c r="E51" s="104" t="s">
        <v>478</v>
      </c>
      <c r="F51" s="105" t="s">
        <v>486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2824</v>
      </c>
      <c r="D52" s="104" t="s">
        <v>507</v>
      </c>
      <c r="E52" s="104" t="s">
        <v>478</v>
      </c>
      <c r="F52" s="105" t="s">
        <v>2927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2622</v>
      </c>
      <c r="D53" s="104" t="s">
        <v>507</v>
      </c>
      <c r="E53" s="104" t="s">
        <v>478</v>
      </c>
      <c r="F53" s="105" t="s">
        <v>3442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452</v>
      </c>
      <c r="D54" s="104" t="s">
        <v>507</v>
      </c>
      <c r="E54" s="104" t="s">
        <v>478</v>
      </c>
      <c r="F54" s="105" t="s">
        <v>1129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1028</v>
      </c>
      <c r="D55" s="104" t="s">
        <v>507</v>
      </c>
      <c r="E55" s="104" t="s">
        <v>478</v>
      </c>
      <c r="F55" s="105" t="s">
        <v>1908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3764</v>
      </c>
      <c r="D56" s="104" t="s">
        <v>3765</v>
      </c>
      <c r="E56" s="104" t="s">
        <v>478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919</v>
      </c>
      <c r="D57" s="104" t="s">
        <v>3765</v>
      </c>
      <c r="E57" s="104" t="s">
        <v>478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1028</v>
      </c>
      <c r="D58" s="104" t="s">
        <v>3765</v>
      </c>
      <c r="E58" s="104" t="s">
        <v>478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3766</v>
      </c>
      <c r="D59" s="104" t="s">
        <v>3767</v>
      </c>
      <c r="E59" s="104" t="s">
        <v>478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471</v>
      </c>
      <c r="D60" s="104" t="s">
        <v>3768</v>
      </c>
      <c r="E60" s="104" t="s">
        <v>478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2646</v>
      </c>
      <c r="D61" s="104" t="s">
        <v>3769</v>
      </c>
      <c r="E61" s="104" t="s">
        <v>478</v>
      </c>
      <c r="F61" s="105" t="s">
        <v>2927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3252</v>
      </c>
      <c r="D62" s="104" t="s">
        <v>3770</v>
      </c>
      <c r="E62" s="104" t="s">
        <v>478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2703</v>
      </c>
      <c r="D63" s="104" t="s">
        <v>3771</v>
      </c>
      <c r="E63" s="104" t="s">
        <v>478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3772</v>
      </c>
      <c r="D64" s="104" t="s">
        <v>3771</v>
      </c>
      <c r="E64" s="104" t="s">
        <v>478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3773</v>
      </c>
      <c r="D65" s="104" t="s">
        <v>3774</v>
      </c>
      <c r="E65" s="104" t="s">
        <v>478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3775</v>
      </c>
      <c r="D66" s="104" t="s">
        <v>3776</v>
      </c>
      <c r="E66" s="104" t="s">
        <v>478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3777</v>
      </c>
      <c r="D67" s="104" t="s">
        <v>3778</v>
      </c>
      <c r="E67" s="104" t="s">
        <v>478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604</v>
      </c>
      <c r="D68" s="104" t="s">
        <v>3779</v>
      </c>
      <c r="E68" s="104" t="s">
        <v>478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2824</v>
      </c>
      <c r="D69" s="104" t="s">
        <v>3780</v>
      </c>
      <c r="E69" s="104" t="s">
        <v>478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1866</v>
      </c>
      <c r="D70" s="104" t="s">
        <v>3299</v>
      </c>
      <c r="E70" s="104" t="s">
        <v>478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1762</v>
      </c>
      <c r="D71" s="104" t="s">
        <v>3781</v>
      </c>
      <c r="E71" s="104" t="s">
        <v>478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3782</v>
      </c>
      <c r="D72" s="104" t="s">
        <v>3783</v>
      </c>
      <c r="E72" s="104" t="s">
        <v>478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1712</v>
      </c>
      <c r="D73" s="104" t="s">
        <v>3783</v>
      </c>
      <c r="E73" s="104" t="s">
        <v>478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3784</v>
      </c>
      <c r="D74" s="104" t="s">
        <v>3783</v>
      </c>
      <c r="E74" s="104" t="s">
        <v>478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2594</v>
      </c>
      <c r="D75" s="104" t="s">
        <v>2992</v>
      </c>
      <c r="E75" s="104" t="s">
        <v>478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1335</v>
      </c>
      <c r="D76" s="104" t="s">
        <v>2190</v>
      </c>
      <c r="E76" s="104" t="s">
        <v>478</v>
      </c>
      <c r="F76" s="105" t="s">
        <v>2194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2900</v>
      </c>
      <c r="D77" s="104" t="s">
        <v>2190</v>
      </c>
      <c r="E77" s="104" t="s">
        <v>478</v>
      </c>
      <c r="F77" s="105" t="s">
        <v>2765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3559</v>
      </c>
      <c r="D78" s="104" t="s">
        <v>2190</v>
      </c>
      <c r="E78" s="104" t="s">
        <v>478</v>
      </c>
      <c r="F78" s="105" t="s">
        <v>3093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3742</v>
      </c>
      <c r="D79" s="104" t="s">
        <v>2190</v>
      </c>
      <c r="E79" s="104" t="s">
        <v>478</v>
      </c>
      <c r="F79" s="105" t="s">
        <v>885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2937</v>
      </c>
      <c r="D80" s="104" t="s">
        <v>2190</v>
      </c>
      <c r="E80" s="104" t="s">
        <v>478</v>
      </c>
      <c r="F80" s="105" t="s">
        <v>2927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3785</v>
      </c>
      <c r="D81" s="104" t="s">
        <v>3786</v>
      </c>
      <c r="E81" s="104" t="s">
        <v>478</v>
      </c>
      <c r="F81" s="105" t="s">
        <v>3442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3541</v>
      </c>
      <c r="D82" s="104" t="s">
        <v>3540</v>
      </c>
      <c r="E82" s="104" t="s">
        <v>3727</v>
      </c>
      <c r="F82" s="105" t="s">
        <v>3442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3787</v>
      </c>
      <c r="D83" s="104" t="s">
        <v>3788</v>
      </c>
      <c r="E83" s="104" t="s">
        <v>3727</v>
      </c>
      <c r="F83" s="105" t="s">
        <v>2636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352</v>
      </c>
      <c r="D84" s="104" t="s">
        <v>458</v>
      </c>
      <c r="E84" s="104" t="s">
        <v>3727</v>
      </c>
      <c r="F84" s="105" t="s">
        <v>363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3789</v>
      </c>
      <c r="D85" s="104" t="s">
        <v>3790</v>
      </c>
      <c r="E85" s="104" t="s">
        <v>3727</v>
      </c>
      <c r="F85" s="105" t="s">
        <v>2636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2436</v>
      </c>
      <c r="D86" s="104" t="s">
        <v>1644</v>
      </c>
      <c r="E86" s="104" t="s">
        <v>3727</v>
      </c>
      <c r="F86" s="105" t="s">
        <v>2636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1453</v>
      </c>
      <c r="D87" s="104" t="s">
        <v>1644</v>
      </c>
      <c r="E87" s="104" t="s">
        <v>3727</v>
      </c>
      <c r="F87" s="105" t="s">
        <v>1574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3791</v>
      </c>
      <c r="D88" s="104" t="s">
        <v>3792</v>
      </c>
      <c r="E88" s="104" t="s">
        <v>3727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471</v>
      </c>
      <c r="D89" s="104" t="s">
        <v>3793</v>
      </c>
      <c r="E89" s="104" t="s">
        <v>3727</v>
      </c>
      <c r="F89" s="105" t="s">
        <v>885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1943</v>
      </c>
      <c r="D90" s="104" t="s">
        <v>3793</v>
      </c>
      <c r="E90" s="104" t="s">
        <v>3727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2836</v>
      </c>
      <c r="D91" s="104" t="s">
        <v>2835</v>
      </c>
      <c r="E91" s="104" t="s">
        <v>3727</v>
      </c>
      <c r="F91" s="105" t="s">
        <v>2765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3794</v>
      </c>
      <c r="D92" s="104" t="s">
        <v>2835</v>
      </c>
      <c r="E92" s="104" t="s">
        <v>3727</v>
      </c>
      <c r="F92" s="105" t="s">
        <v>2927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2892</v>
      </c>
      <c r="D93" s="104" t="s">
        <v>2835</v>
      </c>
      <c r="E93" s="104" t="s">
        <v>3727</v>
      </c>
      <c r="F93" s="105" t="s">
        <v>2927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3636</v>
      </c>
      <c r="D94" s="104" t="s">
        <v>3635</v>
      </c>
      <c r="E94" s="104" t="s">
        <v>3727</v>
      </c>
      <c r="F94" s="105" t="s">
        <v>3618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3795</v>
      </c>
      <c r="D95" s="104" t="s">
        <v>3796</v>
      </c>
      <c r="E95" s="104" t="s">
        <v>3727</v>
      </c>
      <c r="F95" s="105" t="s">
        <v>2636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3797</v>
      </c>
      <c r="D96" s="104" t="s">
        <v>3796</v>
      </c>
      <c r="E96" s="104" t="s">
        <v>3727</v>
      </c>
      <c r="F96" s="105" t="s">
        <v>2636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3798</v>
      </c>
      <c r="D97" s="104" t="s">
        <v>3799</v>
      </c>
      <c r="E97" s="104" t="s">
        <v>3727</v>
      </c>
      <c r="F97" s="105" t="s">
        <v>651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3800</v>
      </c>
      <c r="D98" s="104" t="s">
        <v>3799</v>
      </c>
      <c r="E98" s="104" t="s">
        <v>3727</v>
      </c>
      <c r="F98" s="105" t="s">
        <v>1908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3588</v>
      </c>
      <c r="D99" s="104" t="s">
        <v>3587</v>
      </c>
      <c r="E99" s="104" t="s">
        <v>3727</v>
      </c>
      <c r="F99" s="105" t="s">
        <v>3442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3800</v>
      </c>
      <c r="D100" s="104" t="s">
        <v>3801</v>
      </c>
      <c r="E100" s="104" t="s">
        <v>3727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3802</v>
      </c>
      <c r="D101" s="104" t="s">
        <v>3803</v>
      </c>
      <c r="E101" s="104" t="s">
        <v>3727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2436</v>
      </c>
      <c r="D102" s="104" t="s">
        <v>3804</v>
      </c>
      <c r="E102" s="104" t="s">
        <v>3727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2484</v>
      </c>
      <c r="D103" s="104" t="s">
        <v>3805</v>
      </c>
      <c r="E103" s="104" t="s">
        <v>3727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3806</v>
      </c>
      <c r="D104" s="104" t="s">
        <v>3807</v>
      </c>
      <c r="E104" s="104" t="s">
        <v>3727</v>
      </c>
      <c r="F104" s="105" t="s">
        <v>3000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1482</v>
      </c>
      <c r="D105" s="104" t="s">
        <v>732</v>
      </c>
      <c r="E105" s="104" t="s">
        <v>3727</v>
      </c>
      <c r="F105" s="105" t="s">
        <v>1908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733</v>
      </c>
      <c r="D106" s="104" t="s">
        <v>732</v>
      </c>
      <c r="E106" s="104" t="s">
        <v>3727</v>
      </c>
      <c r="F106" s="105" t="s">
        <v>651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3808</v>
      </c>
      <c r="D107" s="104" t="s">
        <v>732</v>
      </c>
      <c r="E107" s="104" t="s">
        <v>3727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3809</v>
      </c>
      <c r="D108" s="104" t="s">
        <v>3810</v>
      </c>
      <c r="E108" s="104" t="s">
        <v>3727</v>
      </c>
      <c r="F108" s="105" t="s">
        <v>363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508</v>
      </c>
      <c r="D109" s="104" t="s">
        <v>1812</v>
      </c>
      <c r="E109" s="104" t="s">
        <v>3727</v>
      </c>
      <c r="F109" s="105" t="s">
        <v>1574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714</v>
      </c>
      <c r="D110" s="104" t="s">
        <v>713</v>
      </c>
      <c r="E110" s="104" t="s">
        <v>3727</v>
      </c>
      <c r="F110" s="105" t="s">
        <v>651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2447</v>
      </c>
      <c r="D111" s="104" t="s">
        <v>713</v>
      </c>
      <c r="E111" s="104" t="s">
        <v>3727</v>
      </c>
      <c r="F111" s="105" t="s">
        <v>3442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1571</v>
      </c>
      <c r="D112" s="104" t="s">
        <v>1570</v>
      </c>
      <c r="E112" s="104" t="s">
        <v>3727</v>
      </c>
      <c r="F112" s="105" t="s">
        <v>1574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1005</v>
      </c>
      <c r="D113" s="104" t="s">
        <v>3811</v>
      </c>
      <c r="E113" s="104" t="s">
        <v>3727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475</v>
      </c>
      <c r="D114" s="104" t="s">
        <v>588</v>
      </c>
      <c r="E114" s="104" t="s">
        <v>3727</v>
      </c>
      <c r="F114" s="105" t="s">
        <v>651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2911</v>
      </c>
      <c r="D115" s="104" t="s">
        <v>588</v>
      </c>
      <c r="E115" s="104" t="s">
        <v>3727</v>
      </c>
      <c r="F115" s="105" t="s">
        <v>2927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589</v>
      </c>
      <c r="D116" s="104" t="s">
        <v>588</v>
      </c>
      <c r="E116" s="104" t="s">
        <v>3727</v>
      </c>
      <c r="F116" s="105" t="s">
        <v>486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3273</v>
      </c>
      <c r="D117" s="104" t="s">
        <v>588</v>
      </c>
      <c r="E117" s="104" t="s">
        <v>3727</v>
      </c>
      <c r="F117" s="105" t="s">
        <v>3264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2713</v>
      </c>
      <c r="D118" s="104" t="s">
        <v>3812</v>
      </c>
      <c r="E118" s="104" t="s">
        <v>3727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420</v>
      </c>
      <c r="D119" s="104" t="s">
        <v>481</v>
      </c>
      <c r="E119" s="104" t="s">
        <v>3727</v>
      </c>
      <c r="F119" s="105" t="s">
        <v>486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2622</v>
      </c>
      <c r="D120" s="104" t="s">
        <v>3813</v>
      </c>
      <c r="E120" s="104" t="s">
        <v>3727</v>
      </c>
      <c r="F120" s="105" t="s">
        <v>3442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3182</v>
      </c>
      <c r="D121" s="104" t="s">
        <v>3814</v>
      </c>
      <c r="E121" s="104" t="s">
        <v>3727</v>
      </c>
      <c r="F121" s="105" t="s">
        <v>2731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2564</v>
      </c>
      <c r="D122" s="104" t="s">
        <v>3814</v>
      </c>
      <c r="E122" s="104" t="s">
        <v>3727</v>
      </c>
      <c r="F122" s="105" t="s">
        <v>2731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1052</v>
      </c>
      <c r="D123" s="104" t="s">
        <v>1051</v>
      </c>
      <c r="E123" s="104" t="s">
        <v>3727</v>
      </c>
      <c r="F123" s="105" t="s">
        <v>885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1179</v>
      </c>
      <c r="D124" s="104" t="s">
        <v>2303</v>
      </c>
      <c r="E124" s="104" t="s">
        <v>3727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685</v>
      </c>
      <c r="D125" s="104" t="s">
        <v>684</v>
      </c>
      <c r="E125" s="104" t="s">
        <v>3727</v>
      </c>
      <c r="F125" s="105" t="s">
        <v>651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3815</v>
      </c>
      <c r="D126" s="104" t="s">
        <v>3816</v>
      </c>
      <c r="E126" s="104" t="s">
        <v>3727</v>
      </c>
      <c r="F126" s="105" t="s">
        <v>2636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3817</v>
      </c>
      <c r="D127" s="104" t="s">
        <v>3816</v>
      </c>
      <c r="E127" s="104" t="s">
        <v>3727</v>
      </c>
      <c r="F127" s="105" t="s">
        <v>2636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3818</v>
      </c>
      <c r="D128" s="104" t="s">
        <v>3819</v>
      </c>
      <c r="E128" s="104" t="s">
        <v>3727</v>
      </c>
      <c r="F128" s="105" t="s">
        <v>2731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3820</v>
      </c>
      <c r="D129" s="104" t="s">
        <v>3821</v>
      </c>
      <c r="E129" s="104" t="s">
        <v>3727</v>
      </c>
      <c r="F129" s="105" t="s">
        <v>885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2713</v>
      </c>
      <c r="D130" s="104" t="s">
        <v>3821</v>
      </c>
      <c r="E130" s="104" t="s">
        <v>3727</v>
      </c>
      <c r="F130" s="105" t="s">
        <v>3000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3822</v>
      </c>
      <c r="D131" s="104" t="s">
        <v>3821</v>
      </c>
      <c r="E131" s="104" t="s">
        <v>3727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3823</v>
      </c>
      <c r="D132" s="104" t="s">
        <v>3824</v>
      </c>
      <c r="E132" s="104" t="s">
        <v>3727</v>
      </c>
      <c r="F132" s="105" t="s">
        <v>2636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3825</v>
      </c>
      <c r="D133" s="104" t="s">
        <v>3824</v>
      </c>
      <c r="E133" s="104" t="s">
        <v>3727</v>
      </c>
      <c r="F133" s="105" t="s">
        <v>2731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2997</v>
      </c>
      <c r="D134" s="104" t="s">
        <v>2386</v>
      </c>
      <c r="E134" s="104" t="s">
        <v>3727</v>
      </c>
      <c r="F134" s="105" t="s">
        <v>3000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2536</v>
      </c>
      <c r="D135" s="104" t="s">
        <v>3495</v>
      </c>
      <c r="E135" s="104" t="s">
        <v>3727</v>
      </c>
      <c r="F135" s="105" t="s">
        <v>3442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962</v>
      </c>
      <c r="D136" s="104" t="s">
        <v>3752</v>
      </c>
      <c r="E136" s="104" t="s">
        <v>3727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437</v>
      </c>
      <c r="D137" s="104" t="s">
        <v>436</v>
      </c>
      <c r="E137" s="104" t="s">
        <v>3727</v>
      </c>
      <c r="F137" s="105" t="s">
        <v>363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352</v>
      </c>
      <c r="D138" s="104" t="s">
        <v>351</v>
      </c>
      <c r="E138" s="104" t="s">
        <v>3727</v>
      </c>
      <c r="F138" s="105" t="s">
        <v>363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1208</v>
      </c>
      <c r="D139" s="104" t="s">
        <v>1609</v>
      </c>
      <c r="E139" s="104" t="s">
        <v>3727</v>
      </c>
      <c r="F139" s="105" t="s">
        <v>1574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437</v>
      </c>
      <c r="D140" s="104" t="s">
        <v>1609</v>
      </c>
      <c r="E140" s="104" t="s">
        <v>3727</v>
      </c>
      <c r="F140" s="105" t="s">
        <v>2366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2594</v>
      </c>
      <c r="D141" s="104" t="s">
        <v>1609</v>
      </c>
      <c r="E141" s="104" t="s">
        <v>3727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3371</v>
      </c>
      <c r="D142" s="104" t="s">
        <v>3370</v>
      </c>
      <c r="E142" s="104" t="s">
        <v>3727</v>
      </c>
      <c r="F142" s="105" t="s">
        <v>3264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3826</v>
      </c>
      <c r="D143" s="104" t="s">
        <v>3827</v>
      </c>
      <c r="E143" s="104" t="s">
        <v>3727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919</v>
      </c>
      <c r="D144" s="104" t="s">
        <v>918</v>
      </c>
      <c r="E144" s="104" t="s">
        <v>3727</v>
      </c>
      <c r="F144" s="105" t="s">
        <v>885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3773</v>
      </c>
      <c r="D145" s="104" t="s">
        <v>3828</v>
      </c>
      <c r="E145" s="104" t="s">
        <v>3727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3182</v>
      </c>
      <c r="D146" s="104" t="s">
        <v>3829</v>
      </c>
      <c r="E146" s="104" t="s">
        <v>3727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1866</v>
      </c>
      <c r="D147" s="104" t="s">
        <v>3830</v>
      </c>
      <c r="E147" s="104" t="s">
        <v>3727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3831</v>
      </c>
      <c r="D148" s="104" t="s">
        <v>3832</v>
      </c>
      <c r="E148" s="104" t="s">
        <v>3727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2447</v>
      </c>
      <c r="D149" s="104" t="s">
        <v>3833</v>
      </c>
      <c r="E149" s="104" t="s">
        <v>3727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3834</v>
      </c>
      <c r="D150" s="104" t="s">
        <v>3835</v>
      </c>
      <c r="E150" s="104" t="s">
        <v>3727</v>
      </c>
      <c r="F150" s="105" t="s">
        <v>363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1496</v>
      </c>
      <c r="D151" s="104" t="s">
        <v>3835</v>
      </c>
      <c r="E151" s="104" t="s">
        <v>3727</v>
      </c>
      <c r="F151" s="105" t="s">
        <v>1574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3836</v>
      </c>
      <c r="D152" s="104" t="s">
        <v>3835</v>
      </c>
      <c r="E152" s="104" t="s">
        <v>3727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1262</v>
      </c>
      <c r="D153" s="104" t="s">
        <v>1261</v>
      </c>
      <c r="E153" s="104" t="s">
        <v>3727</v>
      </c>
      <c r="F153" s="105" t="s">
        <v>1129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3837</v>
      </c>
      <c r="D154" s="104" t="s">
        <v>3838</v>
      </c>
      <c r="E154" s="104" t="s">
        <v>3727</v>
      </c>
      <c r="F154" s="105" t="s">
        <v>2636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471</v>
      </c>
      <c r="D155" s="104" t="s">
        <v>984</v>
      </c>
      <c r="E155" s="104" t="s">
        <v>3727</v>
      </c>
      <c r="F155" s="105" t="s">
        <v>885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1005</v>
      </c>
      <c r="D156" s="104" t="s">
        <v>984</v>
      </c>
      <c r="E156" s="104" t="s">
        <v>3727</v>
      </c>
      <c r="F156" s="105" t="s">
        <v>885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3777</v>
      </c>
      <c r="D157" s="104" t="s">
        <v>3839</v>
      </c>
      <c r="E157" s="104" t="s">
        <v>392</v>
      </c>
      <c r="F157" s="105" t="s">
        <v>885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2436</v>
      </c>
      <c r="D158" s="104" t="s">
        <v>3082</v>
      </c>
      <c r="E158" s="104" t="s">
        <v>392</v>
      </c>
      <c r="F158" s="105" t="s">
        <v>3000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3238</v>
      </c>
      <c r="D159" s="104" t="s">
        <v>3280</v>
      </c>
      <c r="E159" s="104" t="s">
        <v>392</v>
      </c>
      <c r="F159" s="105" t="s">
        <v>3264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1762</v>
      </c>
      <c r="D160" s="104" t="s">
        <v>3840</v>
      </c>
      <c r="E160" s="104" t="s">
        <v>392</v>
      </c>
      <c r="F160" s="105" t="s">
        <v>2194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3841</v>
      </c>
      <c r="D161" s="104" t="s">
        <v>3842</v>
      </c>
      <c r="E161" s="104" t="s">
        <v>392</v>
      </c>
      <c r="F161" s="105" t="s">
        <v>3442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1979</v>
      </c>
      <c r="D162" s="104" t="s">
        <v>1978</v>
      </c>
      <c r="E162" s="104" t="s">
        <v>392</v>
      </c>
      <c r="F162" s="105" t="s">
        <v>1908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869</v>
      </c>
      <c r="D163" s="104" t="s">
        <v>868</v>
      </c>
      <c r="E163" s="104" t="s">
        <v>392</v>
      </c>
      <c r="F163" s="105" t="s">
        <v>768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3843</v>
      </c>
      <c r="D164" s="104" t="s">
        <v>3844</v>
      </c>
      <c r="E164" s="104" t="s">
        <v>392</v>
      </c>
      <c r="F164" s="105" t="s">
        <v>2636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437</v>
      </c>
      <c r="D165" s="104" t="s">
        <v>3845</v>
      </c>
      <c r="E165" s="104" t="s">
        <v>392</v>
      </c>
      <c r="F165" s="105" t="s">
        <v>2194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2436</v>
      </c>
      <c r="D166" s="104" t="s">
        <v>1591</v>
      </c>
      <c r="E166" s="104" t="s">
        <v>392</v>
      </c>
      <c r="F166" s="105" t="s">
        <v>3264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2646</v>
      </c>
      <c r="D167" s="104" t="s">
        <v>1591</v>
      </c>
      <c r="E167" s="104" t="s">
        <v>392</v>
      </c>
      <c r="F167" s="105" t="s">
        <v>2636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2633</v>
      </c>
      <c r="D168" s="104" t="s">
        <v>1591</v>
      </c>
      <c r="E168" s="104" t="s">
        <v>392</v>
      </c>
      <c r="F168" s="105" t="s">
        <v>2636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2484</v>
      </c>
      <c r="D169" s="104" t="s">
        <v>3846</v>
      </c>
      <c r="E169" s="104" t="s">
        <v>392</v>
      </c>
      <c r="F169" s="105" t="s">
        <v>2927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3847</v>
      </c>
      <c r="D170" s="104" t="s">
        <v>3848</v>
      </c>
      <c r="E170" s="104" t="s">
        <v>392</v>
      </c>
      <c r="F170" s="105" t="s">
        <v>1574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3087</v>
      </c>
      <c r="D171" s="104" t="s">
        <v>3086</v>
      </c>
      <c r="E171" s="104" t="s">
        <v>392</v>
      </c>
      <c r="F171" s="105" t="s">
        <v>3000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3261</v>
      </c>
      <c r="D172" s="104" t="s">
        <v>3849</v>
      </c>
      <c r="E172" s="104" t="s">
        <v>392</v>
      </c>
      <c r="F172" s="105" t="s">
        <v>3442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2447</v>
      </c>
      <c r="D173" s="104" t="s">
        <v>3850</v>
      </c>
      <c r="E173" s="104" t="s">
        <v>392</v>
      </c>
      <c r="F173" s="105" t="s">
        <v>3264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1954</v>
      </c>
      <c r="D174" s="104" t="s">
        <v>2523</v>
      </c>
      <c r="E174" s="104" t="s">
        <v>392</v>
      </c>
      <c r="F174" s="105" t="s">
        <v>1908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820</v>
      </c>
      <c r="D175" s="104" t="s">
        <v>3851</v>
      </c>
      <c r="E175" s="104" t="s">
        <v>392</v>
      </c>
      <c r="F175" s="105" t="s">
        <v>651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3852</v>
      </c>
      <c r="D176" s="104" t="s">
        <v>3853</v>
      </c>
      <c r="E176" s="104" t="s">
        <v>392</v>
      </c>
      <c r="F176" s="105" t="s">
        <v>651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1095</v>
      </c>
      <c r="D177" s="104" t="s">
        <v>1094</v>
      </c>
      <c r="E177" s="104" t="s">
        <v>392</v>
      </c>
      <c r="F177" s="105" t="s">
        <v>885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604</v>
      </c>
      <c r="D178" s="104" t="s">
        <v>3854</v>
      </c>
      <c r="E178" s="104" t="s">
        <v>392</v>
      </c>
      <c r="F178" s="105" t="s">
        <v>1574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1028</v>
      </c>
      <c r="D179" s="104" t="s">
        <v>3855</v>
      </c>
      <c r="E179" s="104" t="s">
        <v>392</v>
      </c>
      <c r="F179" s="105" t="s">
        <v>1129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714</v>
      </c>
      <c r="D180" s="104" t="s">
        <v>3856</v>
      </c>
      <c r="E180" s="104" t="s">
        <v>392</v>
      </c>
      <c r="F180" s="105" t="s">
        <v>885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1866</v>
      </c>
      <c r="D181" s="104" t="s">
        <v>3856</v>
      </c>
      <c r="E181" s="104" t="s">
        <v>392</v>
      </c>
      <c r="F181" s="105" t="s">
        <v>885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2646</v>
      </c>
      <c r="D182" s="104" t="s">
        <v>3856</v>
      </c>
      <c r="E182" s="104" t="s">
        <v>392</v>
      </c>
      <c r="F182" s="105" t="s">
        <v>3000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3233</v>
      </c>
      <c r="D183" s="104" t="s">
        <v>3857</v>
      </c>
      <c r="E183" s="104" t="s">
        <v>392</v>
      </c>
      <c r="F183" s="105" t="s">
        <v>3264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1954</v>
      </c>
      <c r="D184" s="104" t="s">
        <v>3857</v>
      </c>
      <c r="E184" s="104" t="s">
        <v>392</v>
      </c>
      <c r="F184" s="105" t="s">
        <v>363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604</v>
      </c>
      <c r="D185" s="104" t="s">
        <v>3858</v>
      </c>
      <c r="E185" s="104" t="s">
        <v>392</v>
      </c>
      <c r="F185" s="105" t="s">
        <v>885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1831</v>
      </c>
      <c r="D186" s="104" t="s">
        <v>1830</v>
      </c>
      <c r="E186" s="104" t="s">
        <v>392</v>
      </c>
      <c r="F186" s="105" t="s">
        <v>1574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1979</v>
      </c>
      <c r="D187" s="104" t="s">
        <v>1830</v>
      </c>
      <c r="E187" s="104" t="s">
        <v>392</v>
      </c>
      <c r="F187" s="105" t="s">
        <v>1129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1363</v>
      </c>
      <c r="D188" s="104" t="s">
        <v>1882</v>
      </c>
      <c r="E188" s="104" t="s">
        <v>392</v>
      </c>
      <c r="F188" s="105" t="s">
        <v>1129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1248</v>
      </c>
      <c r="D189" s="104" t="s">
        <v>1882</v>
      </c>
      <c r="E189" s="104" t="s">
        <v>392</v>
      </c>
      <c r="F189" s="105" t="s">
        <v>1574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1005</v>
      </c>
      <c r="D190" s="104" t="s">
        <v>3859</v>
      </c>
      <c r="E190" s="104" t="s">
        <v>392</v>
      </c>
      <c r="F190" s="105" t="s">
        <v>1129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508</v>
      </c>
      <c r="D191" s="104" t="s">
        <v>3860</v>
      </c>
      <c r="E191" s="104" t="s">
        <v>392</v>
      </c>
      <c r="F191" s="105" t="s">
        <v>486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1073</v>
      </c>
      <c r="D192" s="104" t="s">
        <v>3861</v>
      </c>
      <c r="E192" s="104" t="s">
        <v>392</v>
      </c>
      <c r="F192" s="105" t="s">
        <v>1129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3862</v>
      </c>
      <c r="D193" s="104" t="s">
        <v>3863</v>
      </c>
      <c r="E193" s="104" t="s">
        <v>392</v>
      </c>
      <c r="F193" s="105" t="s">
        <v>885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3864</v>
      </c>
      <c r="D194" s="104" t="s">
        <v>3865</v>
      </c>
      <c r="E194" s="104" t="s">
        <v>392</v>
      </c>
      <c r="F194" s="105" t="s">
        <v>1908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1248</v>
      </c>
      <c r="D195" s="104" t="s">
        <v>2169</v>
      </c>
      <c r="E195" s="104" t="s">
        <v>392</v>
      </c>
      <c r="F195" s="105" t="s">
        <v>1908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452</v>
      </c>
      <c r="D196" s="104" t="s">
        <v>3866</v>
      </c>
      <c r="E196" s="104" t="s">
        <v>392</v>
      </c>
      <c r="F196" s="105" t="s">
        <v>363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3867</v>
      </c>
      <c r="D197" s="104" t="s">
        <v>3868</v>
      </c>
      <c r="E197" s="104" t="s">
        <v>392</v>
      </c>
      <c r="F197" s="105" t="s">
        <v>1908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437</v>
      </c>
      <c r="D198" s="104" t="s">
        <v>3869</v>
      </c>
      <c r="E198" s="104" t="s">
        <v>392</v>
      </c>
      <c r="F198" s="105" t="s">
        <v>1574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3327</v>
      </c>
      <c r="D199" s="104" t="s">
        <v>3326</v>
      </c>
      <c r="E199" s="104" t="s">
        <v>392</v>
      </c>
      <c r="F199" s="105" t="s">
        <v>3264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3870</v>
      </c>
      <c r="D200" s="104" t="s">
        <v>3871</v>
      </c>
      <c r="E200" s="104" t="s">
        <v>392</v>
      </c>
      <c r="F200" s="105" t="s">
        <v>768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3872</v>
      </c>
      <c r="D201" s="104" t="s">
        <v>3873</v>
      </c>
      <c r="E201" s="104" t="s">
        <v>392</v>
      </c>
      <c r="F201" s="105" t="s">
        <v>3000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3874</v>
      </c>
      <c r="D202" s="104" t="s">
        <v>3875</v>
      </c>
      <c r="E202" s="104" t="s">
        <v>392</v>
      </c>
      <c r="F202" s="105" t="s">
        <v>486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3876</v>
      </c>
      <c r="D203" s="104" t="s">
        <v>3877</v>
      </c>
      <c r="E203" s="104" t="s">
        <v>392</v>
      </c>
      <c r="F203" s="105" t="s">
        <v>363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1903</v>
      </c>
      <c r="D204" s="104" t="s">
        <v>1902</v>
      </c>
      <c r="E204" s="104" t="s">
        <v>392</v>
      </c>
      <c r="F204" s="105" t="s">
        <v>1574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2536</v>
      </c>
      <c r="D205" s="104" t="s">
        <v>3878</v>
      </c>
      <c r="E205" s="104" t="s">
        <v>392</v>
      </c>
      <c r="F205" s="105" t="s">
        <v>3264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387</v>
      </c>
      <c r="D206" s="104" t="s">
        <v>386</v>
      </c>
      <c r="E206" s="104" t="s">
        <v>392</v>
      </c>
      <c r="F206" s="105" t="s">
        <v>363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604</v>
      </c>
      <c r="D207" s="104" t="s">
        <v>386</v>
      </c>
      <c r="E207" s="104" t="s">
        <v>392</v>
      </c>
      <c r="F207" s="105" t="s">
        <v>486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1866</v>
      </c>
      <c r="D208" s="104" t="s">
        <v>1865</v>
      </c>
      <c r="E208" s="104" t="s">
        <v>392</v>
      </c>
      <c r="F208" s="105" t="s">
        <v>1574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3879</v>
      </c>
      <c r="D209" s="104" t="s">
        <v>1865</v>
      </c>
      <c r="E209" s="104" t="s">
        <v>392</v>
      </c>
      <c r="F209" s="105" t="s">
        <v>363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1320</v>
      </c>
      <c r="D210" s="104" t="s">
        <v>3880</v>
      </c>
      <c r="E210" s="104" t="s">
        <v>392</v>
      </c>
      <c r="F210" s="105" t="s">
        <v>1908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2601</v>
      </c>
      <c r="D211" s="104" t="s">
        <v>3881</v>
      </c>
      <c r="E211" s="104" t="s">
        <v>392</v>
      </c>
      <c r="F211" s="105" t="s">
        <v>2731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3777</v>
      </c>
      <c r="D212" s="104" t="s">
        <v>3882</v>
      </c>
      <c r="E212" s="104" t="s">
        <v>392</v>
      </c>
      <c r="F212" s="105" t="s">
        <v>885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740</v>
      </c>
      <c r="D213" s="104" t="s">
        <v>3883</v>
      </c>
      <c r="E213" s="104" t="s">
        <v>392</v>
      </c>
      <c r="F213" s="105" t="s">
        <v>1129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2304</v>
      </c>
      <c r="D214" s="104" t="s">
        <v>3884</v>
      </c>
      <c r="E214" s="104" t="s">
        <v>392</v>
      </c>
      <c r="F214" s="105" t="s">
        <v>1574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3885</v>
      </c>
      <c r="D215" s="104" t="s">
        <v>3886</v>
      </c>
      <c r="E215" s="104" t="s">
        <v>529</v>
      </c>
      <c r="F215" s="105" t="s">
        <v>1129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1546</v>
      </c>
      <c r="D216" s="104" t="s">
        <v>1545</v>
      </c>
      <c r="E216" s="104" t="s">
        <v>529</v>
      </c>
      <c r="F216" s="105" t="s">
        <v>1129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3887</v>
      </c>
      <c r="D217" s="104" t="s">
        <v>3888</v>
      </c>
      <c r="E217" s="104" t="s">
        <v>529</v>
      </c>
      <c r="F217" s="105" t="s">
        <v>3442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2536</v>
      </c>
      <c r="D218" s="104" t="s">
        <v>3380</v>
      </c>
      <c r="E218" s="104" t="s">
        <v>529</v>
      </c>
      <c r="F218" s="105" t="s">
        <v>3264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1073</v>
      </c>
      <c r="D219" s="104" t="s">
        <v>1072</v>
      </c>
      <c r="E219" s="104" t="s">
        <v>529</v>
      </c>
      <c r="F219" s="105" t="s">
        <v>885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3889</v>
      </c>
      <c r="D220" s="104" t="s">
        <v>3890</v>
      </c>
      <c r="E220" s="104" t="s">
        <v>529</v>
      </c>
      <c r="F220" s="105" t="s">
        <v>2194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3290</v>
      </c>
      <c r="D221" s="104" t="s">
        <v>3289</v>
      </c>
      <c r="E221" s="104" t="s">
        <v>529</v>
      </c>
      <c r="F221" s="105" t="s">
        <v>3264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3887</v>
      </c>
      <c r="D222" s="104" t="s">
        <v>3891</v>
      </c>
      <c r="E222" s="104" t="s">
        <v>529</v>
      </c>
      <c r="F222" s="105" t="s">
        <v>3093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1482</v>
      </c>
      <c r="D223" s="104" t="s">
        <v>3892</v>
      </c>
      <c r="E223" s="104" t="s">
        <v>529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3893</v>
      </c>
      <c r="D224" s="104" t="s">
        <v>3894</v>
      </c>
      <c r="E224" s="104" t="s">
        <v>529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2911</v>
      </c>
      <c r="D225" s="104" t="s">
        <v>3895</v>
      </c>
      <c r="E225" s="104" t="s">
        <v>529</v>
      </c>
      <c r="F225" s="105" t="s">
        <v>3264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437</v>
      </c>
      <c r="D226" s="104" t="s">
        <v>1679</v>
      </c>
      <c r="E226" s="104" t="s">
        <v>529</v>
      </c>
      <c r="F226" s="105" t="s">
        <v>1574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604</v>
      </c>
      <c r="D227" s="104" t="s">
        <v>1796</v>
      </c>
      <c r="E227" s="104" t="s">
        <v>529</v>
      </c>
      <c r="F227" s="105" t="s">
        <v>1574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3867</v>
      </c>
      <c r="D228" s="104" t="s">
        <v>3896</v>
      </c>
      <c r="E228" s="104" t="s">
        <v>529</v>
      </c>
      <c r="F228" s="105" t="s">
        <v>885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3762</v>
      </c>
      <c r="D229" s="104" t="s">
        <v>3897</v>
      </c>
      <c r="E229" s="104" t="s">
        <v>529</v>
      </c>
      <c r="F229" s="105" t="s">
        <v>3264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2470</v>
      </c>
      <c r="D230" s="104" t="s">
        <v>2469</v>
      </c>
      <c r="E230" s="104" t="s">
        <v>529</v>
      </c>
      <c r="F230" s="105" t="s">
        <v>3093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3898</v>
      </c>
      <c r="D231" s="104" t="s">
        <v>3899</v>
      </c>
      <c r="E231" s="104" t="s">
        <v>529</v>
      </c>
      <c r="F231" s="105" t="s">
        <v>3618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1866</v>
      </c>
      <c r="D232" s="104" t="s">
        <v>2335</v>
      </c>
      <c r="E232" s="104" t="s">
        <v>529</v>
      </c>
      <c r="F232" s="105" t="s">
        <v>2194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3900</v>
      </c>
      <c r="D233" s="104" t="s">
        <v>3901</v>
      </c>
      <c r="E233" s="104" t="s">
        <v>529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1482</v>
      </c>
      <c r="D234" s="104" t="s">
        <v>2095</v>
      </c>
      <c r="E234" s="104" t="s">
        <v>529</v>
      </c>
      <c r="F234" s="105" t="s">
        <v>1908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2601</v>
      </c>
      <c r="D235" s="104" t="s">
        <v>2095</v>
      </c>
      <c r="E235" s="104" t="s">
        <v>529</v>
      </c>
      <c r="F235" s="105" t="s">
        <v>2765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1363</v>
      </c>
      <c r="D236" s="104" t="s">
        <v>3902</v>
      </c>
      <c r="E236" s="104" t="s">
        <v>529</v>
      </c>
      <c r="F236" s="105" t="s">
        <v>885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2846</v>
      </c>
      <c r="D237" s="104" t="s">
        <v>2845</v>
      </c>
      <c r="E237" s="104" t="s">
        <v>529</v>
      </c>
      <c r="F237" s="105" t="s">
        <v>2765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3903</v>
      </c>
      <c r="D238" s="104" t="s">
        <v>2845</v>
      </c>
      <c r="E238" s="104" t="s">
        <v>529</v>
      </c>
      <c r="F238" s="105" t="s">
        <v>363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3904</v>
      </c>
      <c r="D239" s="104" t="s">
        <v>3905</v>
      </c>
      <c r="E239" s="104" t="s">
        <v>529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1305</v>
      </c>
      <c r="D240" s="104" t="s">
        <v>3906</v>
      </c>
      <c r="E240" s="104" t="s">
        <v>529</v>
      </c>
      <c r="F240" s="105" t="s">
        <v>1574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3139</v>
      </c>
      <c r="D241" s="104" t="s">
        <v>3138</v>
      </c>
      <c r="E241" s="104" t="s">
        <v>529</v>
      </c>
      <c r="F241" s="105" t="s">
        <v>3093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3800</v>
      </c>
      <c r="D242" s="104" t="s">
        <v>3907</v>
      </c>
      <c r="E242" s="104" t="s">
        <v>529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3655</v>
      </c>
      <c r="D243" s="104" t="s">
        <v>3654</v>
      </c>
      <c r="E243" s="104" t="s">
        <v>529</v>
      </c>
      <c r="F243" s="105" t="s">
        <v>3618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1849</v>
      </c>
      <c r="D244" s="104" t="s">
        <v>1848</v>
      </c>
      <c r="E244" s="104" t="s">
        <v>529</v>
      </c>
      <c r="F244" s="105" t="s">
        <v>1574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508</v>
      </c>
      <c r="D245" s="104" t="s">
        <v>1121</v>
      </c>
      <c r="E245" s="104" t="s">
        <v>529</v>
      </c>
      <c r="F245" s="105" t="s">
        <v>885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3261</v>
      </c>
      <c r="D246" s="104" t="s">
        <v>3260</v>
      </c>
      <c r="E246" s="104" t="s">
        <v>529</v>
      </c>
      <c r="F246" s="105" t="s">
        <v>3264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3695</v>
      </c>
      <c r="D247" s="104" t="s">
        <v>3694</v>
      </c>
      <c r="E247" s="104" t="s">
        <v>529</v>
      </c>
      <c r="F247" s="105" t="s">
        <v>3679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2729</v>
      </c>
      <c r="D248" s="104" t="s">
        <v>3908</v>
      </c>
      <c r="E248" s="104" t="s">
        <v>529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962</v>
      </c>
      <c r="D249" s="104" t="s">
        <v>961</v>
      </c>
      <c r="E249" s="104" t="s">
        <v>529</v>
      </c>
      <c r="F249" s="105" t="s">
        <v>885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2536</v>
      </c>
      <c r="D250" s="104" t="s">
        <v>2535</v>
      </c>
      <c r="E250" s="104" t="s">
        <v>529</v>
      </c>
      <c r="F250" s="105" t="s">
        <v>3093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3120</v>
      </c>
      <c r="D251" s="104" t="s">
        <v>3119</v>
      </c>
      <c r="E251" s="104" t="s">
        <v>529</v>
      </c>
      <c r="F251" s="105" t="s">
        <v>3093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2225</v>
      </c>
      <c r="D252" s="104" t="s">
        <v>3909</v>
      </c>
      <c r="E252" s="104" t="s">
        <v>529</v>
      </c>
      <c r="F252" s="105" t="s">
        <v>3264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3550</v>
      </c>
      <c r="D253" s="104" t="s">
        <v>3549</v>
      </c>
      <c r="E253" s="104" t="s">
        <v>529</v>
      </c>
      <c r="F253" s="105" t="s">
        <v>3442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3182</v>
      </c>
      <c r="D254" s="104" t="s">
        <v>3181</v>
      </c>
      <c r="E254" s="104" t="s">
        <v>529</v>
      </c>
      <c r="F254" s="105" t="s">
        <v>3093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3559</v>
      </c>
      <c r="D255" s="104" t="s">
        <v>3576</v>
      </c>
      <c r="E255" s="104" t="s">
        <v>529</v>
      </c>
      <c r="F255" s="105" t="s">
        <v>3442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3910</v>
      </c>
      <c r="D256" s="104" t="s">
        <v>3911</v>
      </c>
      <c r="E256" s="104" t="s">
        <v>529</v>
      </c>
      <c r="F256" s="105" t="s">
        <v>3093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2858</v>
      </c>
      <c r="D257" s="104" t="s">
        <v>2857</v>
      </c>
      <c r="E257" s="104" t="s">
        <v>529</v>
      </c>
      <c r="F257" s="105" t="s">
        <v>2765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437</v>
      </c>
      <c r="D258" s="104" t="s">
        <v>1697</v>
      </c>
      <c r="E258" s="104" t="s">
        <v>529</v>
      </c>
      <c r="F258" s="105" t="s">
        <v>1574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1866</v>
      </c>
      <c r="D259" s="104" t="s">
        <v>1992</v>
      </c>
      <c r="E259" s="104" t="s">
        <v>529</v>
      </c>
      <c r="F259" s="105" t="s">
        <v>1908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2564</v>
      </c>
      <c r="D260" s="104" t="s">
        <v>1992</v>
      </c>
      <c r="E260" s="104" t="s">
        <v>529</v>
      </c>
      <c r="F260" s="105" t="s">
        <v>2731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3822</v>
      </c>
      <c r="D261" s="104" t="s">
        <v>1992</v>
      </c>
      <c r="E261" s="104" t="s">
        <v>529</v>
      </c>
      <c r="F261" s="105" t="s">
        <v>3093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881</v>
      </c>
      <c r="D262" s="104" t="s">
        <v>880</v>
      </c>
      <c r="E262" s="104" t="s">
        <v>529</v>
      </c>
      <c r="F262" s="105" t="s">
        <v>885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1179</v>
      </c>
      <c r="D263" s="104" t="s">
        <v>880</v>
      </c>
      <c r="E263" s="104" t="s">
        <v>529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2484</v>
      </c>
      <c r="D264" s="104" t="s">
        <v>3912</v>
      </c>
      <c r="E264" s="104" t="s">
        <v>529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3261</v>
      </c>
      <c r="D265" s="104" t="s">
        <v>3913</v>
      </c>
      <c r="E265" s="104" t="s">
        <v>529</v>
      </c>
      <c r="F265" s="105" t="s">
        <v>3093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3914</v>
      </c>
      <c r="D266" s="104" t="s">
        <v>3805</v>
      </c>
      <c r="E266" s="104" t="s">
        <v>529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3559</v>
      </c>
      <c r="D267" s="104" t="s">
        <v>3558</v>
      </c>
      <c r="E267" s="104" t="s">
        <v>529</v>
      </c>
      <c r="F267" s="105" t="s">
        <v>3442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1125</v>
      </c>
      <c r="D268" s="104" t="s">
        <v>1124</v>
      </c>
      <c r="E268" s="104" t="s">
        <v>529</v>
      </c>
      <c r="F268" s="105" t="s">
        <v>1129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1523</v>
      </c>
      <c r="D269" s="104" t="s">
        <v>1124</v>
      </c>
      <c r="E269" s="104" t="s">
        <v>529</v>
      </c>
      <c r="F269" s="105" t="s">
        <v>2194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3023</v>
      </c>
      <c r="D270" s="104" t="s">
        <v>3022</v>
      </c>
      <c r="E270" s="104" t="s">
        <v>529</v>
      </c>
      <c r="F270" s="105" t="s">
        <v>3000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437</v>
      </c>
      <c r="D271" s="104" t="s">
        <v>3915</v>
      </c>
      <c r="E271" s="104" t="s">
        <v>529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1073</v>
      </c>
      <c r="D272" s="104" t="s">
        <v>3916</v>
      </c>
      <c r="E272" s="104" t="s">
        <v>529</v>
      </c>
      <c r="F272" s="105" t="s">
        <v>885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3762</v>
      </c>
      <c r="D273" s="104" t="s">
        <v>3917</v>
      </c>
      <c r="E273" s="104" t="s">
        <v>529</v>
      </c>
      <c r="F273" s="105" t="s">
        <v>3093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3918</v>
      </c>
      <c r="D274" s="104" t="s">
        <v>3919</v>
      </c>
      <c r="E274" s="104" t="s">
        <v>529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1392</v>
      </c>
      <c r="D275" s="104" t="s">
        <v>1391</v>
      </c>
      <c r="E275" s="104" t="s">
        <v>529</v>
      </c>
      <c r="F275" s="105" t="s">
        <v>1129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3059</v>
      </c>
      <c r="D276" s="104" t="s">
        <v>1220</v>
      </c>
      <c r="E276" s="104" t="s">
        <v>529</v>
      </c>
      <c r="F276" s="105" t="s">
        <v>3000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2784</v>
      </c>
      <c r="D277" s="104" t="s">
        <v>2783</v>
      </c>
      <c r="E277" s="104" t="s">
        <v>529</v>
      </c>
      <c r="F277" s="105" t="s">
        <v>2765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3920</v>
      </c>
      <c r="D278" s="104" t="s">
        <v>3921</v>
      </c>
      <c r="E278" s="104" t="s">
        <v>529</v>
      </c>
      <c r="F278" s="105" t="s">
        <v>1129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2741</v>
      </c>
      <c r="D279" s="104" t="s">
        <v>3336</v>
      </c>
      <c r="E279" s="104" t="s">
        <v>529</v>
      </c>
      <c r="F279" s="105" t="s">
        <v>3264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3391</v>
      </c>
      <c r="D280" s="104" t="s">
        <v>3390</v>
      </c>
      <c r="E280" s="104" t="s">
        <v>529</v>
      </c>
      <c r="F280" s="105" t="s">
        <v>3264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3922</v>
      </c>
      <c r="D281" s="104" t="s">
        <v>3923</v>
      </c>
      <c r="E281" s="104" t="s">
        <v>529</v>
      </c>
      <c r="F281" s="105" t="s">
        <v>3000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2536</v>
      </c>
      <c r="D282" s="104" t="s">
        <v>3191</v>
      </c>
      <c r="E282" s="104" t="s">
        <v>529</v>
      </c>
      <c r="F282" s="105" t="s">
        <v>3093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3924</v>
      </c>
      <c r="D283" s="104" t="s">
        <v>3925</v>
      </c>
      <c r="E283" s="104" t="s">
        <v>529</v>
      </c>
      <c r="F283" s="105" t="s">
        <v>3264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1363</v>
      </c>
      <c r="D284" s="104" t="s">
        <v>1233</v>
      </c>
      <c r="E284" s="104" t="s">
        <v>529</v>
      </c>
      <c r="F284" s="105" t="s">
        <v>1129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437</v>
      </c>
      <c r="D285" s="104" t="s">
        <v>1233</v>
      </c>
      <c r="E285" s="104" t="s">
        <v>529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2436</v>
      </c>
      <c r="D286" s="104" t="s">
        <v>3813</v>
      </c>
      <c r="E286" s="104" t="s">
        <v>529</v>
      </c>
      <c r="F286" s="105" t="s">
        <v>3264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3238</v>
      </c>
      <c r="D287" s="104" t="s">
        <v>524</v>
      </c>
      <c r="E287" s="104" t="s">
        <v>529</v>
      </c>
      <c r="F287" s="105" t="s">
        <v>3093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524</v>
      </c>
      <c r="D288" s="104" t="s">
        <v>523</v>
      </c>
      <c r="E288" s="104" t="s">
        <v>529</v>
      </c>
      <c r="F288" s="105" t="s">
        <v>486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1028</v>
      </c>
      <c r="D289" s="104" t="s">
        <v>523</v>
      </c>
      <c r="E289" s="104" t="s">
        <v>529</v>
      </c>
      <c r="F289" s="105" t="s">
        <v>1574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2447</v>
      </c>
      <c r="D290" s="104" t="s">
        <v>3926</v>
      </c>
      <c r="E290" s="104" t="s">
        <v>529</v>
      </c>
      <c r="F290" s="105" t="s">
        <v>3093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2564</v>
      </c>
      <c r="D291" s="104" t="s">
        <v>3927</v>
      </c>
      <c r="E291" s="104" t="s">
        <v>529</v>
      </c>
      <c r="F291" s="105" t="s">
        <v>3264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2536</v>
      </c>
      <c r="D292" s="104" t="s">
        <v>2577</v>
      </c>
      <c r="E292" s="104" t="s">
        <v>529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2881</v>
      </c>
      <c r="D293" s="104" t="s">
        <v>3229</v>
      </c>
      <c r="E293" s="104" t="s">
        <v>529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2244</v>
      </c>
      <c r="D294" s="104" t="s">
        <v>2243</v>
      </c>
      <c r="E294" s="104" t="s">
        <v>529</v>
      </c>
      <c r="F294" s="105" t="s">
        <v>2194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2892</v>
      </c>
      <c r="D295" s="104" t="s">
        <v>2243</v>
      </c>
      <c r="E295" s="104" t="s">
        <v>529</v>
      </c>
      <c r="F295" s="105" t="s">
        <v>2765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404</v>
      </c>
      <c r="D296" s="104" t="s">
        <v>2106</v>
      </c>
      <c r="E296" s="104" t="s">
        <v>529</v>
      </c>
      <c r="F296" s="105" t="s">
        <v>1908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3928</v>
      </c>
      <c r="D297" s="104" t="s">
        <v>3929</v>
      </c>
      <c r="E297" s="104" t="s">
        <v>529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3930</v>
      </c>
      <c r="D298" s="104" t="s">
        <v>3931</v>
      </c>
      <c r="E298" s="104" t="s">
        <v>529</v>
      </c>
      <c r="F298" s="105" t="s">
        <v>2731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3924</v>
      </c>
      <c r="D299" s="104" t="s">
        <v>3932</v>
      </c>
      <c r="E299" s="104" t="s">
        <v>529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3023</v>
      </c>
      <c r="D300" s="104" t="s">
        <v>3101</v>
      </c>
      <c r="E300" s="104" t="s">
        <v>529</v>
      </c>
      <c r="F300" s="105" t="s">
        <v>3093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1662</v>
      </c>
      <c r="D301" s="104" t="s">
        <v>3933</v>
      </c>
      <c r="E301" s="104" t="s">
        <v>529</v>
      </c>
      <c r="F301" s="105" t="s">
        <v>885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2047</v>
      </c>
      <c r="D302" s="104" t="s">
        <v>2046</v>
      </c>
      <c r="E302" s="104" t="s">
        <v>529</v>
      </c>
      <c r="F302" s="105" t="s">
        <v>1908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2911</v>
      </c>
      <c r="D303" s="104" t="s">
        <v>3863</v>
      </c>
      <c r="E303" s="104" t="s">
        <v>529</v>
      </c>
      <c r="F303" s="105" t="s">
        <v>3618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2484</v>
      </c>
      <c r="D304" s="104" t="s">
        <v>2483</v>
      </c>
      <c r="E304" s="104" t="s">
        <v>529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2594</v>
      </c>
      <c r="D305" s="104" t="s">
        <v>3934</v>
      </c>
      <c r="E305" s="104" t="s">
        <v>529</v>
      </c>
      <c r="F305" s="105" t="s">
        <v>3093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3300</v>
      </c>
      <c r="D306" s="104" t="s">
        <v>3299</v>
      </c>
      <c r="E306" s="104" t="s">
        <v>529</v>
      </c>
      <c r="F306" s="105" t="s">
        <v>3264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437</v>
      </c>
      <c r="D307" s="104" t="s">
        <v>2035</v>
      </c>
      <c r="E307" s="104" t="s">
        <v>529</v>
      </c>
      <c r="F307" s="105" t="s">
        <v>1908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3521</v>
      </c>
      <c r="D308" s="104" t="s">
        <v>3935</v>
      </c>
      <c r="E308" s="104" t="s">
        <v>529</v>
      </c>
      <c r="F308" s="105" t="s">
        <v>3093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1208</v>
      </c>
      <c r="D309" s="104" t="s">
        <v>1207</v>
      </c>
      <c r="E309" s="104" t="s">
        <v>529</v>
      </c>
      <c r="F309" s="105" t="s">
        <v>1129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2206</v>
      </c>
      <c r="D310" s="104" t="s">
        <v>2277</v>
      </c>
      <c r="E310" s="104" t="s">
        <v>529</v>
      </c>
      <c r="F310" s="105" t="s">
        <v>2194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740</v>
      </c>
      <c r="D311" s="104" t="s">
        <v>3936</v>
      </c>
      <c r="E311" s="104" t="s">
        <v>529</v>
      </c>
      <c r="F311" s="105" t="s">
        <v>1574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1335</v>
      </c>
      <c r="D312" s="104" t="s">
        <v>3937</v>
      </c>
      <c r="E312" s="104" t="s">
        <v>529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1179</v>
      </c>
      <c r="D313" s="104" t="s">
        <v>3938</v>
      </c>
      <c r="E313" s="104" t="s">
        <v>529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1073</v>
      </c>
      <c r="D314" s="104" t="s">
        <v>3939</v>
      </c>
      <c r="E314" s="104" t="s">
        <v>529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1335</v>
      </c>
      <c r="D315" s="104" t="s">
        <v>3940</v>
      </c>
      <c r="E315" s="104" t="s">
        <v>529</v>
      </c>
      <c r="F315" s="105" t="s">
        <v>2194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2447</v>
      </c>
      <c r="D316" s="104" t="s">
        <v>3941</v>
      </c>
      <c r="E316" s="104" t="s">
        <v>529</v>
      </c>
      <c r="F316" s="105" t="s">
        <v>3264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2436</v>
      </c>
      <c r="D317" s="104" t="s">
        <v>3942</v>
      </c>
      <c r="E317" s="104" t="s">
        <v>529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2436</v>
      </c>
      <c r="D318" s="104" t="s">
        <v>2435</v>
      </c>
      <c r="E318" s="104" t="s">
        <v>529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1496</v>
      </c>
      <c r="D319" s="104" t="s">
        <v>3943</v>
      </c>
      <c r="E319" s="104" t="s">
        <v>529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3252</v>
      </c>
      <c r="D320" s="104" t="s">
        <v>3944</v>
      </c>
      <c r="E320" s="104" t="s">
        <v>529</v>
      </c>
      <c r="F320" s="105" t="s">
        <v>3442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1954</v>
      </c>
      <c r="D321" s="104" t="s">
        <v>3945</v>
      </c>
      <c r="E321" s="104" t="s">
        <v>529</v>
      </c>
      <c r="F321" s="105" t="s">
        <v>1574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2256</v>
      </c>
      <c r="D322" s="104" t="s">
        <v>2255</v>
      </c>
      <c r="E322" s="104" t="s">
        <v>529</v>
      </c>
      <c r="F322" s="105" t="s">
        <v>2194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3151</v>
      </c>
      <c r="D323" s="104" t="s">
        <v>3150</v>
      </c>
      <c r="E323" s="104" t="s">
        <v>529</v>
      </c>
      <c r="F323" s="105" t="s">
        <v>3093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3775</v>
      </c>
      <c r="D324" s="104" t="s">
        <v>3946</v>
      </c>
      <c r="E324" s="104" t="s">
        <v>529</v>
      </c>
      <c r="F324" s="105" t="s">
        <v>1129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2447</v>
      </c>
      <c r="D325" s="104" t="s">
        <v>1902</v>
      </c>
      <c r="E325" s="104" t="s">
        <v>529</v>
      </c>
      <c r="F325" s="105" t="s">
        <v>3093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1712</v>
      </c>
      <c r="D326" s="104" t="s">
        <v>1711</v>
      </c>
      <c r="E326" s="104" t="s">
        <v>529</v>
      </c>
      <c r="F326" s="105" t="s">
        <v>1574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2206</v>
      </c>
      <c r="D327" s="104" t="s">
        <v>3947</v>
      </c>
      <c r="E327" s="104" t="s">
        <v>529</v>
      </c>
      <c r="F327" s="105" t="s">
        <v>1574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1248</v>
      </c>
      <c r="D328" s="104" t="s">
        <v>1247</v>
      </c>
      <c r="E328" s="104" t="s">
        <v>529</v>
      </c>
      <c r="F328" s="105" t="s">
        <v>1129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2174</v>
      </c>
      <c r="D329" s="104" t="s">
        <v>2173</v>
      </c>
      <c r="E329" s="104" t="s">
        <v>529</v>
      </c>
      <c r="F329" s="105" t="s">
        <v>1908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1954</v>
      </c>
      <c r="D330" s="104" t="s">
        <v>1953</v>
      </c>
      <c r="E330" s="104" t="s">
        <v>529</v>
      </c>
      <c r="F330" s="105" t="s">
        <v>1908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2447</v>
      </c>
      <c r="D331" s="104" t="s">
        <v>3948</v>
      </c>
      <c r="E331" s="104" t="s">
        <v>529</v>
      </c>
      <c r="F331" s="105" t="s">
        <v>3093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3949</v>
      </c>
      <c r="D332" s="104" t="s">
        <v>2813</v>
      </c>
      <c r="E332" s="104" t="s">
        <v>529</v>
      </c>
      <c r="F332" s="105" t="s">
        <v>363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2814</v>
      </c>
      <c r="D333" s="104" t="s">
        <v>2813</v>
      </c>
      <c r="E333" s="104" t="s">
        <v>529</v>
      </c>
      <c r="F333" s="105" t="s">
        <v>2765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3950</v>
      </c>
      <c r="D334" s="104" t="s">
        <v>2813</v>
      </c>
      <c r="E334" s="104" t="s">
        <v>529</v>
      </c>
      <c r="F334" s="105" t="s">
        <v>1129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1335</v>
      </c>
      <c r="D335" s="104" t="s">
        <v>1334</v>
      </c>
      <c r="E335" s="104" t="s">
        <v>529</v>
      </c>
      <c r="F335" s="105" t="s">
        <v>1129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740</v>
      </c>
      <c r="D336" s="104" t="s">
        <v>1334</v>
      </c>
      <c r="E336" s="104" t="s">
        <v>529</v>
      </c>
      <c r="F336" s="105" t="s">
        <v>1574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1943</v>
      </c>
      <c r="D337" s="104" t="s">
        <v>1744</v>
      </c>
      <c r="E337" s="104" t="s">
        <v>529</v>
      </c>
      <c r="F337" s="105" t="s">
        <v>2194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3483</v>
      </c>
      <c r="D338" s="104" t="s">
        <v>1744</v>
      </c>
      <c r="E338" s="104" t="s">
        <v>529</v>
      </c>
      <c r="F338" s="105" t="s">
        <v>3442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524</v>
      </c>
      <c r="D339" s="104" t="s">
        <v>2590</v>
      </c>
      <c r="E339" s="104" t="s">
        <v>529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1523</v>
      </c>
      <c r="D340" s="104" t="s">
        <v>2590</v>
      </c>
      <c r="E340" s="104" t="s">
        <v>529</v>
      </c>
      <c r="F340" s="105" t="s">
        <v>1908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3011</v>
      </c>
      <c r="D341" s="104" t="s">
        <v>2590</v>
      </c>
      <c r="E341" s="104" t="s">
        <v>529</v>
      </c>
      <c r="F341" s="105" t="s">
        <v>3000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3951</v>
      </c>
      <c r="D342" s="104" t="s">
        <v>3952</v>
      </c>
      <c r="E342" s="104" t="s">
        <v>529</v>
      </c>
      <c r="F342" s="105" t="s">
        <v>651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3826</v>
      </c>
      <c r="D343" s="104" t="s">
        <v>3952</v>
      </c>
      <c r="E343" s="104" t="s">
        <v>529</v>
      </c>
      <c r="F343" s="105" t="s">
        <v>1129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1954</v>
      </c>
      <c r="D344" s="104" t="s">
        <v>3953</v>
      </c>
      <c r="E344" s="104" t="s">
        <v>529</v>
      </c>
      <c r="F344" s="105" t="s">
        <v>1129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3954</v>
      </c>
      <c r="D345" s="104" t="s">
        <v>3955</v>
      </c>
      <c r="E345" s="104" t="s">
        <v>529</v>
      </c>
      <c r="F345" s="105" t="s">
        <v>3264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2447</v>
      </c>
      <c r="D346" s="104" t="s">
        <v>2446</v>
      </c>
      <c r="E346" s="104" t="s">
        <v>529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3599</v>
      </c>
      <c r="D347" s="104" t="s">
        <v>3956</v>
      </c>
      <c r="E347" s="104" t="s">
        <v>455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2412</v>
      </c>
      <c r="D348" s="104" t="s">
        <v>2411</v>
      </c>
      <c r="E348" s="104" t="s">
        <v>455</v>
      </c>
      <c r="F348" s="105" t="s">
        <v>2402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3309</v>
      </c>
      <c r="D349" s="104" t="s">
        <v>3308</v>
      </c>
      <c r="E349" s="104" t="s">
        <v>455</v>
      </c>
      <c r="F349" s="105" t="s">
        <v>3264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3742</v>
      </c>
      <c r="D350" s="104" t="s">
        <v>3957</v>
      </c>
      <c r="E350" s="104" t="s">
        <v>455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1523</v>
      </c>
      <c r="D351" s="104" t="s">
        <v>3958</v>
      </c>
      <c r="E351" s="104" t="s">
        <v>455</v>
      </c>
      <c r="F351" s="105" t="s">
        <v>2402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452</v>
      </c>
      <c r="D352" s="104" t="s">
        <v>1591</v>
      </c>
      <c r="E352" s="104" t="s">
        <v>455</v>
      </c>
      <c r="F352" s="105" t="s">
        <v>1574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3959</v>
      </c>
      <c r="D353" s="104" t="s">
        <v>3960</v>
      </c>
      <c r="E353" s="104" t="s">
        <v>455</v>
      </c>
      <c r="F353" s="105" t="s">
        <v>3093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3961</v>
      </c>
      <c r="D354" s="104" t="s">
        <v>3962</v>
      </c>
      <c r="E354" s="104" t="s">
        <v>455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3963</v>
      </c>
      <c r="D355" s="104" t="s">
        <v>3964</v>
      </c>
      <c r="E355" s="104" t="s">
        <v>455</v>
      </c>
      <c r="F355" s="105" t="s">
        <v>3000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3965</v>
      </c>
      <c r="D356" s="104" t="s">
        <v>3966</v>
      </c>
      <c r="E356" s="104" t="s">
        <v>455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940</v>
      </c>
      <c r="D357" s="104" t="s">
        <v>939</v>
      </c>
      <c r="E357" s="104" t="s">
        <v>455</v>
      </c>
      <c r="F357" s="105" t="s">
        <v>885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3238</v>
      </c>
      <c r="D358" s="104" t="s">
        <v>939</v>
      </c>
      <c r="E358" s="104" t="s">
        <v>455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2622</v>
      </c>
      <c r="D359" s="104" t="s">
        <v>939</v>
      </c>
      <c r="E359" s="104" t="s">
        <v>455</v>
      </c>
      <c r="F359" s="105" t="s">
        <v>3442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2225</v>
      </c>
      <c r="D360" s="104" t="s">
        <v>939</v>
      </c>
      <c r="E360" s="104" t="s">
        <v>455</v>
      </c>
      <c r="F360" s="105" t="s">
        <v>2194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3967</v>
      </c>
      <c r="D361" s="104" t="s">
        <v>939</v>
      </c>
      <c r="E361" s="104" t="s">
        <v>455</v>
      </c>
      <c r="F361" s="105" t="s">
        <v>885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3461</v>
      </c>
      <c r="D362" s="104" t="s">
        <v>3460</v>
      </c>
      <c r="E362" s="104" t="s">
        <v>455</v>
      </c>
      <c r="F362" s="105" t="s">
        <v>3442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3139</v>
      </c>
      <c r="D363" s="104" t="s">
        <v>3968</v>
      </c>
      <c r="E363" s="104" t="s">
        <v>455</v>
      </c>
      <c r="F363" s="105" t="s">
        <v>3442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3969</v>
      </c>
      <c r="D364" s="104" t="s">
        <v>451</v>
      </c>
      <c r="E364" s="104" t="s">
        <v>455</v>
      </c>
      <c r="F364" s="105" t="s">
        <v>2636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3970</v>
      </c>
      <c r="D365" s="104" t="s">
        <v>451</v>
      </c>
      <c r="E365" s="104" t="s">
        <v>455</v>
      </c>
      <c r="F365" s="105" t="s">
        <v>2927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452</v>
      </c>
      <c r="D366" s="104" t="s">
        <v>451</v>
      </c>
      <c r="E366" s="104" t="s">
        <v>455</v>
      </c>
      <c r="F366" s="105" t="s">
        <v>363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1943</v>
      </c>
      <c r="D367" s="104" t="s">
        <v>451</v>
      </c>
      <c r="E367" s="104" t="s">
        <v>455</v>
      </c>
      <c r="F367" s="105" t="s">
        <v>1908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1028</v>
      </c>
      <c r="D368" s="104" t="s">
        <v>451</v>
      </c>
      <c r="E368" s="104" t="s">
        <v>455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1179</v>
      </c>
      <c r="D369" s="104" t="s">
        <v>3971</v>
      </c>
      <c r="E369" s="104" t="s">
        <v>455</v>
      </c>
      <c r="F369" s="105" t="s">
        <v>885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1179</v>
      </c>
      <c r="D370" s="104" t="s">
        <v>1178</v>
      </c>
      <c r="E370" s="104" t="s">
        <v>455</v>
      </c>
      <c r="F370" s="105" t="s">
        <v>1129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3972</v>
      </c>
      <c r="D371" s="104" t="s">
        <v>3973</v>
      </c>
      <c r="E371" s="104" t="s">
        <v>455</v>
      </c>
      <c r="F371" s="105" t="s">
        <v>3093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3532</v>
      </c>
      <c r="D372" s="104" t="s">
        <v>3531</v>
      </c>
      <c r="E372" s="104" t="s">
        <v>455</v>
      </c>
      <c r="F372" s="105" t="s">
        <v>3442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3974</v>
      </c>
      <c r="D373" s="104" t="s">
        <v>3975</v>
      </c>
      <c r="E373" s="104" t="s">
        <v>455</v>
      </c>
      <c r="F373" s="105" t="s">
        <v>2366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2622</v>
      </c>
      <c r="D374" s="104" t="s">
        <v>3976</v>
      </c>
      <c r="E374" s="104" t="s">
        <v>455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3977</v>
      </c>
      <c r="D375" s="104" t="s">
        <v>3978</v>
      </c>
      <c r="E375" s="104" t="s">
        <v>455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2206</v>
      </c>
      <c r="D376" s="104" t="s">
        <v>2205</v>
      </c>
      <c r="E376" s="104" t="s">
        <v>455</v>
      </c>
      <c r="F376" s="105" t="s">
        <v>2194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3979</v>
      </c>
      <c r="D377" s="104" t="s">
        <v>3980</v>
      </c>
      <c r="E377" s="104" t="s">
        <v>455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3843</v>
      </c>
      <c r="D378" s="104" t="s">
        <v>3980</v>
      </c>
      <c r="E378" s="104" t="s">
        <v>455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3981</v>
      </c>
      <c r="D379" s="104" t="s">
        <v>3982</v>
      </c>
      <c r="E379" s="104" t="s">
        <v>455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3983</v>
      </c>
      <c r="D380" s="104" t="s">
        <v>3984</v>
      </c>
      <c r="E380" s="104" t="s">
        <v>455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1546</v>
      </c>
      <c r="D381" s="104" t="s">
        <v>3985</v>
      </c>
      <c r="E381" s="104" t="s">
        <v>455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3815</v>
      </c>
      <c r="D382" s="104" t="s">
        <v>3986</v>
      </c>
      <c r="E382" s="104" t="s">
        <v>455</v>
      </c>
      <c r="F382" s="105" t="s">
        <v>3264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3987</v>
      </c>
      <c r="D383" s="104" t="s">
        <v>3986</v>
      </c>
      <c r="E383" s="104" t="s">
        <v>455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3988</v>
      </c>
      <c r="D384" s="104" t="s">
        <v>3989</v>
      </c>
      <c r="E384" s="104" t="s">
        <v>455</v>
      </c>
      <c r="F384" s="105" t="s">
        <v>1908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2524</v>
      </c>
      <c r="D385" s="104" t="s">
        <v>3990</v>
      </c>
      <c r="E385" s="104" t="s">
        <v>455</v>
      </c>
      <c r="F385" s="105" t="s">
        <v>3000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3787</v>
      </c>
      <c r="D386" s="104" t="s">
        <v>3991</v>
      </c>
      <c r="E386" s="104" t="s">
        <v>455</v>
      </c>
      <c r="F386" s="105" t="s">
        <v>3000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1335</v>
      </c>
      <c r="D387" s="104" t="s">
        <v>2456</v>
      </c>
      <c r="E387" s="104" t="s">
        <v>455</v>
      </c>
      <c r="F387" s="105" t="s">
        <v>1129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3992</v>
      </c>
      <c r="D388" s="104" t="s">
        <v>3993</v>
      </c>
      <c r="E388" s="104" t="s">
        <v>455</v>
      </c>
      <c r="F388" s="105" t="s">
        <v>1908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3994</v>
      </c>
      <c r="D389" s="104" t="s">
        <v>2190</v>
      </c>
      <c r="E389" s="104" t="s">
        <v>455</v>
      </c>
      <c r="F389" s="105" t="s">
        <v>885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2484</v>
      </c>
      <c r="D390" s="104" t="s">
        <v>2190</v>
      </c>
      <c r="E390" s="104" t="s">
        <v>455</v>
      </c>
      <c r="F390" s="105" t="s">
        <v>3000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404</v>
      </c>
      <c r="D391" s="104" t="s">
        <v>2190</v>
      </c>
      <c r="E391" s="104" t="s">
        <v>455</v>
      </c>
      <c r="F391" s="105" t="s">
        <v>885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452</v>
      </c>
      <c r="D392" s="104" t="s">
        <v>669</v>
      </c>
      <c r="E392" s="104" t="s">
        <v>455</v>
      </c>
      <c r="F392" s="105" t="s">
        <v>2194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670</v>
      </c>
      <c r="D393" s="104" t="s">
        <v>669</v>
      </c>
      <c r="E393" s="104" t="s">
        <v>455</v>
      </c>
      <c r="F393" s="105" t="s">
        <v>651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2436</v>
      </c>
      <c r="D394" s="104" t="s">
        <v>2019</v>
      </c>
      <c r="E394" s="104" t="s">
        <v>455</v>
      </c>
      <c r="F394" s="105" t="s">
        <v>3000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1320</v>
      </c>
      <c r="D395" s="104" t="s">
        <v>3995</v>
      </c>
      <c r="E395" s="104" t="s">
        <v>455</v>
      </c>
      <c r="F395" s="105" t="s">
        <v>2402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3996</v>
      </c>
      <c r="D396" s="104" t="s">
        <v>3997</v>
      </c>
      <c r="E396" s="104" t="s">
        <v>455</v>
      </c>
      <c r="F396" s="105" t="s">
        <v>1908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3998</v>
      </c>
      <c r="D397" s="104" t="s">
        <v>3999</v>
      </c>
      <c r="E397" s="104" t="s">
        <v>455</v>
      </c>
      <c r="F397" s="105" t="s">
        <v>2636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4000</v>
      </c>
      <c r="D398" s="104" t="s">
        <v>3999</v>
      </c>
      <c r="E398" s="104" t="s">
        <v>455</v>
      </c>
      <c r="F398" s="105" t="s">
        <v>2636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3261</v>
      </c>
      <c r="D399" s="104" t="s">
        <v>3676</v>
      </c>
      <c r="E399" s="104" t="s">
        <v>455</v>
      </c>
      <c r="F399" s="105" t="s">
        <v>3679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1967</v>
      </c>
      <c r="D400" s="104" t="s">
        <v>727</v>
      </c>
      <c r="E400" s="104" t="s">
        <v>455</v>
      </c>
      <c r="F400" s="105" t="s">
        <v>1908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2646</v>
      </c>
      <c r="D401" s="104" t="s">
        <v>727</v>
      </c>
      <c r="E401" s="104" t="s">
        <v>455</v>
      </c>
      <c r="F401" s="105" t="s">
        <v>2765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728</v>
      </c>
      <c r="D402" s="104" t="s">
        <v>727</v>
      </c>
      <c r="E402" s="104" t="s">
        <v>455</v>
      </c>
      <c r="F402" s="105" t="s">
        <v>651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3826</v>
      </c>
      <c r="D403" s="104" t="s">
        <v>4001</v>
      </c>
      <c r="E403" s="104" t="s">
        <v>455</v>
      </c>
      <c r="F403" s="105" t="s">
        <v>363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1320</v>
      </c>
      <c r="D404" s="104" t="s">
        <v>4002</v>
      </c>
      <c r="E404" s="104" t="s">
        <v>3729</v>
      </c>
      <c r="F404" s="105" t="s">
        <v>1908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508</v>
      </c>
      <c r="D405" s="104" t="s">
        <v>4003</v>
      </c>
      <c r="E405" s="104" t="s">
        <v>3729</v>
      </c>
      <c r="F405" s="105" t="s">
        <v>885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1943</v>
      </c>
      <c r="D406" s="104" t="s">
        <v>4004</v>
      </c>
      <c r="E406" s="104" t="s">
        <v>3729</v>
      </c>
      <c r="F406" s="105" t="s">
        <v>1129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4005</v>
      </c>
      <c r="D407" s="104" t="s">
        <v>4006</v>
      </c>
      <c r="E407" s="104" t="s">
        <v>3729</v>
      </c>
      <c r="F407" s="105" t="s">
        <v>3442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3889</v>
      </c>
      <c r="D408" s="104" t="s">
        <v>4007</v>
      </c>
      <c r="E408" s="104" t="s">
        <v>3729</v>
      </c>
      <c r="F408" s="105" t="s">
        <v>1908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2206</v>
      </c>
      <c r="D409" s="104" t="s">
        <v>4008</v>
      </c>
      <c r="E409" s="104" t="s">
        <v>3729</v>
      </c>
      <c r="F409" s="105" t="s">
        <v>1908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962</v>
      </c>
      <c r="D410" s="104" t="s">
        <v>4009</v>
      </c>
      <c r="E410" s="104" t="s">
        <v>3729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2225</v>
      </c>
      <c r="D411" s="104" t="s">
        <v>939</v>
      </c>
      <c r="E411" s="104" t="s">
        <v>3729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962</v>
      </c>
      <c r="D412" s="104" t="s">
        <v>4010</v>
      </c>
      <c r="E412" s="104" t="s">
        <v>3729</v>
      </c>
      <c r="F412" s="105" t="s">
        <v>2194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4011</v>
      </c>
      <c r="D413" s="104" t="s">
        <v>4010</v>
      </c>
      <c r="E413" s="104" t="s">
        <v>3729</v>
      </c>
      <c r="F413" s="105" t="s">
        <v>1129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352</v>
      </c>
      <c r="D414" s="104" t="s">
        <v>4010</v>
      </c>
      <c r="E414" s="104" t="s">
        <v>3729</v>
      </c>
      <c r="F414" s="105" t="s">
        <v>1129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4012</v>
      </c>
      <c r="D415" s="104" t="s">
        <v>4010</v>
      </c>
      <c r="E415" s="104" t="s">
        <v>3729</v>
      </c>
      <c r="F415" s="105" t="s">
        <v>3442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1546</v>
      </c>
      <c r="D416" s="104" t="s">
        <v>4013</v>
      </c>
      <c r="E416" s="104" t="s">
        <v>3729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1028</v>
      </c>
      <c r="D417" s="104" t="s">
        <v>4014</v>
      </c>
      <c r="E417" s="104" t="s">
        <v>3729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2206</v>
      </c>
      <c r="D418" s="104" t="s">
        <v>1391</v>
      </c>
      <c r="E418" s="104" t="s">
        <v>3729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604</v>
      </c>
      <c r="D419" s="104" t="s">
        <v>1391</v>
      </c>
      <c r="E419" s="104" t="s">
        <v>3729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4015</v>
      </c>
      <c r="D420" s="104" t="s">
        <v>4016</v>
      </c>
      <c r="E420" s="104" t="s">
        <v>3729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1320</v>
      </c>
      <c r="D421" s="104" t="s">
        <v>4017</v>
      </c>
      <c r="E421" s="104" t="s">
        <v>3729</v>
      </c>
      <c r="F421" s="105" t="s">
        <v>1908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604</v>
      </c>
      <c r="D422" s="104" t="s">
        <v>4018</v>
      </c>
      <c r="E422" s="104" t="s">
        <v>3729</v>
      </c>
      <c r="F422" s="105" t="s">
        <v>1574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2836</v>
      </c>
      <c r="D423" s="104" t="s">
        <v>1931</v>
      </c>
      <c r="E423" s="104" t="s">
        <v>3729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1194</v>
      </c>
      <c r="D424" s="104" t="s">
        <v>1931</v>
      </c>
      <c r="E424" s="104" t="s">
        <v>3729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471</v>
      </c>
      <c r="D425" s="104" t="s">
        <v>4019</v>
      </c>
      <c r="E425" s="104" t="s">
        <v>3729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508</v>
      </c>
      <c r="D426" s="104" t="s">
        <v>4020</v>
      </c>
      <c r="E426" s="104" t="s">
        <v>3729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4021</v>
      </c>
      <c r="D427" s="104" t="s">
        <v>4022</v>
      </c>
      <c r="E427" s="104" t="s">
        <v>3729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1903</v>
      </c>
      <c r="D428" s="104" t="s">
        <v>3752</v>
      </c>
      <c r="E428" s="104" t="s">
        <v>3729</v>
      </c>
      <c r="F428" s="105" t="s">
        <v>1129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1496</v>
      </c>
      <c r="D429" s="104" t="s">
        <v>4023</v>
      </c>
      <c r="E429" s="104" t="s">
        <v>3729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3889</v>
      </c>
      <c r="D430" s="104" t="s">
        <v>4024</v>
      </c>
      <c r="E430" s="104" t="s">
        <v>3729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2447</v>
      </c>
      <c r="D431" s="104" t="s">
        <v>4025</v>
      </c>
      <c r="E431" s="104" t="s">
        <v>3729</v>
      </c>
      <c r="F431" s="105" t="s">
        <v>3093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475</v>
      </c>
      <c r="D432" s="104" t="s">
        <v>4025</v>
      </c>
      <c r="E432" s="104" t="s">
        <v>3729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2824</v>
      </c>
      <c r="D433" s="104" t="s">
        <v>4025</v>
      </c>
      <c r="E433" s="104" t="s">
        <v>3729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1496</v>
      </c>
      <c r="D434" s="104" t="s">
        <v>4025</v>
      </c>
      <c r="E434" s="104" t="s">
        <v>3729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1943</v>
      </c>
      <c r="D435" s="104" t="s">
        <v>4025</v>
      </c>
      <c r="E435" s="104" t="s">
        <v>3729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1073</v>
      </c>
      <c r="D436" s="104" t="s">
        <v>4025</v>
      </c>
      <c r="E436" s="104" t="s">
        <v>3729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1954</v>
      </c>
      <c r="D437" s="104" t="s">
        <v>4025</v>
      </c>
      <c r="E437" s="104" t="s">
        <v>3729</v>
      </c>
      <c r="F437" s="105" t="s">
        <v>1129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820</v>
      </c>
      <c r="D438" s="104" t="s">
        <v>4026</v>
      </c>
      <c r="E438" s="104" t="s">
        <v>3729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2601</v>
      </c>
      <c r="D439" s="104" t="s">
        <v>4026</v>
      </c>
      <c r="E439" s="104" t="s">
        <v>3729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4027</v>
      </c>
      <c r="D440" s="104" t="s">
        <v>4028</v>
      </c>
      <c r="E440" s="104" t="s">
        <v>3729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1208</v>
      </c>
      <c r="D441" s="104" t="s">
        <v>4029</v>
      </c>
      <c r="E441" s="104" t="s">
        <v>3729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1954</v>
      </c>
      <c r="D442" s="104" t="s">
        <v>4029</v>
      </c>
      <c r="E442" s="104" t="s">
        <v>3729</v>
      </c>
      <c r="F442" s="105" t="s">
        <v>2194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2447</v>
      </c>
      <c r="D443" s="104" t="s">
        <v>4030</v>
      </c>
      <c r="E443" s="104" t="s">
        <v>3729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3120</v>
      </c>
      <c r="D444" s="104" t="s">
        <v>4031</v>
      </c>
      <c r="E444" s="104" t="s">
        <v>3729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714</v>
      </c>
      <c r="D445" s="104" t="s">
        <v>4032</v>
      </c>
      <c r="E445" s="104" t="s">
        <v>2024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4033</v>
      </c>
      <c r="D446" s="104" t="s">
        <v>4032</v>
      </c>
      <c r="E446" s="104" t="s">
        <v>2024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869</v>
      </c>
      <c r="D447" s="104" t="s">
        <v>4034</v>
      </c>
      <c r="E447" s="104" t="s">
        <v>2024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2484</v>
      </c>
      <c r="D448" s="104" t="s">
        <v>4035</v>
      </c>
      <c r="E448" s="104" t="s">
        <v>2024</v>
      </c>
      <c r="F448" s="105" t="s">
        <v>3093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604</v>
      </c>
      <c r="D449" s="104" t="s">
        <v>4035</v>
      </c>
      <c r="E449" s="104" t="s">
        <v>2024</v>
      </c>
      <c r="F449" s="105" t="s">
        <v>1129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4036</v>
      </c>
      <c r="D450" s="104" t="s">
        <v>4035</v>
      </c>
      <c r="E450" s="104" t="s">
        <v>2024</v>
      </c>
      <c r="F450" s="105" t="s">
        <v>651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3233</v>
      </c>
      <c r="D451" s="104" t="s">
        <v>4035</v>
      </c>
      <c r="E451" s="104" t="s">
        <v>2024</v>
      </c>
      <c r="F451" s="105" t="s">
        <v>3442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452</v>
      </c>
      <c r="D452" s="104" t="s">
        <v>4035</v>
      </c>
      <c r="E452" s="104" t="s">
        <v>2024</v>
      </c>
      <c r="F452" s="105" t="s">
        <v>1908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4037</v>
      </c>
      <c r="D453" s="104" t="s">
        <v>2019</v>
      </c>
      <c r="E453" s="104" t="s">
        <v>2024</v>
      </c>
      <c r="F453" s="105" t="s">
        <v>1129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2020</v>
      </c>
      <c r="D454" s="104" t="s">
        <v>2019</v>
      </c>
      <c r="E454" s="104" t="s">
        <v>2024</v>
      </c>
      <c r="F454" s="105" t="s">
        <v>1908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3559</v>
      </c>
      <c r="D455" s="104" t="s">
        <v>2019</v>
      </c>
      <c r="E455" s="104" t="s">
        <v>2024</v>
      </c>
      <c r="F455" s="105" t="s">
        <v>3093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4038</v>
      </c>
      <c r="D456" s="104" t="s">
        <v>2019</v>
      </c>
      <c r="E456" s="104" t="s">
        <v>2024</v>
      </c>
      <c r="F456" s="105" t="s">
        <v>651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2436</v>
      </c>
      <c r="D457" s="104" t="s">
        <v>4039</v>
      </c>
      <c r="E457" s="104" t="s">
        <v>1924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740</v>
      </c>
      <c r="D458" s="104" t="s">
        <v>4039</v>
      </c>
      <c r="E458" s="104" t="s">
        <v>1924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4040</v>
      </c>
      <c r="D459" s="104" t="s">
        <v>1496</v>
      </c>
      <c r="E459" s="104" t="s">
        <v>1924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2924</v>
      </c>
      <c r="D460" s="104" t="s">
        <v>1920</v>
      </c>
      <c r="E460" s="104" t="s">
        <v>1924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1305</v>
      </c>
      <c r="D461" s="104" t="s">
        <v>1920</v>
      </c>
      <c r="E461" s="104" t="s">
        <v>1924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4041</v>
      </c>
      <c r="D462" s="104" t="s">
        <v>1920</v>
      </c>
      <c r="E462" s="104" t="s">
        <v>1924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3992</v>
      </c>
      <c r="D463" s="104" t="s">
        <v>4042</v>
      </c>
      <c r="E463" s="104" t="s">
        <v>1924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4043</v>
      </c>
      <c r="D464" s="104" t="s">
        <v>4044</v>
      </c>
      <c r="E464" s="104" t="s">
        <v>1924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2436</v>
      </c>
      <c r="D465" s="104" t="s">
        <v>4045</v>
      </c>
      <c r="E465" s="104" t="s">
        <v>3730</v>
      </c>
      <c r="F465" s="105" t="s">
        <v>2927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2484</v>
      </c>
      <c r="D466" s="104" t="s">
        <v>4045</v>
      </c>
      <c r="E466" s="104" t="s">
        <v>3730</v>
      </c>
      <c r="F466" s="105" t="s">
        <v>2765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4046</v>
      </c>
      <c r="D467" s="104" t="s">
        <v>4047</v>
      </c>
      <c r="E467" s="104" t="s">
        <v>3730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2484</v>
      </c>
      <c r="D468" s="104" t="s">
        <v>4048</v>
      </c>
      <c r="E468" s="104" t="s">
        <v>3730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1496</v>
      </c>
      <c r="D469" s="104" t="s">
        <v>4049</v>
      </c>
      <c r="E469" s="104" t="s">
        <v>3730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404</v>
      </c>
      <c r="D470" s="104" t="s">
        <v>4050</v>
      </c>
      <c r="E470" s="104" t="s">
        <v>3730</v>
      </c>
      <c r="F470" s="105" t="s">
        <v>1129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3992</v>
      </c>
      <c r="D471" s="104" t="s">
        <v>4051</v>
      </c>
      <c r="E471" s="104" t="s">
        <v>3730</v>
      </c>
      <c r="F471" s="105" t="s">
        <v>1129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4052</v>
      </c>
      <c r="D472" s="104" t="s">
        <v>4053</v>
      </c>
      <c r="E472" s="104" t="s">
        <v>3730</v>
      </c>
      <c r="F472" s="105" t="s">
        <v>1129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4054</v>
      </c>
      <c r="D473" s="104" t="s">
        <v>4055</v>
      </c>
      <c r="E473" s="104" t="s">
        <v>3730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4056</v>
      </c>
      <c r="D474" s="104" t="s">
        <v>4057</v>
      </c>
      <c r="E474" s="104" t="s">
        <v>3730</v>
      </c>
      <c r="F474" s="105" t="s">
        <v>3093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3954</v>
      </c>
      <c r="D475" s="104" t="s">
        <v>4058</v>
      </c>
      <c r="E475" s="104" t="s">
        <v>3730</v>
      </c>
      <c r="F475" s="105" t="s">
        <v>3000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4059</v>
      </c>
      <c r="D476" s="104" t="s">
        <v>4060</v>
      </c>
      <c r="E476" s="104" t="s">
        <v>3730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4061</v>
      </c>
      <c r="D477" s="104" t="s">
        <v>4062</v>
      </c>
      <c r="E477" s="104" t="s">
        <v>3730</v>
      </c>
      <c r="F477" s="105" t="s">
        <v>1129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1028</v>
      </c>
      <c r="D478" s="104" t="s">
        <v>4063</v>
      </c>
      <c r="E478" s="104" t="s">
        <v>3730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437</v>
      </c>
      <c r="D479" s="104" t="s">
        <v>4064</v>
      </c>
      <c r="E479" s="104" t="s">
        <v>3730</v>
      </c>
      <c r="F479" s="105" t="s">
        <v>1129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2510</v>
      </c>
      <c r="D480" s="104" t="s">
        <v>4065</v>
      </c>
      <c r="E480" s="104" t="s">
        <v>3730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3918</v>
      </c>
      <c r="D481" s="104" t="s">
        <v>4066</v>
      </c>
      <c r="E481" s="104" t="s">
        <v>3730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404</v>
      </c>
      <c r="D482" s="104" t="s">
        <v>4067</v>
      </c>
      <c r="E482" s="104" t="s">
        <v>3730</v>
      </c>
      <c r="F482" s="105" t="s">
        <v>1129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404</v>
      </c>
      <c r="D483" s="104" t="s">
        <v>4068</v>
      </c>
      <c r="E483" s="104" t="s">
        <v>3730</v>
      </c>
      <c r="F483" s="105" t="s">
        <v>1574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1482</v>
      </c>
      <c r="D484" s="104" t="s">
        <v>4069</v>
      </c>
      <c r="E484" s="104" t="s">
        <v>3730</v>
      </c>
      <c r="F484" s="105" t="s">
        <v>1129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508</v>
      </c>
      <c r="D485" s="104" t="s">
        <v>4070</v>
      </c>
      <c r="E485" s="104" t="s">
        <v>3730</v>
      </c>
      <c r="F485" s="105" t="s">
        <v>1129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2633</v>
      </c>
      <c r="D486" s="104" t="s">
        <v>4070</v>
      </c>
      <c r="E486" s="104" t="s">
        <v>3730</v>
      </c>
      <c r="F486" s="105" t="s">
        <v>3000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437</v>
      </c>
      <c r="D487" s="104" t="s">
        <v>4071</v>
      </c>
      <c r="E487" s="104" t="s">
        <v>3730</v>
      </c>
      <c r="F487" s="105" t="s">
        <v>1129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475</v>
      </c>
      <c r="D488" s="104" t="s">
        <v>4072</v>
      </c>
      <c r="E488" s="104" t="s">
        <v>3730</v>
      </c>
      <c r="F488" s="105" t="s">
        <v>1129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1208</v>
      </c>
      <c r="D489" s="104" t="s">
        <v>4073</v>
      </c>
      <c r="E489" s="104" t="s">
        <v>3730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589</v>
      </c>
      <c r="D490" s="104" t="s">
        <v>4074</v>
      </c>
      <c r="E490" s="104" t="s">
        <v>3730</v>
      </c>
      <c r="F490" s="105" t="s">
        <v>651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1662</v>
      </c>
      <c r="D491" s="104" t="s">
        <v>4075</v>
      </c>
      <c r="E491" s="104" t="s">
        <v>3730</v>
      </c>
      <c r="F491" s="105" t="s">
        <v>1129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1335</v>
      </c>
      <c r="D492" s="104" t="s">
        <v>4076</v>
      </c>
      <c r="E492" s="104" t="s">
        <v>3730</v>
      </c>
      <c r="F492" s="105" t="s">
        <v>1129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2436</v>
      </c>
      <c r="D493" s="104" t="s">
        <v>3921</v>
      </c>
      <c r="E493" s="104" t="s">
        <v>3730</v>
      </c>
      <c r="F493" s="105" t="s">
        <v>3000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604</v>
      </c>
      <c r="D494" s="104" t="s">
        <v>4077</v>
      </c>
      <c r="E494" s="104" t="s">
        <v>3730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1453</v>
      </c>
      <c r="D495" s="104" t="s">
        <v>4078</v>
      </c>
      <c r="E495" s="104" t="s">
        <v>3730</v>
      </c>
      <c r="F495" s="105" t="s">
        <v>2194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4079</v>
      </c>
      <c r="D496" s="104" t="s">
        <v>4080</v>
      </c>
      <c r="E496" s="104" t="s">
        <v>3730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437</v>
      </c>
      <c r="D497" s="104" t="s">
        <v>4081</v>
      </c>
      <c r="E497" s="104" t="s">
        <v>3730</v>
      </c>
      <c r="F497" s="105" t="s">
        <v>1129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4082</v>
      </c>
      <c r="D498" s="104" t="s">
        <v>4083</v>
      </c>
      <c r="E498" s="104" t="s">
        <v>3730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869</v>
      </c>
      <c r="D499" s="104" t="s">
        <v>1421</v>
      </c>
      <c r="E499" s="104" t="s">
        <v>3730</v>
      </c>
      <c r="F499" s="105" t="s">
        <v>1908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4084</v>
      </c>
      <c r="D500" s="104" t="s">
        <v>4085</v>
      </c>
      <c r="E500" s="104" t="s">
        <v>3730</v>
      </c>
      <c r="F500" s="105" t="s">
        <v>1129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4086</v>
      </c>
      <c r="D501" s="104" t="s">
        <v>4087</v>
      </c>
      <c r="E501" s="104" t="s">
        <v>3730</v>
      </c>
      <c r="F501" s="105" t="s">
        <v>1129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4088</v>
      </c>
      <c r="D502" s="104" t="s">
        <v>4089</v>
      </c>
      <c r="E502" s="104" t="s">
        <v>3730</v>
      </c>
      <c r="F502" s="105" t="s">
        <v>3000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2703</v>
      </c>
      <c r="D503" s="104" t="s">
        <v>2303</v>
      </c>
      <c r="E503" s="104" t="s">
        <v>3730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604</v>
      </c>
      <c r="D504" s="104" t="s">
        <v>4090</v>
      </c>
      <c r="E504" s="104" t="s">
        <v>3730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4091</v>
      </c>
      <c r="D505" s="104" t="s">
        <v>572</v>
      </c>
      <c r="E505" s="104" t="s">
        <v>3730</v>
      </c>
      <c r="F505" s="105" t="s">
        <v>1129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4092</v>
      </c>
      <c r="D506" s="104" t="s">
        <v>4093</v>
      </c>
      <c r="E506" s="104" t="s">
        <v>3730</v>
      </c>
      <c r="F506" s="105" t="s">
        <v>3264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3120</v>
      </c>
      <c r="D507" s="104" t="s">
        <v>4093</v>
      </c>
      <c r="E507" s="104" t="s">
        <v>3730</v>
      </c>
      <c r="F507" s="105" t="s">
        <v>2927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1496</v>
      </c>
      <c r="D508" s="104" t="s">
        <v>4093</v>
      </c>
      <c r="E508" s="104" t="s">
        <v>3730</v>
      </c>
      <c r="F508" s="105" t="s">
        <v>1129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437</v>
      </c>
      <c r="D509" s="104" t="s">
        <v>4094</v>
      </c>
      <c r="E509" s="104" t="s">
        <v>3730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1546</v>
      </c>
      <c r="D510" s="104" t="s">
        <v>3863</v>
      </c>
      <c r="E510" s="104" t="s">
        <v>3730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2633</v>
      </c>
      <c r="D511" s="104" t="s">
        <v>4095</v>
      </c>
      <c r="E511" s="104" t="s">
        <v>3730</v>
      </c>
      <c r="F511" s="105" t="s">
        <v>2927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4096</v>
      </c>
      <c r="D512" s="104" t="s">
        <v>4095</v>
      </c>
      <c r="E512" s="104" t="s">
        <v>3730</v>
      </c>
      <c r="F512" s="105" t="s">
        <v>2927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1320</v>
      </c>
      <c r="D513" s="104" t="s">
        <v>4097</v>
      </c>
      <c r="E513" s="104" t="s">
        <v>3730</v>
      </c>
      <c r="F513" s="105" t="s">
        <v>1129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4098</v>
      </c>
      <c r="D514" s="104" t="s">
        <v>4099</v>
      </c>
      <c r="E514" s="104" t="s">
        <v>3730</v>
      </c>
      <c r="F514" s="105" t="s">
        <v>1129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1903</v>
      </c>
      <c r="D515" s="104" t="s">
        <v>4100</v>
      </c>
      <c r="E515" s="104" t="s">
        <v>3730</v>
      </c>
      <c r="F515" s="105" t="s">
        <v>1908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4101</v>
      </c>
      <c r="D516" s="104" t="s">
        <v>4102</v>
      </c>
      <c r="E516" s="104" t="s">
        <v>3730</v>
      </c>
      <c r="F516" s="105" t="s">
        <v>885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1546</v>
      </c>
      <c r="D517" s="104" t="s">
        <v>4103</v>
      </c>
      <c r="E517" s="104" t="s">
        <v>3730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1305</v>
      </c>
      <c r="D518" s="104" t="s">
        <v>4104</v>
      </c>
      <c r="E518" s="104" t="s">
        <v>3730</v>
      </c>
      <c r="F518" s="105" t="s">
        <v>1129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3559</v>
      </c>
      <c r="D519" s="104" t="s">
        <v>4105</v>
      </c>
      <c r="E519" s="104" t="s">
        <v>3730</v>
      </c>
      <c r="F519" s="105" t="s">
        <v>3000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604</v>
      </c>
      <c r="D520" s="104" t="s">
        <v>4106</v>
      </c>
      <c r="E520" s="104" t="s">
        <v>3730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4107</v>
      </c>
      <c r="D521" s="104" t="s">
        <v>4108</v>
      </c>
      <c r="E521" s="104" t="s">
        <v>3730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471</v>
      </c>
      <c r="D522" s="104" t="s">
        <v>4109</v>
      </c>
      <c r="E522" s="104" t="s">
        <v>3730</v>
      </c>
      <c r="F522" s="105" t="s">
        <v>1129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4110</v>
      </c>
      <c r="D523" s="104" t="s">
        <v>4111</v>
      </c>
      <c r="E523" s="104" t="s">
        <v>3730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1005</v>
      </c>
      <c r="D524" s="104" t="s">
        <v>4112</v>
      </c>
      <c r="E524" s="104" t="s">
        <v>3730</v>
      </c>
      <c r="F524" s="105" t="s">
        <v>1129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4113</v>
      </c>
      <c r="D525" s="104" t="s">
        <v>4114</v>
      </c>
      <c r="E525" s="104" t="s">
        <v>409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557</v>
      </c>
      <c r="D526" s="104" t="s">
        <v>470</v>
      </c>
      <c r="E526" s="104" t="s">
        <v>409</v>
      </c>
      <c r="F526" s="105" t="s">
        <v>486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1467</v>
      </c>
      <c r="D527" s="104" t="s">
        <v>470</v>
      </c>
      <c r="E527" s="104" t="s">
        <v>409</v>
      </c>
      <c r="F527" s="105" t="s">
        <v>1129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471</v>
      </c>
      <c r="D528" s="104" t="s">
        <v>470</v>
      </c>
      <c r="E528" s="104" t="s">
        <v>409</v>
      </c>
      <c r="F528" s="105" t="s">
        <v>363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589</v>
      </c>
      <c r="D529" s="104" t="s">
        <v>4115</v>
      </c>
      <c r="E529" s="104" t="s">
        <v>409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452</v>
      </c>
      <c r="D530" s="104" t="s">
        <v>2631</v>
      </c>
      <c r="E530" s="104" t="s">
        <v>409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4116</v>
      </c>
      <c r="D531" s="104" t="s">
        <v>4117</v>
      </c>
      <c r="E531" s="104" t="s">
        <v>409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1662</v>
      </c>
      <c r="D532" s="104" t="s">
        <v>1661</v>
      </c>
      <c r="E532" s="104" t="s">
        <v>409</v>
      </c>
      <c r="F532" s="105" t="s">
        <v>1574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4118</v>
      </c>
      <c r="D533" s="104" t="s">
        <v>1661</v>
      </c>
      <c r="E533" s="104" t="s">
        <v>409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2484</v>
      </c>
      <c r="D534" s="104" t="s">
        <v>3763</v>
      </c>
      <c r="E534" s="104" t="s">
        <v>409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3837</v>
      </c>
      <c r="D535" s="104" t="s">
        <v>3763</v>
      </c>
      <c r="E535" s="104" t="s">
        <v>409</v>
      </c>
      <c r="F535" s="105" t="s">
        <v>3264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2564</v>
      </c>
      <c r="D536" s="104" t="s">
        <v>3763</v>
      </c>
      <c r="E536" s="104" t="s">
        <v>409</v>
      </c>
      <c r="F536" s="105" t="s">
        <v>2636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4054</v>
      </c>
      <c r="D537" s="104" t="s">
        <v>4119</v>
      </c>
      <c r="E537" s="104" t="s">
        <v>409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4120</v>
      </c>
      <c r="D538" s="104" t="s">
        <v>4121</v>
      </c>
      <c r="E538" s="104" t="s">
        <v>409</v>
      </c>
      <c r="F538" s="105" t="s">
        <v>2765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420</v>
      </c>
      <c r="D539" s="104" t="s">
        <v>4122</v>
      </c>
      <c r="E539" s="104" t="s">
        <v>409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475</v>
      </c>
      <c r="D540" s="104" t="s">
        <v>4123</v>
      </c>
      <c r="E540" s="104" t="s">
        <v>409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1262</v>
      </c>
      <c r="D541" s="104" t="s">
        <v>4124</v>
      </c>
      <c r="E541" s="104" t="s">
        <v>409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524</v>
      </c>
      <c r="D542" s="104" t="s">
        <v>4124</v>
      </c>
      <c r="E542" s="104" t="s">
        <v>409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3879</v>
      </c>
      <c r="D543" s="104" t="s">
        <v>4125</v>
      </c>
      <c r="E543" s="104" t="s">
        <v>409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1762</v>
      </c>
      <c r="D544" s="104" t="s">
        <v>1761</v>
      </c>
      <c r="E544" s="104" t="s">
        <v>409</v>
      </c>
      <c r="F544" s="105" t="s">
        <v>1574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508</v>
      </c>
      <c r="D545" s="104" t="s">
        <v>4126</v>
      </c>
      <c r="E545" s="104" t="s">
        <v>409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3664</v>
      </c>
      <c r="D546" s="104" t="s">
        <v>3663</v>
      </c>
      <c r="E546" s="104" t="s">
        <v>409</v>
      </c>
      <c r="F546" s="105" t="s">
        <v>3618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2564</v>
      </c>
      <c r="D547" s="104" t="s">
        <v>4127</v>
      </c>
      <c r="E547" s="104" t="s">
        <v>409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471</v>
      </c>
      <c r="D548" s="104" t="s">
        <v>4128</v>
      </c>
      <c r="E548" s="104" t="s">
        <v>409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2703</v>
      </c>
      <c r="D549" s="104" t="s">
        <v>2625</v>
      </c>
      <c r="E549" s="104" t="s">
        <v>409</v>
      </c>
      <c r="F549" s="105" t="s">
        <v>2636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2524</v>
      </c>
      <c r="D550" s="104" t="s">
        <v>2625</v>
      </c>
      <c r="E550" s="104" t="s">
        <v>409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589</v>
      </c>
      <c r="D551" s="104" t="s">
        <v>4129</v>
      </c>
      <c r="E551" s="104" t="s">
        <v>409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3559</v>
      </c>
      <c r="D552" s="104" t="s">
        <v>4130</v>
      </c>
      <c r="E552" s="104" t="s">
        <v>409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508</v>
      </c>
      <c r="D553" s="104" t="s">
        <v>835</v>
      </c>
      <c r="E553" s="104" t="s">
        <v>409</v>
      </c>
      <c r="F553" s="105" t="s">
        <v>768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714</v>
      </c>
      <c r="D554" s="104" t="s">
        <v>4131</v>
      </c>
      <c r="E554" s="104" t="s">
        <v>409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4132</v>
      </c>
      <c r="D555" s="104" t="s">
        <v>4131</v>
      </c>
      <c r="E555" s="104" t="s">
        <v>409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2836</v>
      </c>
      <c r="D556" s="104" t="s">
        <v>3771</v>
      </c>
      <c r="E556" s="104" t="s">
        <v>409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4133</v>
      </c>
      <c r="D557" s="104" t="s">
        <v>4134</v>
      </c>
      <c r="E557" s="104" t="s">
        <v>409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2524</v>
      </c>
      <c r="D558" s="104" t="s">
        <v>713</v>
      </c>
      <c r="E558" s="104" t="s">
        <v>409</v>
      </c>
      <c r="F558" s="105" t="s">
        <v>2636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1194</v>
      </c>
      <c r="D559" s="104" t="s">
        <v>2347</v>
      </c>
      <c r="E559" s="104" t="s">
        <v>409</v>
      </c>
      <c r="F559" s="105" t="s">
        <v>2194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404</v>
      </c>
      <c r="D560" s="104" t="s">
        <v>403</v>
      </c>
      <c r="E560" s="104" t="s">
        <v>409</v>
      </c>
      <c r="F560" s="105" t="s">
        <v>363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1290</v>
      </c>
      <c r="D561" s="104" t="s">
        <v>403</v>
      </c>
      <c r="E561" s="104" t="s">
        <v>409</v>
      </c>
      <c r="F561" s="105" t="s">
        <v>1129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4135</v>
      </c>
      <c r="D562" s="104" t="s">
        <v>4136</v>
      </c>
      <c r="E562" s="104" t="s">
        <v>409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2646</v>
      </c>
      <c r="D563" s="104" t="s">
        <v>4137</v>
      </c>
      <c r="E563" s="104" t="s">
        <v>409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4138</v>
      </c>
      <c r="D564" s="104" t="s">
        <v>4137</v>
      </c>
      <c r="E564" s="104" t="s">
        <v>409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2484</v>
      </c>
      <c r="D565" s="104" t="s">
        <v>1193</v>
      </c>
      <c r="E565" s="104" t="s">
        <v>409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1194</v>
      </c>
      <c r="D566" s="104" t="s">
        <v>1193</v>
      </c>
      <c r="E566" s="104" t="s">
        <v>409</v>
      </c>
      <c r="F566" s="105" t="s">
        <v>1129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4139</v>
      </c>
      <c r="D567" s="104" t="s">
        <v>4140</v>
      </c>
      <c r="E567" s="104" t="s">
        <v>409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4141</v>
      </c>
      <c r="D568" s="104" t="s">
        <v>4142</v>
      </c>
      <c r="E568" s="104" t="s">
        <v>409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2601</v>
      </c>
      <c r="D569" s="104" t="s">
        <v>4143</v>
      </c>
      <c r="E569" s="104" t="s">
        <v>409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4144</v>
      </c>
      <c r="D570" s="104" t="s">
        <v>4083</v>
      </c>
      <c r="E570" s="104" t="s">
        <v>409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1194</v>
      </c>
      <c r="D571" s="104" t="s">
        <v>4083</v>
      </c>
      <c r="E571" s="104" t="s">
        <v>409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3992</v>
      </c>
      <c r="D572" s="104" t="s">
        <v>4145</v>
      </c>
      <c r="E572" s="104" t="s">
        <v>409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3795</v>
      </c>
      <c r="D573" s="104" t="s">
        <v>4145</v>
      </c>
      <c r="E573" s="104" t="s">
        <v>409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387</v>
      </c>
      <c r="D574" s="104" t="s">
        <v>4146</v>
      </c>
      <c r="E574" s="104" t="s">
        <v>409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3794</v>
      </c>
      <c r="D575" s="104" t="s">
        <v>4147</v>
      </c>
      <c r="E575" s="104" t="s">
        <v>409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3599</v>
      </c>
      <c r="D576" s="104" t="s">
        <v>3715</v>
      </c>
      <c r="E576" s="104" t="s">
        <v>409</v>
      </c>
      <c r="F576" s="105" t="s">
        <v>3442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4148</v>
      </c>
      <c r="D577" s="104" t="s">
        <v>4149</v>
      </c>
      <c r="E577" s="104" t="s">
        <v>409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4150</v>
      </c>
      <c r="D578" s="104" t="s">
        <v>4151</v>
      </c>
      <c r="E578" s="104" t="s">
        <v>409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437</v>
      </c>
      <c r="D579" s="104" t="s">
        <v>874</v>
      </c>
      <c r="E579" s="104" t="s">
        <v>409</v>
      </c>
      <c r="F579" s="105" t="s">
        <v>768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1496</v>
      </c>
      <c r="D580" s="104" t="s">
        <v>2386</v>
      </c>
      <c r="E580" s="104" t="s">
        <v>409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4152</v>
      </c>
      <c r="D581" s="104" t="s">
        <v>3780</v>
      </c>
      <c r="E581" s="104" t="s">
        <v>409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850</v>
      </c>
      <c r="D582" s="104" t="s">
        <v>849</v>
      </c>
      <c r="E582" s="104" t="s">
        <v>409</v>
      </c>
      <c r="F582" s="105" t="s">
        <v>768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4153</v>
      </c>
      <c r="D583" s="104" t="s">
        <v>849</v>
      </c>
      <c r="E583" s="104" t="s">
        <v>409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4154</v>
      </c>
      <c r="D584" s="104" t="s">
        <v>4155</v>
      </c>
      <c r="E584" s="104" t="s">
        <v>409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420</v>
      </c>
      <c r="D585" s="104" t="s">
        <v>4155</v>
      </c>
      <c r="E585" s="104" t="s">
        <v>409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2703</v>
      </c>
      <c r="D586" s="104" t="s">
        <v>2871</v>
      </c>
      <c r="E586" s="104" t="s">
        <v>409</v>
      </c>
      <c r="F586" s="105" t="s">
        <v>2765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3410</v>
      </c>
      <c r="D587" s="104" t="s">
        <v>2871</v>
      </c>
      <c r="E587" s="104" t="s">
        <v>409</v>
      </c>
      <c r="F587" s="105" t="s">
        <v>3264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475</v>
      </c>
      <c r="D588" s="104" t="s">
        <v>4156</v>
      </c>
      <c r="E588" s="104" t="s">
        <v>409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3782</v>
      </c>
      <c r="D589" s="104" t="s">
        <v>4157</v>
      </c>
      <c r="E589" s="104" t="s">
        <v>409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4158</v>
      </c>
      <c r="D590" s="104" t="s">
        <v>4157</v>
      </c>
      <c r="E590" s="104" t="s">
        <v>409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4159</v>
      </c>
      <c r="D591" s="104" t="s">
        <v>4160</v>
      </c>
      <c r="E591" s="104" t="s">
        <v>409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4105</v>
      </c>
      <c r="D592" s="104" t="s">
        <v>4161</v>
      </c>
      <c r="E592" s="104" t="s">
        <v>409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2646</v>
      </c>
      <c r="D593" s="104" t="s">
        <v>4162</v>
      </c>
      <c r="E593" s="104" t="s">
        <v>409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4163</v>
      </c>
      <c r="D594" s="104" t="s">
        <v>4164</v>
      </c>
      <c r="E594" s="104" t="s">
        <v>409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2713</v>
      </c>
      <c r="D595" s="104" t="s">
        <v>1350</v>
      </c>
      <c r="E595" s="104" t="s">
        <v>409</v>
      </c>
      <c r="F595" s="105" t="s">
        <v>2636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437</v>
      </c>
      <c r="D596" s="104" t="s">
        <v>1350</v>
      </c>
      <c r="E596" s="104" t="s">
        <v>409</v>
      </c>
      <c r="F596" s="105" t="s">
        <v>1129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2564</v>
      </c>
      <c r="D597" s="104" t="s">
        <v>1350</v>
      </c>
      <c r="E597" s="104" t="s">
        <v>409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3559</v>
      </c>
      <c r="D598" s="104" t="s">
        <v>3569</v>
      </c>
      <c r="E598" s="104" t="s">
        <v>409</v>
      </c>
      <c r="F598" s="105" t="s">
        <v>3442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2436</v>
      </c>
      <c r="D599" s="104" t="s">
        <v>4165</v>
      </c>
      <c r="E599" s="104" t="s">
        <v>409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1762</v>
      </c>
      <c r="D600" s="104" t="s">
        <v>4165</v>
      </c>
      <c r="E600" s="104" t="s">
        <v>409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2436</v>
      </c>
      <c r="D601" s="104" t="s">
        <v>2992</v>
      </c>
      <c r="E601" s="104" t="s">
        <v>409</v>
      </c>
      <c r="F601" s="105" t="s">
        <v>2927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3611</v>
      </c>
      <c r="D602" s="104" t="s">
        <v>2992</v>
      </c>
      <c r="E602" s="104" t="s">
        <v>409</v>
      </c>
      <c r="F602" s="105" t="s">
        <v>3442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820</v>
      </c>
      <c r="D603" s="104" t="s">
        <v>4166</v>
      </c>
      <c r="E603" s="104" t="s">
        <v>409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2266</v>
      </c>
      <c r="D604" s="104" t="s">
        <v>2399</v>
      </c>
      <c r="E604" s="104" t="s">
        <v>409</v>
      </c>
      <c r="F604" s="105" t="s">
        <v>2402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765</v>
      </c>
      <c r="D605" s="104" t="s">
        <v>4167</v>
      </c>
      <c r="E605" s="104" t="s">
        <v>409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4168</v>
      </c>
      <c r="D606" s="104" t="s">
        <v>4169</v>
      </c>
      <c r="E606" s="104" t="s">
        <v>409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3182</v>
      </c>
      <c r="D607" s="104" t="s">
        <v>4170</v>
      </c>
      <c r="E607" s="104" t="s">
        <v>409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2892</v>
      </c>
      <c r="D608" s="104" t="s">
        <v>4171</v>
      </c>
      <c r="E608" s="104" t="s">
        <v>409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4110</v>
      </c>
      <c r="D609" s="104" t="s">
        <v>4172</v>
      </c>
      <c r="E609" s="104" t="s">
        <v>409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3687</v>
      </c>
      <c r="D610" s="104" t="s">
        <v>1334</v>
      </c>
      <c r="E610" s="104" t="s">
        <v>409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3775</v>
      </c>
      <c r="D611" s="104" t="s">
        <v>1334</v>
      </c>
      <c r="E611" s="104" t="s">
        <v>409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4173</v>
      </c>
      <c r="D612" s="104" t="s">
        <v>1334</v>
      </c>
      <c r="E612" s="104" t="s">
        <v>409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3761</v>
      </c>
      <c r="D613" s="104" t="s">
        <v>1334</v>
      </c>
      <c r="E613" s="104" t="s">
        <v>409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3950</v>
      </c>
      <c r="D614" s="104" t="s">
        <v>1334</v>
      </c>
      <c r="E614" s="104" t="s">
        <v>409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2633</v>
      </c>
      <c r="D615" s="104" t="s">
        <v>4174</v>
      </c>
      <c r="E615" s="104" t="s">
        <v>409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4163</v>
      </c>
      <c r="D616" s="104" t="s">
        <v>4175</v>
      </c>
      <c r="E616" s="104" t="s">
        <v>409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3809</v>
      </c>
      <c r="D617" s="104" t="s">
        <v>4176</v>
      </c>
      <c r="E617" s="104" t="s">
        <v>409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2447</v>
      </c>
      <c r="D618" s="104" t="s">
        <v>4176</v>
      </c>
      <c r="E618" s="104" t="s">
        <v>409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2601</v>
      </c>
      <c r="D619" s="104" t="s">
        <v>4177</v>
      </c>
      <c r="E619" s="104" t="s">
        <v>425</v>
      </c>
      <c r="F619" s="105" t="s">
        <v>3093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2424</v>
      </c>
      <c r="D620" s="104" t="s">
        <v>2423</v>
      </c>
      <c r="E620" s="104" t="s">
        <v>425</v>
      </c>
      <c r="F620" s="105" t="s">
        <v>3093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4178</v>
      </c>
      <c r="D621" s="104" t="s">
        <v>4179</v>
      </c>
      <c r="E621" s="104" t="s">
        <v>425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4180</v>
      </c>
      <c r="D622" s="104" t="s">
        <v>4181</v>
      </c>
      <c r="E622" s="104" t="s">
        <v>425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4182</v>
      </c>
      <c r="D623" s="104" t="s">
        <v>4181</v>
      </c>
      <c r="E623" s="104" t="s">
        <v>425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4183</v>
      </c>
      <c r="D624" s="104" t="s">
        <v>4181</v>
      </c>
      <c r="E624" s="104" t="s">
        <v>425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740</v>
      </c>
      <c r="D625" s="104" t="s">
        <v>4184</v>
      </c>
      <c r="E625" s="104" t="s">
        <v>425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4082</v>
      </c>
      <c r="D626" s="104" t="s">
        <v>4184</v>
      </c>
      <c r="E626" s="104" t="s">
        <v>425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4118</v>
      </c>
      <c r="D627" s="104" t="s">
        <v>4184</v>
      </c>
      <c r="E627" s="104" t="s">
        <v>425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1052</v>
      </c>
      <c r="D628" s="104" t="s">
        <v>4185</v>
      </c>
      <c r="E628" s="104" t="s">
        <v>425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2674</v>
      </c>
      <c r="D629" s="104" t="s">
        <v>2673</v>
      </c>
      <c r="E629" s="104" t="s">
        <v>425</v>
      </c>
      <c r="F629" s="105" t="s">
        <v>2636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2484</v>
      </c>
      <c r="D630" s="104" t="s">
        <v>4186</v>
      </c>
      <c r="E630" s="104" t="s">
        <v>425</v>
      </c>
      <c r="F630" s="105" t="s">
        <v>3093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2510</v>
      </c>
      <c r="D631" s="104" t="s">
        <v>4187</v>
      </c>
      <c r="E631" s="104" t="s">
        <v>425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1262</v>
      </c>
      <c r="D632" s="104" t="s">
        <v>1536</v>
      </c>
      <c r="E632" s="104" t="s">
        <v>425</v>
      </c>
      <c r="F632" s="105" t="s">
        <v>1129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2436</v>
      </c>
      <c r="D633" s="104" t="s">
        <v>4188</v>
      </c>
      <c r="E633" s="104" t="s">
        <v>425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4082</v>
      </c>
      <c r="D634" s="104" t="s">
        <v>4189</v>
      </c>
      <c r="E634" s="104" t="s">
        <v>425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4190</v>
      </c>
      <c r="D635" s="104" t="s">
        <v>4191</v>
      </c>
      <c r="E635" s="104" t="s">
        <v>425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2375</v>
      </c>
      <c r="D636" s="104" t="s">
        <v>4192</v>
      </c>
      <c r="E636" s="104" t="s">
        <v>425</v>
      </c>
      <c r="F636" s="105" t="s">
        <v>1129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4193</v>
      </c>
      <c r="D637" s="104" t="s">
        <v>4194</v>
      </c>
      <c r="E637" s="104" t="s">
        <v>425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4195</v>
      </c>
      <c r="D638" s="104" t="s">
        <v>4196</v>
      </c>
      <c r="E638" s="104" t="s">
        <v>425</v>
      </c>
      <c r="F638" s="105" t="s">
        <v>363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2424</v>
      </c>
      <c r="D639" s="104" t="s">
        <v>2550</v>
      </c>
      <c r="E639" s="104" t="s">
        <v>425</v>
      </c>
      <c r="F639" s="105" t="s">
        <v>3093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3775</v>
      </c>
      <c r="D640" s="104" t="s">
        <v>4197</v>
      </c>
      <c r="E640" s="104" t="s">
        <v>425</v>
      </c>
      <c r="F640" s="105" t="s">
        <v>1574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589</v>
      </c>
      <c r="D641" s="104" t="s">
        <v>4198</v>
      </c>
      <c r="E641" s="104" t="s">
        <v>425</v>
      </c>
      <c r="F641" s="105" t="s">
        <v>1129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4199</v>
      </c>
      <c r="D642" s="104" t="s">
        <v>4200</v>
      </c>
      <c r="E642" s="104" t="s">
        <v>425</v>
      </c>
      <c r="F642" s="105" t="s">
        <v>651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4201</v>
      </c>
      <c r="D643" s="104" t="s">
        <v>4202</v>
      </c>
      <c r="E643" s="104" t="s">
        <v>425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3230</v>
      </c>
      <c r="D644" s="104" t="s">
        <v>4203</v>
      </c>
      <c r="E644" s="104" t="s">
        <v>425</v>
      </c>
      <c r="F644" s="105" t="s">
        <v>3093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1028</v>
      </c>
      <c r="D645" s="104" t="s">
        <v>1275</v>
      </c>
      <c r="E645" s="104" t="s">
        <v>425</v>
      </c>
      <c r="F645" s="105" t="s">
        <v>1129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685</v>
      </c>
      <c r="D646" s="104" t="s">
        <v>4204</v>
      </c>
      <c r="E646" s="104" t="s">
        <v>425</v>
      </c>
      <c r="F646" s="105" t="s">
        <v>2194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4205</v>
      </c>
      <c r="D647" s="104" t="s">
        <v>4206</v>
      </c>
      <c r="E647" s="104" t="s">
        <v>425</v>
      </c>
      <c r="F647" s="105" t="s">
        <v>3093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3163</v>
      </c>
      <c r="D648" s="104" t="s">
        <v>3162</v>
      </c>
      <c r="E648" s="104" t="s">
        <v>425</v>
      </c>
      <c r="F648" s="105" t="s">
        <v>3093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3436</v>
      </c>
      <c r="D649" s="104" t="s">
        <v>3435</v>
      </c>
      <c r="E649" s="104" t="s">
        <v>425</v>
      </c>
      <c r="F649" s="105" t="s">
        <v>3264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2622</v>
      </c>
      <c r="D650" s="104" t="s">
        <v>4207</v>
      </c>
      <c r="E650" s="104" t="s">
        <v>425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4208</v>
      </c>
      <c r="D651" s="104" t="s">
        <v>4209</v>
      </c>
      <c r="E651" s="104" t="s">
        <v>425</v>
      </c>
      <c r="F651" s="105" t="s">
        <v>3442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4210</v>
      </c>
      <c r="D652" s="104" t="s">
        <v>4211</v>
      </c>
      <c r="E652" s="104" t="s">
        <v>425</v>
      </c>
      <c r="F652" s="105" t="s">
        <v>885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962</v>
      </c>
      <c r="D653" s="104" t="s">
        <v>4212</v>
      </c>
      <c r="E653" s="104" t="s">
        <v>425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471</v>
      </c>
      <c r="D654" s="104" t="s">
        <v>4213</v>
      </c>
      <c r="E654" s="104" t="s">
        <v>425</v>
      </c>
      <c r="F654" s="105" t="s">
        <v>1129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2155</v>
      </c>
      <c r="D655" s="104" t="s">
        <v>2154</v>
      </c>
      <c r="E655" s="104" t="s">
        <v>425</v>
      </c>
      <c r="F655" s="105" t="s">
        <v>1908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4150</v>
      </c>
      <c r="D656" s="104" t="s">
        <v>4214</v>
      </c>
      <c r="E656" s="104" t="s">
        <v>425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1438</v>
      </c>
      <c r="D657" s="104" t="s">
        <v>1437</v>
      </c>
      <c r="E657" s="104" t="s">
        <v>425</v>
      </c>
      <c r="F657" s="105" t="s">
        <v>1129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1509</v>
      </c>
      <c r="D658" s="104" t="s">
        <v>1508</v>
      </c>
      <c r="E658" s="104" t="s">
        <v>425</v>
      </c>
      <c r="F658" s="105" t="s">
        <v>1129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1248</v>
      </c>
      <c r="D659" s="104" t="s">
        <v>4060</v>
      </c>
      <c r="E659" s="104" t="s">
        <v>425</v>
      </c>
      <c r="F659" s="105" t="s">
        <v>2194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4012</v>
      </c>
      <c r="D660" s="104" t="s">
        <v>4215</v>
      </c>
      <c r="E660" s="104" t="s">
        <v>425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2594</v>
      </c>
      <c r="D661" s="104" t="s">
        <v>3616</v>
      </c>
      <c r="E661" s="104" t="s">
        <v>425</v>
      </c>
      <c r="F661" s="105" t="s">
        <v>3618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4216</v>
      </c>
      <c r="D662" s="104" t="s">
        <v>4217</v>
      </c>
      <c r="E662" s="104" t="s">
        <v>425</v>
      </c>
      <c r="F662" s="105" t="s">
        <v>1908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962</v>
      </c>
      <c r="D663" s="104" t="s">
        <v>4218</v>
      </c>
      <c r="E663" s="104" t="s">
        <v>425</v>
      </c>
      <c r="F663" s="105" t="s">
        <v>1129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4219</v>
      </c>
      <c r="D664" s="104" t="s">
        <v>4220</v>
      </c>
      <c r="E664" s="104" t="s">
        <v>425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2674</v>
      </c>
      <c r="D665" s="104" t="s">
        <v>4221</v>
      </c>
      <c r="E665" s="104" t="s">
        <v>425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2447</v>
      </c>
      <c r="D666" s="104" t="s">
        <v>4222</v>
      </c>
      <c r="E666" s="104" t="s">
        <v>425</v>
      </c>
      <c r="F666" s="105" t="s">
        <v>3442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3777</v>
      </c>
      <c r="D667" s="104" t="s">
        <v>4223</v>
      </c>
      <c r="E667" s="104" t="s">
        <v>425</v>
      </c>
      <c r="F667" s="105" t="s">
        <v>1908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2484</v>
      </c>
      <c r="D668" s="104" t="s">
        <v>4224</v>
      </c>
      <c r="E668" s="104" t="s">
        <v>425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3843</v>
      </c>
      <c r="D669" s="104" t="s">
        <v>3138</v>
      </c>
      <c r="E669" s="104" t="s">
        <v>425</v>
      </c>
      <c r="F669" s="105" t="s">
        <v>3093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1290</v>
      </c>
      <c r="D670" s="104" t="s">
        <v>4225</v>
      </c>
      <c r="E670" s="104" t="s">
        <v>425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3836</v>
      </c>
      <c r="D671" s="104" t="s">
        <v>4226</v>
      </c>
      <c r="E671" s="104" t="s">
        <v>425</v>
      </c>
      <c r="F671" s="105" t="s">
        <v>3442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2594</v>
      </c>
      <c r="D672" s="104" t="s">
        <v>4227</v>
      </c>
      <c r="E672" s="104" t="s">
        <v>425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740</v>
      </c>
      <c r="D673" s="104" t="s">
        <v>4228</v>
      </c>
      <c r="E673" s="104" t="s">
        <v>425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589</v>
      </c>
      <c r="D674" s="104" t="s">
        <v>4229</v>
      </c>
      <c r="E674" s="104" t="s">
        <v>425</v>
      </c>
      <c r="F674" s="105" t="s">
        <v>1129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2594</v>
      </c>
      <c r="D675" s="104" t="s">
        <v>4230</v>
      </c>
      <c r="E675" s="104" t="s">
        <v>425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3809</v>
      </c>
      <c r="D676" s="104" t="s">
        <v>4231</v>
      </c>
      <c r="E676" s="104" t="s">
        <v>425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2424</v>
      </c>
      <c r="D677" s="104" t="s">
        <v>3908</v>
      </c>
      <c r="E677" s="104" t="s">
        <v>425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3172</v>
      </c>
      <c r="D678" s="104" t="s">
        <v>3257</v>
      </c>
      <c r="E678" s="104" t="s">
        <v>425</v>
      </c>
      <c r="F678" s="105" t="s">
        <v>3093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604</v>
      </c>
      <c r="D679" s="104" t="s">
        <v>4232</v>
      </c>
      <c r="E679" s="104" t="s">
        <v>425</v>
      </c>
      <c r="F679" s="105" t="s">
        <v>1908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471</v>
      </c>
      <c r="D680" s="104" t="s">
        <v>4233</v>
      </c>
      <c r="E680" s="104" t="s">
        <v>425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1866</v>
      </c>
      <c r="D681" s="104" t="s">
        <v>764</v>
      </c>
      <c r="E681" s="104" t="s">
        <v>425</v>
      </c>
      <c r="F681" s="105" t="s">
        <v>1908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2447</v>
      </c>
      <c r="D682" s="104" t="s">
        <v>764</v>
      </c>
      <c r="E682" s="104" t="s">
        <v>425</v>
      </c>
      <c r="F682" s="105" t="s">
        <v>3442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765</v>
      </c>
      <c r="D683" s="104" t="s">
        <v>764</v>
      </c>
      <c r="E683" s="104" t="s">
        <v>425</v>
      </c>
      <c r="F683" s="105" t="s">
        <v>768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589</v>
      </c>
      <c r="D684" s="104" t="s">
        <v>764</v>
      </c>
      <c r="E684" s="104" t="s">
        <v>425</v>
      </c>
      <c r="F684" s="105" t="s">
        <v>2194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2803</v>
      </c>
      <c r="D685" s="104" t="s">
        <v>764</v>
      </c>
      <c r="E685" s="104" t="s">
        <v>425</v>
      </c>
      <c r="F685" s="105" t="s">
        <v>2765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3072</v>
      </c>
      <c r="D686" s="104" t="s">
        <v>764</v>
      </c>
      <c r="E686" s="104" t="s">
        <v>425</v>
      </c>
      <c r="F686" s="105" t="s">
        <v>3000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3559</v>
      </c>
      <c r="D687" s="104" t="s">
        <v>764</v>
      </c>
      <c r="E687" s="104" t="s">
        <v>425</v>
      </c>
      <c r="F687" s="105" t="s">
        <v>3703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3473</v>
      </c>
      <c r="D688" s="104" t="s">
        <v>764</v>
      </c>
      <c r="E688" s="104" t="s">
        <v>425</v>
      </c>
      <c r="F688" s="105" t="s">
        <v>3442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1152</v>
      </c>
      <c r="D689" s="104" t="s">
        <v>764</v>
      </c>
      <c r="E689" s="104" t="s">
        <v>425</v>
      </c>
      <c r="F689" s="105" t="s">
        <v>1129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1320</v>
      </c>
      <c r="D690" s="104" t="s">
        <v>764</v>
      </c>
      <c r="E690" s="104" t="s">
        <v>425</v>
      </c>
      <c r="F690" s="105" t="s">
        <v>2402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4234</v>
      </c>
      <c r="D691" s="104" t="s">
        <v>4235</v>
      </c>
      <c r="E691" s="104" t="s">
        <v>425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2447</v>
      </c>
      <c r="D692" s="104" t="s">
        <v>4235</v>
      </c>
      <c r="E692" s="104" t="s">
        <v>425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1005</v>
      </c>
      <c r="D693" s="104" t="s">
        <v>4235</v>
      </c>
      <c r="E693" s="104" t="s">
        <v>425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2601</v>
      </c>
      <c r="D694" s="104" t="s">
        <v>4235</v>
      </c>
      <c r="E694" s="104" t="s">
        <v>425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4236</v>
      </c>
      <c r="D695" s="104" t="s">
        <v>4235</v>
      </c>
      <c r="E695" s="104" t="s">
        <v>425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1954</v>
      </c>
      <c r="D696" s="104" t="s">
        <v>4237</v>
      </c>
      <c r="E696" s="104" t="s">
        <v>425</v>
      </c>
      <c r="F696" s="105" t="s">
        <v>1574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4238</v>
      </c>
      <c r="D697" s="104" t="s">
        <v>4239</v>
      </c>
      <c r="E697" s="104" t="s">
        <v>425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1028</v>
      </c>
      <c r="D698" s="104" t="s">
        <v>4240</v>
      </c>
      <c r="E698" s="104" t="s">
        <v>425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4241</v>
      </c>
      <c r="D699" s="104" t="s">
        <v>4242</v>
      </c>
      <c r="E699" s="104" t="s">
        <v>425</v>
      </c>
      <c r="F699" s="105" t="s">
        <v>1129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740</v>
      </c>
      <c r="D700" s="104" t="s">
        <v>4243</v>
      </c>
      <c r="E700" s="104" t="s">
        <v>425</v>
      </c>
      <c r="F700" s="105" t="s">
        <v>1908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437</v>
      </c>
      <c r="D701" s="104" t="s">
        <v>4244</v>
      </c>
      <c r="E701" s="104" t="s">
        <v>425</v>
      </c>
      <c r="F701" s="105" t="s">
        <v>1908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2524</v>
      </c>
      <c r="D702" s="104" t="s">
        <v>4245</v>
      </c>
      <c r="E702" s="104" t="s">
        <v>425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3559</v>
      </c>
      <c r="D703" s="104" t="s">
        <v>3850</v>
      </c>
      <c r="E703" s="104" t="s">
        <v>425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2436</v>
      </c>
      <c r="D704" s="104" t="s">
        <v>4246</v>
      </c>
      <c r="E704" s="104" t="s">
        <v>425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2510</v>
      </c>
      <c r="D705" s="104" t="s">
        <v>643</v>
      </c>
      <c r="E705" s="104" t="s">
        <v>425</v>
      </c>
      <c r="F705" s="105" t="s">
        <v>3442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644</v>
      </c>
      <c r="D706" s="104" t="s">
        <v>643</v>
      </c>
      <c r="E706" s="104" t="s">
        <v>425</v>
      </c>
      <c r="F706" s="105" t="s">
        <v>486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2772</v>
      </c>
      <c r="D707" s="104" t="s">
        <v>643</v>
      </c>
      <c r="E707" s="104" t="s">
        <v>425</v>
      </c>
      <c r="F707" s="105" t="s">
        <v>2765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2447</v>
      </c>
      <c r="D708" s="104" t="s">
        <v>4247</v>
      </c>
      <c r="E708" s="104" t="s">
        <v>425</v>
      </c>
      <c r="F708" s="105" t="s">
        <v>3264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2006</v>
      </c>
      <c r="D709" s="104" t="s">
        <v>2005</v>
      </c>
      <c r="E709" s="104" t="s">
        <v>425</v>
      </c>
      <c r="F709" s="105" t="s">
        <v>1908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3687</v>
      </c>
      <c r="D710" s="104" t="s">
        <v>3686</v>
      </c>
      <c r="E710" s="104" t="s">
        <v>425</v>
      </c>
      <c r="F710" s="105" t="s">
        <v>3679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3172</v>
      </c>
      <c r="D711" s="104" t="s">
        <v>880</v>
      </c>
      <c r="E711" s="104" t="s">
        <v>425</v>
      </c>
      <c r="F711" s="105" t="s">
        <v>3093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635</v>
      </c>
      <c r="D712" s="104" t="s">
        <v>634</v>
      </c>
      <c r="E712" s="104" t="s">
        <v>425</v>
      </c>
      <c r="F712" s="105" t="s">
        <v>486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4248</v>
      </c>
      <c r="D713" s="104" t="s">
        <v>4249</v>
      </c>
      <c r="E713" s="104" t="s">
        <v>425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4250</v>
      </c>
      <c r="D714" s="104" t="s">
        <v>4251</v>
      </c>
      <c r="E714" s="104" t="s">
        <v>425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4252</v>
      </c>
      <c r="D715" s="104" t="s">
        <v>4253</v>
      </c>
      <c r="E715" s="104" t="s">
        <v>425</v>
      </c>
      <c r="F715" s="105" t="s">
        <v>1129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4254</v>
      </c>
      <c r="D716" s="104" t="s">
        <v>4255</v>
      </c>
      <c r="E716" s="104" t="s">
        <v>425</v>
      </c>
      <c r="F716" s="105" t="s">
        <v>363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3226</v>
      </c>
      <c r="D717" s="104" t="s">
        <v>3225</v>
      </c>
      <c r="E717" s="104" t="s">
        <v>425</v>
      </c>
      <c r="F717" s="105" t="s">
        <v>3093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3172</v>
      </c>
      <c r="D718" s="104" t="s">
        <v>4256</v>
      </c>
      <c r="E718" s="104" t="s">
        <v>425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740</v>
      </c>
      <c r="D719" s="104" t="s">
        <v>739</v>
      </c>
      <c r="E719" s="104" t="s">
        <v>425</v>
      </c>
      <c r="F719" s="105" t="s">
        <v>651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1482</v>
      </c>
      <c r="D720" s="104" t="s">
        <v>739</v>
      </c>
      <c r="E720" s="104" t="s">
        <v>425</v>
      </c>
      <c r="F720" s="105" t="s">
        <v>1129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3920</v>
      </c>
      <c r="D721" s="104" t="s">
        <v>2627</v>
      </c>
      <c r="E721" s="104" t="s">
        <v>425</v>
      </c>
      <c r="F721" s="105" t="s">
        <v>2194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4043</v>
      </c>
      <c r="D722" s="104" t="s">
        <v>4257</v>
      </c>
      <c r="E722" s="104" t="s">
        <v>425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4258</v>
      </c>
      <c r="D723" s="104" t="s">
        <v>4259</v>
      </c>
      <c r="E723" s="104" t="s">
        <v>425</v>
      </c>
      <c r="F723" s="105" t="s">
        <v>1129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2206</v>
      </c>
      <c r="D724" s="104" t="s">
        <v>4260</v>
      </c>
      <c r="E724" s="104" t="s">
        <v>425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3818</v>
      </c>
      <c r="D725" s="104" t="s">
        <v>4260</v>
      </c>
      <c r="E725" s="104" t="s">
        <v>425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2703</v>
      </c>
      <c r="D726" s="104" t="s">
        <v>699</v>
      </c>
      <c r="E726" s="104" t="s">
        <v>425</v>
      </c>
      <c r="F726" s="105" t="s">
        <v>2636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3059</v>
      </c>
      <c r="D727" s="104" t="s">
        <v>699</v>
      </c>
      <c r="E727" s="104" t="s">
        <v>425</v>
      </c>
      <c r="F727" s="105" t="s">
        <v>3093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604</v>
      </c>
      <c r="D728" s="104" t="s">
        <v>699</v>
      </c>
      <c r="E728" s="104" t="s">
        <v>425</v>
      </c>
      <c r="F728" s="105" t="s">
        <v>768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452</v>
      </c>
      <c r="D729" s="104" t="s">
        <v>699</v>
      </c>
      <c r="E729" s="104" t="s">
        <v>425</v>
      </c>
      <c r="F729" s="105" t="s">
        <v>651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1028</v>
      </c>
      <c r="D730" s="104" t="s">
        <v>699</v>
      </c>
      <c r="E730" s="104" t="s">
        <v>425</v>
      </c>
      <c r="F730" s="105" t="s">
        <v>1129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740</v>
      </c>
      <c r="D731" s="104" t="s">
        <v>1542</v>
      </c>
      <c r="E731" s="104" t="s">
        <v>425</v>
      </c>
      <c r="F731" s="105" t="s">
        <v>1129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508</v>
      </c>
      <c r="D732" s="104" t="s">
        <v>2523</v>
      </c>
      <c r="E732" s="104" t="s">
        <v>425</v>
      </c>
      <c r="F732" s="105" t="s">
        <v>1129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2622</v>
      </c>
      <c r="D733" s="104" t="s">
        <v>2523</v>
      </c>
      <c r="E733" s="104" t="s">
        <v>425</v>
      </c>
      <c r="F733" s="105" t="s">
        <v>3093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2524</v>
      </c>
      <c r="D734" s="104" t="s">
        <v>2523</v>
      </c>
      <c r="E734" s="104" t="s">
        <v>425</v>
      </c>
      <c r="F734" s="105" t="s">
        <v>2927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2601</v>
      </c>
      <c r="D735" s="104" t="s">
        <v>2523</v>
      </c>
      <c r="E735" s="104" t="s">
        <v>425</v>
      </c>
      <c r="F735" s="105" t="s">
        <v>2731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4261</v>
      </c>
      <c r="D736" s="104" t="s">
        <v>4262</v>
      </c>
      <c r="E736" s="104" t="s">
        <v>425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2892</v>
      </c>
      <c r="D737" s="104" t="s">
        <v>4263</v>
      </c>
      <c r="E737" s="104" t="s">
        <v>425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3772</v>
      </c>
      <c r="D738" s="104" t="s">
        <v>4264</v>
      </c>
      <c r="E738" s="104" t="s">
        <v>425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508</v>
      </c>
      <c r="D739" s="104" t="s">
        <v>4265</v>
      </c>
      <c r="E739" s="104" t="s">
        <v>425</v>
      </c>
      <c r="F739" s="105" t="s">
        <v>885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3809</v>
      </c>
      <c r="D740" s="104" t="s">
        <v>4266</v>
      </c>
      <c r="E740" s="104" t="s">
        <v>425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4267</v>
      </c>
      <c r="D741" s="104" t="s">
        <v>4268</v>
      </c>
      <c r="E741" s="104" t="s">
        <v>425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2594</v>
      </c>
      <c r="D742" s="104" t="s">
        <v>2593</v>
      </c>
      <c r="E742" s="104" t="s">
        <v>425</v>
      </c>
      <c r="F742" s="105" t="s">
        <v>3093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1363</v>
      </c>
      <c r="D743" s="104" t="s">
        <v>1362</v>
      </c>
      <c r="E743" s="104" t="s">
        <v>425</v>
      </c>
      <c r="F743" s="105" t="s">
        <v>1129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4269</v>
      </c>
      <c r="D744" s="104" t="s">
        <v>4270</v>
      </c>
      <c r="E744" s="104" t="s">
        <v>425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2824</v>
      </c>
      <c r="D745" s="104" t="s">
        <v>4271</v>
      </c>
      <c r="E745" s="104" t="s">
        <v>425</v>
      </c>
      <c r="F745" s="105" t="s">
        <v>3264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3825</v>
      </c>
      <c r="D746" s="104" t="s">
        <v>4272</v>
      </c>
      <c r="E746" s="104" t="s">
        <v>425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1305</v>
      </c>
      <c r="D747" s="104" t="s">
        <v>1304</v>
      </c>
      <c r="E747" s="104" t="s">
        <v>425</v>
      </c>
      <c r="F747" s="105" t="s">
        <v>1129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3238</v>
      </c>
      <c r="D748" s="104" t="s">
        <v>4273</v>
      </c>
      <c r="E748" s="104" t="s">
        <v>425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4274</v>
      </c>
      <c r="D749" s="104" t="s">
        <v>4275</v>
      </c>
      <c r="E749" s="104" t="s">
        <v>425</v>
      </c>
      <c r="F749" s="105" t="s">
        <v>1129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3802</v>
      </c>
      <c r="D750" s="104" t="s">
        <v>4275</v>
      </c>
      <c r="E750" s="104" t="s">
        <v>425</v>
      </c>
      <c r="F750" s="105" t="s">
        <v>1129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869</v>
      </c>
      <c r="D751" s="104" t="s">
        <v>4276</v>
      </c>
      <c r="E751" s="104" t="s">
        <v>425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3826</v>
      </c>
      <c r="D752" s="104" t="s">
        <v>4276</v>
      </c>
      <c r="E752" s="104" t="s">
        <v>425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3521</v>
      </c>
      <c r="D753" s="104" t="s">
        <v>819</v>
      </c>
      <c r="E753" s="104" t="s">
        <v>425</v>
      </c>
      <c r="F753" s="105" t="s">
        <v>3442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2524</v>
      </c>
      <c r="D754" s="104" t="s">
        <v>819</v>
      </c>
      <c r="E754" s="104" t="s">
        <v>425</v>
      </c>
      <c r="F754" s="105" t="s">
        <v>2927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820</v>
      </c>
      <c r="D755" s="104" t="s">
        <v>819</v>
      </c>
      <c r="E755" s="104" t="s">
        <v>425</v>
      </c>
      <c r="F755" s="105" t="s">
        <v>768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452</v>
      </c>
      <c r="D756" s="104" t="s">
        <v>4277</v>
      </c>
      <c r="E756" s="104" t="s">
        <v>425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2601</v>
      </c>
      <c r="D757" s="104" t="s">
        <v>1220</v>
      </c>
      <c r="E757" s="104" t="s">
        <v>425</v>
      </c>
      <c r="F757" s="105" t="s">
        <v>3093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1221</v>
      </c>
      <c r="D758" s="104" t="s">
        <v>1220</v>
      </c>
      <c r="E758" s="104" t="s">
        <v>425</v>
      </c>
      <c r="F758" s="105" t="s">
        <v>1129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4278</v>
      </c>
      <c r="D759" s="104" t="s">
        <v>2783</v>
      </c>
      <c r="E759" s="104" t="s">
        <v>425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2436</v>
      </c>
      <c r="D760" s="104" t="s">
        <v>3771</v>
      </c>
      <c r="E760" s="104" t="s">
        <v>425</v>
      </c>
      <c r="F760" s="105" t="s">
        <v>3093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3751</v>
      </c>
      <c r="D761" s="104" t="s">
        <v>4279</v>
      </c>
      <c r="E761" s="104" t="s">
        <v>425</v>
      </c>
      <c r="F761" s="105" t="s">
        <v>1129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2436</v>
      </c>
      <c r="D762" s="104" t="s">
        <v>4280</v>
      </c>
      <c r="E762" s="104" t="s">
        <v>425</v>
      </c>
      <c r="F762" s="105" t="s">
        <v>2731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2020</v>
      </c>
      <c r="D763" s="104" t="s">
        <v>4280</v>
      </c>
      <c r="E763" s="104" t="s">
        <v>425</v>
      </c>
      <c r="F763" s="105" t="s">
        <v>1908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508</v>
      </c>
      <c r="D764" s="104" t="s">
        <v>4280</v>
      </c>
      <c r="E764" s="104" t="s">
        <v>425</v>
      </c>
      <c r="F764" s="105" t="s">
        <v>768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1762</v>
      </c>
      <c r="D765" s="104" t="s">
        <v>4034</v>
      </c>
      <c r="E765" s="104" t="s">
        <v>425</v>
      </c>
      <c r="F765" s="105" t="s">
        <v>885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3233</v>
      </c>
      <c r="D766" s="104" t="s">
        <v>3232</v>
      </c>
      <c r="E766" s="104" t="s">
        <v>425</v>
      </c>
      <c r="F766" s="105" t="s">
        <v>3093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4193</v>
      </c>
      <c r="D767" s="104" t="s">
        <v>4281</v>
      </c>
      <c r="E767" s="104" t="s">
        <v>425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4282</v>
      </c>
      <c r="D768" s="104" t="s">
        <v>4283</v>
      </c>
      <c r="E768" s="104" t="s">
        <v>425</v>
      </c>
      <c r="F768" s="105" t="s">
        <v>1908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3599</v>
      </c>
      <c r="D769" s="104" t="s">
        <v>4283</v>
      </c>
      <c r="E769" s="104" t="s">
        <v>425</v>
      </c>
      <c r="F769" s="105" t="s">
        <v>3264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919</v>
      </c>
      <c r="D770" s="104" t="s">
        <v>1165</v>
      </c>
      <c r="E770" s="104" t="s">
        <v>425</v>
      </c>
      <c r="F770" s="105" t="s">
        <v>1129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3627</v>
      </c>
      <c r="D771" s="104" t="s">
        <v>1165</v>
      </c>
      <c r="E771" s="104" t="s">
        <v>425</v>
      </c>
      <c r="F771" s="105" t="s">
        <v>3618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2141</v>
      </c>
      <c r="D772" s="104" t="s">
        <v>792</v>
      </c>
      <c r="E772" s="104" t="s">
        <v>425</v>
      </c>
      <c r="F772" s="105" t="s">
        <v>1908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793</v>
      </c>
      <c r="D773" s="104" t="s">
        <v>792</v>
      </c>
      <c r="E773" s="104" t="s">
        <v>425</v>
      </c>
      <c r="F773" s="105" t="s">
        <v>768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4284</v>
      </c>
      <c r="D774" s="104" t="s">
        <v>792</v>
      </c>
      <c r="E774" s="104" t="s">
        <v>425</v>
      </c>
      <c r="F774" s="105" t="s">
        <v>3442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2824</v>
      </c>
      <c r="D775" s="104" t="s">
        <v>792</v>
      </c>
      <c r="E775" s="104" t="s">
        <v>425</v>
      </c>
      <c r="F775" s="105" t="s">
        <v>2927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4285</v>
      </c>
      <c r="D776" s="104" t="s">
        <v>4286</v>
      </c>
      <c r="E776" s="104" t="s">
        <v>425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2594</v>
      </c>
      <c r="D777" s="104" t="s">
        <v>3421</v>
      </c>
      <c r="E777" s="104" t="s">
        <v>425</v>
      </c>
      <c r="F777" s="105" t="s">
        <v>3264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2601</v>
      </c>
      <c r="D778" s="104" t="s">
        <v>4287</v>
      </c>
      <c r="E778" s="104" t="s">
        <v>425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4288</v>
      </c>
      <c r="D779" s="104" t="s">
        <v>4289</v>
      </c>
      <c r="E779" s="104" t="s">
        <v>425</v>
      </c>
      <c r="F779" s="105" t="s">
        <v>3442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1363</v>
      </c>
      <c r="D780" s="104" t="s">
        <v>4290</v>
      </c>
      <c r="E780" s="104" t="s">
        <v>425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1028</v>
      </c>
      <c r="D781" s="104" t="s">
        <v>4291</v>
      </c>
      <c r="E781" s="104" t="s">
        <v>425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4292</v>
      </c>
      <c r="D782" s="104" t="s">
        <v>4293</v>
      </c>
      <c r="E782" s="104" t="s">
        <v>425</v>
      </c>
      <c r="F782" s="105" t="s">
        <v>3442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2484</v>
      </c>
      <c r="D783" s="104" t="s">
        <v>4293</v>
      </c>
      <c r="E783" s="104" t="s">
        <v>425</v>
      </c>
      <c r="F783" s="105" t="s">
        <v>3000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3772</v>
      </c>
      <c r="D784" s="104" t="s">
        <v>4293</v>
      </c>
      <c r="E784" s="104" t="s">
        <v>425</v>
      </c>
      <c r="F784" s="105" t="s">
        <v>3093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2304</v>
      </c>
      <c r="D785" s="104" t="s">
        <v>4293</v>
      </c>
      <c r="E785" s="104" t="s">
        <v>425</v>
      </c>
      <c r="F785" s="105" t="s">
        <v>2194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1453</v>
      </c>
      <c r="D786" s="104" t="s">
        <v>1452</v>
      </c>
      <c r="E786" s="104" t="s">
        <v>425</v>
      </c>
      <c r="F786" s="105" t="s">
        <v>1129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1496</v>
      </c>
      <c r="D787" s="104" t="s">
        <v>1495</v>
      </c>
      <c r="E787" s="104" t="s">
        <v>425</v>
      </c>
      <c r="F787" s="105" t="s">
        <v>1129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437</v>
      </c>
      <c r="D788" s="104" t="s">
        <v>2614</v>
      </c>
      <c r="E788" s="104" t="s">
        <v>425</v>
      </c>
      <c r="F788" s="105" t="s">
        <v>1129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3981</v>
      </c>
      <c r="D789" s="104" t="s">
        <v>4294</v>
      </c>
      <c r="E789" s="104" t="s">
        <v>425</v>
      </c>
      <c r="F789" s="105" t="s">
        <v>3093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1335</v>
      </c>
      <c r="D790" s="104" t="s">
        <v>1233</v>
      </c>
      <c r="E790" s="104" t="s">
        <v>425</v>
      </c>
      <c r="F790" s="105" t="s">
        <v>1129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3775</v>
      </c>
      <c r="D791" s="104" t="s">
        <v>419</v>
      </c>
      <c r="E791" s="104" t="s">
        <v>425</v>
      </c>
      <c r="F791" s="105" t="s">
        <v>363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3059</v>
      </c>
      <c r="D792" s="104" t="s">
        <v>419</v>
      </c>
      <c r="E792" s="104" t="s">
        <v>425</v>
      </c>
      <c r="F792" s="105" t="s">
        <v>3093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420</v>
      </c>
      <c r="D793" s="104" t="s">
        <v>419</v>
      </c>
      <c r="E793" s="104" t="s">
        <v>425</v>
      </c>
      <c r="F793" s="105" t="s">
        <v>363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4295</v>
      </c>
      <c r="D794" s="104" t="s">
        <v>4296</v>
      </c>
      <c r="E794" s="104" t="s">
        <v>425</v>
      </c>
      <c r="F794" s="105" t="s">
        <v>3442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2911</v>
      </c>
      <c r="D795" s="104" t="s">
        <v>4297</v>
      </c>
      <c r="E795" s="104" t="s">
        <v>425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2881</v>
      </c>
      <c r="D796" s="104" t="s">
        <v>2082</v>
      </c>
      <c r="E796" s="104" t="s">
        <v>425</v>
      </c>
      <c r="F796" s="105" t="s">
        <v>2765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1290</v>
      </c>
      <c r="D797" s="104" t="s">
        <v>2082</v>
      </c>
      <c r="E797" s="104" t="s">
        <v>425</v>
      </c>
      <c r="F797" s="105" t="s">
        <v>1908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471</v>
      </c>
      <c r="D798" s="104" t="s">
        <v>4298</v>
      </c>
      <c r="E798" s="104" t="s">
        <v>425</v>
      </c>
      <c r="F798" s="105" t="s">
        <v>486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1028</v>
      </c>
      <c r="D799" s="104" t="s">
        <v>4299</v>
      </c>
      <c r="E799" s="104" t="s">
        <v>425</v>
      </c>
      <c r="F799" s="105" t="s">
        <v>1908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2447</v>
      </c>
      <c r="D800" s="104" t="s">
        <v>1051</v>
      </c>
      <c r="E800" s="104" t="s">
        <v>425</v>
      </c>
      <c r="F800" s="105" t="s">
        <v>3093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2436</v>
      </c>
      <c r="D801" s="104" t="s">
        <v>3247</v>
      </c>
      <c r="E801" s="104" t="s">
        <v>425</v>
      </c>
      <c r="F801" s="105" t="s">
        <v>3093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740</v>
      </c>
      <c r="D802" s="104" t="s">
        <v>4300</v>
      </c>
      <c r="E802" s="104" t="s">
        <v>425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1422</v>
      </c>
      <c r="D803" s="104" t="s">
        <v>1421</v>
      </c>
      <c r="E803" s="104" t="s">
        <v>425</v>
      </c>
      <c r="F803" s="105" t="s">
        <v>1129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3766</v>
      </c>
      <c r="D804" s="104" t="s">
        <v>4301</v>
      </c>
      <c r="E804" s="104" t="s">
        <v>425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1005</v>
      </c>
      <c r="D805" s="104" t="s">
        <v>2313</v>
      </c>
      <c r="E805" s="104" t="s">
        <v>425</v>
      </c>
      <c r="F805" s="105" t="s">
        <v>2194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2141</v>
      </c>
      <c r="D806" s="104" t="s">
        <v>541</v>
      </c>
      <c r="E806" s="104" t="s">
        <v>425</v>
      </c>
      <c r="F806" s="105" t="s">
        <v>1908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4302</v>
      </c>
      <c r="D807" s="104" t="s">
        <v>541</v>
      </c>
      <c r="E807" s="104" t="s">
        <v>425</v>
      </c>
      <c r="F807" s="105" t="s">
        <v>363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542</v>
      </c>
      <c r="D808" s="104" t="s">
        <v>541</v>
      </c>
      <c r="E808" s="104" t="s">
        <v>425</v>
      </c>
      <c r="F808" s="105" t="s">
        <v>486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4303</v>
      </c>
      <c r="D809" s="104" t="s">
        <v>541</v>
      </c>
      <c r="E809" s="104" t="s">
        <v>425</v>
      </c>
      <c r="F809" s="105" t="s">
        <v>363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2436</v>
      </c>
      <c r="D810" s="104" t="s">
        <v>4304</v>
      </c>
      <c r="E810" s="104" t="s">
        <v>425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2375</v>
      </c>
      <c r="D811" s="104" t="s">
        <v>2374</v>
      </c>
      <c r="E811" s="104" t="s">
        <v>425</v>
      </c>
      <c r="F811" s="105" t="s">
        <v>2366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2611</v>
      </c>
      <c r="D812" s="104" t="s">
        <v>2374</v>
      </c>
      <c r="E812" s="104" t="s">
        <v>425</v>
      </c>
      <c r="F812" s="105" t="s">
        <v>3093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919</v>
      </c>
      <c r="D813" s="104" t="s">
        <v>2374</v>
      </c>
      <c r="E813" s="104" t="s">
        <v>425</v>
      </c>
      <c r="F813" s="105" t="s">
        <v>1129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1967</v>
      </c>
      <c r="D814" s="104" t="s">
        <v>2303</v>
      </c>
      <c r="E814" s="104" t="s">
        <v>425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2304</v>
      </c>
      <c r="D815" s="104" t="s">
        <v>2303</v>
      </c>
      <c r="E815" s="104" t="s">
        <v>425</v>
      </c>
      <c r="F815" s="105" t="s">
        <v>2194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1028</v>
      </c>
      <c r="D816" s="104" t="s">
        <v>4305</v>
      </c>
      <c r="E816" s="104" t="s">
        <v>425</v>
      </c>
      <c r="F816" s="105" t="s">
        <v>768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3230</v>
      </c>
      <c r="D817" s="104" t="s">
        <v>3229</v>
      </c>
      <c r="E817" s="104" t="s">
        <v>425</v>
      </c>
      <c r="F817" s="105" t="s">
        <v>3093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3261</v>
      </c>
      <c r="D818" s="104" t="s">
        <v>3856</v>
      </c>
      <c r="E818" s="104" t="s">
        <v>425</v>
      </c>
      <c r="F818" s="105" t="s">
        <v>3442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1482</v>
      </c>
      <c r="D819" s="104" t="s">
        <v>4090</v>
      </c>
      <c r="E819" s="104" t="s">
        <v>425</v>
      </c>
      <c r="F819" s="105" t="s">
        <v>363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2447</v>
      </c>
      <c r="D820" s="104" t="s">
        <v>4090</v>
      </c>
      <c r="E820" s="104" t="s">
        <v>425</v>
      </c>
      <c r="F820" s="105" t="s">
        <v>3093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1979</v>
      </c>
      <c r="D821" s="104" t="s">
        <v>4090</v>
      </c>
      <c r="E821" s="104" t="s">
        <v>425</v>
      </c>
      <c r="F821" s="105" t="s">
        <v>1908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3782</v>
      </c>
      <c r="D822" s="104" t="s">
        <v>4090</v>
      </c>
      <c r="E822" s="104" t="s">
        <v>425</v>
      </c>
      <c r="F822" s="105" t="s">
        <v>363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3800</v>
      </c>
      <c r="D823" s="104" t="s">
        <v>4090</v>
      </c>
      <c r="E823" s="104" t="s">
        <v>425</v>
      </c>
      <c r="F823" s="105" t="s">
        <v>651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2611</v>
      </c>
      <c r="D824" s="104" t="s">
        <v>2610</v>
      </c>
      <c r="E824" s="104" t="s">
        <v>425</v>
      </c>
      <c r="F824" s="105" t="s">
        <v>3093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4306</v>
      </c>
      <c r="D825" s="104" t="s">
        <v>4019</v>
      </c>
      <c r="E825" s="104" t="s">
        <v>425</v>
      </c>
      <c r="F825" s="105" t="s">
        <v>1129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4307</v>
      </c>
      <c r="D826" s="104" t="s">
        <v>4308</v>
      </c>
      <c r="E826" s="104" t="s">
        <v>425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3449</v>
      </c>
      <c r="D827" s="104" t="s">
        <v>572</v>
      </c>
      <c r="E827" s="104" t="s">
        <v>425</v>
      </c>
      <c r="F827" s="105" t="s">
        <v>3442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2824</v>
      </c>
      <c r="D828" s="104" t="s">
        <v>572</v>
      </c>
      <c r="E828" s="104" t="s">
        <v>425</v>
      </c>
      <c r="F828" s="105" t="s">
        <v>2765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573</v>
      </c>
      <c r="D829" s="104" t="s">
        <v>572</v>
      </c>
      <c r="E829" s="104" t="s">
        <v>425</v>
      </c>
      <c r="F829" s="105" t="s">
        <v>486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1523</v>
      </c>
      <c r="D830" s="104" t="s">
        <v>4309</v>
      </c>
      <c r="E830" s="104" t="s">
        <v>425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740</v>
      </c>
      <c r="D831" s="104" t="s">
        <v>4020</v>
      </c>
      <c r="E831" s="104" t="s">
        <v>425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1125</v>
      </c>
      <c r="D832" s="104" t="s">
        <v>1882</v>
      </c>
      <c r="E832" s="104" t="s">
        <v>425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4310</v>
      </c>
      <c r="D833" s="104" t="s">
        <v>4311</v>
      </c>
      <c r="E833" s="104" t="s">
        <v>425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475</v>
      </c>
      <c r="D834" s="104" t="s">
        <v>4311</v>
      </c>
      <c r="E834" s="104" t="s">
        <v>425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3521</v>
      </c>
      <c r="D835" s="104" t="s">
        <v>4311</v>
      </c>
      <c r="E835" s="104" t="s">
        <v>425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4040</v>
      </c>
      <c r="D836" s="104" t="s">
        <v>4311</v>
      </c>
      <c r="E836" s="104" t="s">
        <v>425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4312</v>
      </c>
      <c r="D837" s="104" t="s">
        <v>4313</v>
      </c>
      <c r="E837" s="104" t="s">
        <v>425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4314</v>
      </c>
      <c r="D838" s="104" t="s">
        <v>4315</v>
      </c>
      <c r="E838" s="104" t="s">
        <v>425</v>
      </c>
      <c r="F838" s="105" t="s">
        <v>1129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3243</v>
      </c>
      <c r="D839" s="104" t="s">
        <v>3242</v>
      </c>
      <c r="E839" s="104" t="s">
        <v>425</v>
      </c>
      <c r="F839" s="105" t="s">
        <v>3093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3059</v>
      </c>
      <c r="D840" s="104" t="s">
        <v>4316</v>
      </c>
      <c r="E840" s="104" t="s">
        <v>425</v>
      </c>
      <c r="F840" s="105" t="s">
        <v>2636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2424</v>
      </c>
      <c r="D841" s="104" t="s">
        <v>4317</v>
      </c>
      <c r="E841" s="104" t="s">
        <v>425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4318</v>
      </c>
      <c r="D842" s="104" t="s">
        <v>4317</v>
      </c>
      <c r="E842" s="104" t="s">
        <v>425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1509</v>
      </c>
      <c r="D843" s="104" t="s">
        <v>3101</v>
      </c>
      <c r="E843" s="104" t="s">
        <v>425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2069</v>
      </c>
      <c r="D844" s="104" t="s">
        <v>2068</v>
      </c>
      <c r="E844" s="104" t="s">
        <v>425</v>
      </c>
      <c r="F844" s="105" t="s">
        <v>1908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437</v>
      </c>
      <c r="D845" s="104" t="s">
        <v>4319</v>
      </c>
      <c r="E845" s="104" t="s">
        <v>425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3129</v>
      </c>
      <c r="D846" s="104" t="s">
        <v>2386</v>
      </c>
      <c r="E846" s="104" t="s">
        <v>425</v>
      </c>
      <c r="F846" s="105" t="s">
        <v>3093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4320</v>
      </c>
      <c r="D847" s="104" t="s">
        <v>2386</v>
      </c>
      <c r="E847" s="104" t="s">
        <v>425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2741</v>
      </c>
      <c r="D848" s="104" t="s">
        <v>2386</v>
      </c>
      <c r="E848" s="104" t="s">
        <v>425</v>
      </c>
      <c r="F848" s="105" t="s">
        <v>2731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1028</v>
      </c>
      <c r="D849" s="104" t="s">
        <v>2386</v>
      </c>
      <c r="E849" s="104" t="s">
        <v>425</v>
      </c>
      <c r="F849" s="105" t="s">
        <v>2366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4321</v>
      </c>
      <c r="D850" s="104" t="s">
        <v>2386</v>
      </c>
      <c r="E850" s="104" t="s">
        <v>425</v>
      </c>
      <c r="F850" s="105" t="s">
        <v>651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2436</v>
      </c>
      <c r="D851" s="104" t="s">
        <v>4322</v>
      </c>
      <c r="E851" s="104" t="s">
        <v>425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4323</v>
      </c>
      <c r="D852" s="104" t="s">
        <v>2119</v>
      </c>
      <c r="E852" s="104" t="s">
        <v>425</v>
      </c>
      <c r="F852" s="105" t="s">
        <v>3442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1363</v>
      </c>
      <c r="D853" s="104" t="s">
        <v>2119</v>
      </c>
      <c r="E853" s="104" t="s">
        <v>425</v>
      </c>
      <c r="F853" s="105" t="s">
        <v>1908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2949</v>
      </c>
      <c r="D854" s="104" t="s">
        <v>2119</v>
      </c>
      <c r="E854" s="104" t="s">
        <v>425</v>
      </c>
      <c r="F854" s="105" t="s">
        <v>2927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3764</v>
      </c>
      <c r="D855" s="104" t="s">
        <v>4324</v>
      </c>
      <c r="E855" s="104" t="s">
        <v>425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3599</v>
      </c>
      <c r="D856" s="104" t="s">
        <v>4325</v>
      </c>
      <c r="E856" s="104" t="s">
        <v>425</v>
      </c>
      <c r="F856" s="105" t="s">
        <v>3442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4326</v>
      </c>
      <c r="D857" s="104" t="s">
        <v>2046</v>
      </c>
      <c r="E857" s="104" t="s">
        <v>425</v>
      </c>
      <c r="F857" s="105" t="s">
        <v>3093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4327</v>
      </c>
      <c r="D858" s="104" t="s">
        <v>2046</v>
      </c>
      <c r="E858" s="104" t="s">
        <v>425</v>
      </c>
      <c r="F858" s="105" t="s">
        <v>1129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4046</v>
      </c>
      <c r="D859" s="104" t="s">
        <v>4328</v>
      </c>
      <c r="E859" s="104" t="s">
        <v>425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4329</v>
      </c>
      <c r="D860" s="104" t="s">
        <v>3752</v>
      </c>
      <c r="E860" s="104" t="s">
        <v>425</v>
      </c>
      <c r="F860" s="105" t="s">
        <v>3093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1139</v>
      </c>
      <c r="D861" s="104" t="s">
        <v>1138</v>
      </c>
      <c r="E861" s="104" t="s">
        <v>425</v>
      </c>
      <c r="F861" s="105" t="s">
        <v>1129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3979</v>
      </c>
      <c r="D862" s="104" t="s">
        <v>4330</v>
      </c>
      <c r="E862" s="104" t="s">
        <v>425</v>
      </c>
      <c r="F862" s="105" t="s">
        <v>1129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3762</v>
      </c>
      <c r="D863" s="104" t="s">
        <v>4330</v>
      </c>
      <c r="E863" s="104" t="s">
        <v>425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589</v>
      </c>
      <c r="D864" s="104" t="s">
        <v>4330</v>
      </c>
      <c r="E864" s="104" t="s">
        <v>425</v>
      </c>
      <c r="F864" s="105" t="s">
        <v>768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4318</v>
      </c>
      <c r="D865" s="104" t="s">
        <v>4330</v>
      </c>
      <c r="E865" s="104" t="s">
        <v>425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508</v>
      </c>
      <c r="D866" s="104" t="s">
        <v>4330</v>
      </c>
      <c r="E866" s="104" t="s">
        <v>425</v>
      </c>
      <c r="F866" s="105" t="s">
        <v>363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1523</v>
      </c>
      <c r="D867" s="104" t="s">
        <v>1522</v>
      </c>
      <c r="E867" s="104" t="s">
        <v>425</v>
      </c>
      <c r="F867" s="105" t="s">
        <v>1129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2949</v>
      </c>
      <c r="D868" s="104" t="s">
        <v>4331</v>
      </c>
      <c r="E868" s="104" t="s">
        <v>425</v>
      </c>
      <c r="F868" s="105" t="s">
        <v>3000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4332</v>
      </c>
      <c r="D869" s="104" t="s">
        <v>4333</v>
      </c>
      <c r="E869" s="104" t="s">
        <v>425</v>
      </c>
      <c r="F869" s="105" t="s">
        <v>3093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4334</v>
      </c>
      <c r="D870" s="104" t="s">
        <v>4335</v>
      </c>
      <c r="E870" s="104" t="s">
        <v>425</v>
      </c>
      <c r="F870" s="105" t="s">
        <v>3093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4193</v>
      </c>
      <c r="D871" s="104" t="s">
        <v>4336</v>
      </c>
      <c r="E871" s="104" t="s">
        <v>425</v>
      </c>
      <c r="F871" s="105" t="s">
        <v>3442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1546</v>
      </c>
      <c r="D872" s="104" t="s">
        <v>4336</v>
      </c>
      <c r="E872" s="104" t="s">
        <v>425</v>
      </c>
      <c r="F872" s="105" t="s">
        <v>363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2447</v>
      </c>
      <c r="D873" s="104" t="s">
        <v>4336</v>
      </c>
      <c r="E873" s="104" t="s">
        <v>425</v>
      </c>
      <c r="F873" s="105" t="s">
        <v>2765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1453</v>
      </c>
      <c r="D874" s="104" t="s">
        <v>4337</v>
      </c>
      <c r="E874" s="104" t="s">
        <v>425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3918</v>
      </c>
      <c r="D875" s="104" t="s">
        <v>4338</v>
      </c>
      <c r="E875" s="104" t="s">
        <v>425</v>
      </c>
      <c r="F875" s="105" t="s">
        <v>3442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4339</v>
      </c>
      <c r="D876" s="104" t="s">
        <v>4340</v>
      </c>
      <c r="E876" s="104" t="s">
        <v>425</v>
      </c>
      <c r="F876" s="105" t="s">
        <v>3618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1728</v>
      </c>
      <c r="D877" s="104" t="s">
        <v>462</v>
      </c>
      <c r="E877" s="104" t="s">
        <v>425</v>
      </c>
      <c r="F877" s="105" t="s">
        <v>1574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463</v>
      </c>
      <c r="D878" s="104" t="s">
        <v>462</v>
      </c>
      <c r="E878" s="104" t="s">
        <v>425</v>
      </c>
      <c r="F878" s="105" t="s">
        <v>363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2729</v>
      </c>
      <c r="D879" s="104" t="s">
        <v>462</v>
      </c>
      <c r="E879" s="104" t="s">
        <v>425</v>
      </c>
      <c r="F879" s="105" t="s">
        <v>2731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3327</v>
      </c>
      <c r="D880" s="104" t="s">
        <v>462</v>
      </c>
      <c r="E880" s="104" t="s">
        <v>425</v>
      </c>
      <c r="F880" s="105" t="s">
        <v>3264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508</v>
      </c>
      <c r="D881" s="104" t="s">
        <v>4341</v>
      </c>
      <c r="E881" s="104" t="s">
        <v>425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1943</v>
      </c>
      <c r="D882" s="104" t="s">
        <v>4342</v>
      </c>
      <c r="E882" s="104" t="s">
        <v>425</v>
      </c>
      <c r="F882" s="105" t="s">
        <v>1129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387</v>
      </c>
      <c r="D883" s="104" t="s">
        <v>4343</v>
      </c>
      <c r="E883" s="104" t="s">
        <v>425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3817</v>
      </c>
      <c r="D884" s="104" t="s">
        <v>4343</v>
      </c>
      <c r="E884" s="104" t="s">
        <v>425</v>
      </c>
      <c r="F884" s="105" t="s">
        <v>2636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2436</v>
      </c>
      <c r="D885" s="104" t="s">
        <v>4344</v>
      </c>
      <c r="E885" s="104" t="s">
        <v>425</v>
      </c>
      <c r="F885" s="105" t="s">
        <v>3264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3238</v>
      </c>
      <c r="D886" s="104" t="s">
        <v>4345</v>
      </c>
      <c r="E886" s="104" t="s">
        <v>425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4346</v>
      </c>
      <c r="D887" s="104" t="s">
        <v>4345</v>
      </c>
      <c r="E887" s="104" t="s">
        <v>425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3817</v>
      </c>
      <c r="D888" s="104" t="s">
        <v>4345</v>
      </c>
      <c r="E888" s="104" t="s">
        <v>425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1509</v>
      </c>
      <c r="D889" s="104" t="s">
        <v>4345</v>
      </c>
      <c r="E889" s="104" t="s">
        <v>425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4347</v>
      </c>
      <c r="D890" s="104" t="s">
        <v>4348</v>
      </c>
      <c r="E890" s="104" t="s">
        <v>425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437</v>
      </c>
      <c r="D891" s="104" t="s">
        <v>4349</v>
      </c>
      <c r="E891" s="104" t="s">
        <v>425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404</v>
      </c>
      <c r="D892" s="104" t="s">
        <v>4349</v>
      </c>
      <c r="E892" s="104" t="s">
        <v>425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4036</v>
      </c>
      <c r="D893" s="104" t="s">
        <v>4350</v>
      </c>
      <c r="E893" s="104" t="s">
        <v>425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4351</v>
      </c>
      <c r="D894" s="104" t="s">
        <v>4352</v>
      </c>
      <c r="E894" s="104" t="s">
        <v>425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4193</v>
      </c>
      <c r="D895" s="104" t="s">
        <v>4353</v>
      </c>
      <c r="E895" s="104" t="s">
        <v>425</v>
      </c>
      <c r="F895" s="105" t="s">
        <v>3093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740</v>
      </c>
      <c r="D896" s="104" t="s">
        <v>4354</v>
      </c>
      <c r="E896" s="104" t="s">
        <v>425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2447</v>
      </c>
      <c r="D897" s="104" t="s">
        <v>4355</v>
      </c>
      <c r="E897" s="104" t="s">
        <v>425</v>
      </c>
      <c r="F897" s="105" t="s">
        <v>3093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4356</v>
      </c>
      <c r="D898" s="104" t="s">
        <v>4357</v>
      </c>
      <c r="E898" s="104" t="s">
        <v>425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3559</v>
      </c>
      <c r="D899" s="104" t="s">
        <v>4358</v>
      </c>
      <c r="E899" s="104" t="s">
        <v>425</v>
      </c>
      <c r="F899" s="105" t="s">
        <v>3618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4359</v>
      </c>
      <c r="D900" s="104" t="s">
        <v>4358</v>
      </c>
      <c r="E900" s="104" t="s">
        <v>425</v>
      </c>
      <c r="F900" s="105" t="s">
        <v>3093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4148</v>
      </c>
      <c r="D901" s="104" t="s">
        <v>4358</v>
      </c>
      <c r="E901" s="104" t="s">
        <v>425</v>
      </c>
      <c r="F901" s="105" t="s">
        <v>2194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4360</v>
      </c>
      <c r="D902" s="104" t="s">
        <v>4361</v>
      </c>
      <c r="E902" s="104" t="s">
        <v>425</v>
      </c>
      <c r="F902" s="105" t="s">
        <v>1129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1262</v>
      </c>
      <c r="D903" s="104" t="s">
        <v>4362</v>
      </c>
      <c r="E903" s="104" t="s">
        <v>425</v>
      </c>
      <c r="F903" s="105" t="s">
        <v>1908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4363</v>
      </c>
      <c r="D904" s="104" t="s">
        <v>4364</v>
      </c>
      <c r="E904" s="104" t="s">
        <v>425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4365</v>
      </c>
      <c r="D905" s="104" t="s">
        <v>4364</v>
      </c>
      <c r="E905" s="104" t="s">
        <v>425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4366</v>
      </c>
      <c r="D906" s="104" t="s">
        <v>4364</v>
      </c>
      <c r="E906" s="104" t="s">
        <v>425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2498</v>
      </c>
      <c r="D907" s="104" t="s">
        <v>2497</v>
      </c>
      <c r="E907" s="104" t="s">
        <v>425</v>
      </c>
      <c r="F907" s="105" t="s">
        <v>363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2911</v>
      </c>
      <c r="D908" s="104" t="s">
        <v>4367</v>
      </c>
      <c r="E908" s="104" t="s">
        <v>425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4368</v>
      </c>
      <c r="D909" s="104" t="s">
        <v>4369</v>
      </c>
      <c r="E909" s="104" t="s">
        <v>425</v>
      </c>
      <c r="F909" s="105" t="s">
        <v>651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4370</v>
      </c>
      <c r="D910" s="104" t="s">
        <v>4369</v>
      </c>
      <c r="E910" s="104" t="s">
        <v>425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4267</v>
      </c>
      <c r="D911" s="104" t="s">
        <v>3944</v>
      </c>
      <c r="E911" s="104" t="s">
        <v>425</v>
      </c>
      <c r="F911" s="105" t="s">
        <v>3093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4371</v>
      </c>
      <c r="D912" s="104" t="s">
        <v>2255</v>
      </c>
      <c r="E912" s="104" t="s">
        <v>425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4285</v>
      </c>
      <c r="D913" s="104" t="s">
        <v>4372</v>
      </c>
      <c r="E913" s="104" t="s">
        <v>425</v>
      </c>
      <c r="F913" s="105" t="s">
        <v>3264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4373</v>
      </c>
      <c r="D914" s="104" t="s">
        <v>4374</v>
      </c>
      <c r="E914" s="104" t="s">
        <v>425</v>
      </c>
      <c r="F914" s="105" t="s">
        <v>2927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4375</v>
      </c>
      <c r="D915" s="104" t="s">
        <v>4374</v>
      </c>
      <c r="E915" s="104" t="s">
        <v>425</v>
      </c>
      <c r="F915" s="105" t="s">
        <v>2765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4154</v>
      </c>
      <c r="D916" s="104" t="s">
        <v>4376</v>
      </c>
      <c r="E916" s="104" t="s">
        <v>425</v>
      </c>
      <c r="F916" s="105" t="s">
        <v>1129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4377</v>
      </c>
      <c r="D917" s="104" t="s">
        <v>4378</v>
      </c>
      <c r="E917" s="104" t="s">
        <v>425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4379</v>
      </c>
      <c r="D918" s="104" t="s">
        <v>4380</v>
      </c>
      <c r="E918" s="104" t="s">
        <v>425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2484</v>
      </c>
      <c r="D919" s="104" t="s">
        <v>1566</v>
      </c>
      <c r="E919" s="104" t="s">
        <v>425</v>
      </c>
      <c r="F919" s="105" t="s">
        <v>3093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1005</v>
      </c>
      <c r="D920" s="104" t="s">
        <v>1566</v>
      </c>
      <c r="E920" s="104" t="s">
        <v>425</v>
      </c>
      <c r="F920" s="105" t="s">
        <v>1129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3361</v>
      </c>
      <c r="D921" s="104" t="s">
        <v>3360</v>
      </c>
      <c r="E921" s="104" t="s">
        <v>425</v>
      </c>
      <c r="F921" s="105" t="s">
        <v>3264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3347</v>
      </c>
      <c r="D922" s="104" t="s">
        <v>3346</v>
      </c>
      <c r="E922" s="104" t="s">
        <v>425</v>
      </c>
      <c r="F922" s="105" t="s">
        <v>3264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508</v>
      </c>
      <c r="D923" s="104" t="s">
        <v>619</v>
      </c>
      <c r="E923" s="104" t="s">
        <v>425</v>
      </c>
      <c r="F923" s="105" t="s">
        <v>486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3245</v>
      </c>
      <c r="D924" s="104" t="s">
        <v>619</v>
      </c>
      <c r="E924" s="104" t="s">
        <v>425</v>
      </c>
      <c r="F924" s="105" t="s">
        <v>3093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4118</v>
      </c>
      <c r="D925" s="104" t="s">
        <v>619</v>
      </c>
      <c r="E925" s="104" t="s">
        <v>425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1550</v>
      </c>
      <c r="D926" s="104" t="s">
        <v>619</v>
      </c>
      <c r="E926" s="104" t="s">
        <v>425</v>
      </c>
      <c r="F926" s="105" t="s">
        <v>1129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2484</v>
      </c>
      <c r="D927" s="104" t="s">
        <v>3400</v>
      </c>
      <c r="E927" s="104" t="s">
        <v>425</v>
      </c>
      <c r="F927" s="105" t="s">
        <v>3264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2646</v>
      </c>
      <c r="D928" s="104" t="s">
        <v>1378</v>
      </c>
      <c r="E928" s="104" t="s">
        <v>425</v>
      </c>
      <c r="F928" s="105" t="s">
        <v>3000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2447</v>
      </c>
      <c r="D929" s="104" t="s">
        <v>1378</v>
      </c>
      <c r="E929" s="104" t="s">
        <v>425</v>
      </c>
      <c r="F929" s="105" t="s">
        <v>3442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589</v>
      </c>
      <c r="D930" s="104" t="s">
        <v>1378</v>
      </c>
      <c r="E930" s="104" t="s">
        <v>425</v>
      </c>
      <c r="F930" s="105" t="s">
        <v>1129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4208</v>
      </c>
      <c r="D931" s="104" t="s">
        <v>1378</v>
      </c>
      <c r="E931" s="104" t="s">
        <v>425</v>
      </c>
      <c r="F931" s="105" t="s">
        <v>2765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1943</v>
      </c>
      <c r="D932" s="104" t="s">
        <v>1378</v>
      </c>
      <c r="E932" s="104" t="s">
        <v>425</v>
      </c>
      <c r="F932" s="105" t="s">
        <v>1908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3252</v>
      </c>
      <c r="D933" s="104" t="s">
        <v>3251</v>
      </c>
      <c r="E933" s="104" t="s">
        <v>425</v>
      </c>
      <c r="F933" s="105" t="s">
        <v>3093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1467</v>
      </c>
      <c r="D934" s="104" t="s">
        <v>1466</v>
      </c>
      <c r="E934" s="104" t="s">
        <v>425</v>
      </c>
      <c r="F934" s="105" t="s">
        <v>1129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3238</v>
      </c>
      <c r="D935" s="104" t="s">
        <v>4381</v>
      </c>
      <c r="E935" s="104" t="s">
        <v>425</v>
      </c>
      <c r="F935" s="105" t="s">
        <v>3093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1979</v>
      </c>
      <c r="D936" s="104" t="s">
        <v>2399</v>
      </c>
      <c r="E936" s="104" t="s">
        <v>425</v>
      </c>
      <c r="F936" s="105" t="s">
        <v>885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4382</v>
      </c>
      <c r="D937" s="104" t="s">
        <v>4383</v>
      </c>
      <c r="E937" s="104" t="s">
        <v>425</v>
      </c>
      <c r="F937" s="105" t="s">
        <v>1908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962</v>
      </c>
      <c r="D938" s="104" t="s">
        <v>4384</v>
      </c>
      <c r="E938" s="104" t="s">
        <v>425</v>
      </c>
      <c r="F938" s="105" t="s">
        <v>1908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2703</v>
      </c>
      <c r="D939" s="104" t="s">
        <v>4384</v>
      </c>
      <c r="E939" s="104" t="s">
        <v>425</v>
      </c>
      <c r="F939" s="105" t="s">
        <v>2731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3238</v>
      </c>
      <c r="D940" s="104" t="s">
        <v>4384</v>
      </c>
      <c r="E940" s="104" t="s">
        <v>425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420</v>
      </c>
      <c r="D941" s="104" t="s">
        <v>4384</v>
      </c>
      <c r="E941" s="104" t="s">
        <v>425</v>
      </c>
      <c r="F941" s="105" t="s">
        <v>1129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4385</v>
      </c>
      <c r="D942" s="104" t="s">
        <v>4386</v>
      </c>
      <c r="E942" s="104" t="s">
        <v>425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2646</v>
      </c>
      <c r="D943" s="104" t="s">
        <v>1319</v>
      </c>
      <c r="E943" s="104" t="s">
        <v>425</v>
      </c>
      <c r="F943" s="105" t="s">
        <v>2765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471</v>
      </c>
      <c r="D944" s="104" t="s">
        <v>1319</v>
      </c>
      <c r="E944" s="104" t="s">
        <v>425</v>
      </c>
      <c r="F944" s="105" t="s">
        <v>768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1320</v>
      </c>
      <c r="D945" s="104" t="s">
        <v>1319</v>
      </c>
      <c r="E945" s="104" t="s">
        <v>425</v>
      </c>
      <c r="F945" s="105" t="s">
        <v>1129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2447</v>
      </c>
      <c r="D946" s="104" t="s">
        <v>4387</v>
      </c>
      <c r="E946" s="104" t="s">
        <v>425</v>
      </c>
      <c r="F946" s="105" t="s">
        <v>3442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1028</v>
      </c>
      <c r="D947" s="104" t="s">
        <v>1027</v>
      </c>
      <c r="E947" s="104" t="s">
        <v>425</v>
      </c>
      <c r="F947" s="105" t="s">
        <v>885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4388</v>
      </c>
      <c r="D948" s="104" t="s">
        <v>4028</v>
      </c>
      <c r="E948" s="104" t="s">
        <v>425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3261</v>
      </c>
      <c r="D949" s="104" t="s">
        <v>4389</v>
      </c>
      <c r="E949" s="104" t="s">
        <v>425</v>
      </c>
      <c r="F949" s="105" t="s">
        <v>3093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4005</v>
      </c>
      <c r="D950" s="104" t="s">
        <v>4390</v>
      </c>
      <c r="E950" s="104" t="s">
        <v>425</v>
      </c>
      <c r="F950" s="105" t="s">
        <v>3442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2069</v>
      </c>
      <c r="D951" s="104" t="s">
        <v>4391</v>
      </c>
      <c r="E951" s="104" t="s">
        <v>425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2949</v>
      </c>
      <c r="D952" s="104" t="s">
        <v>3838</v>
      </c>
      <c r="E952" s="104" t="s">
        <v>425</v>
      </c>
      <c r="F952" s="105" t="s">
        <v>3442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1028</v>
      </c>
      <c r="D953" s="104" t="s">
        <v>1744</v>
      </c>
      <c r="E953" s="104" t="s">
        <v>425</v>
      </c>
      <c r="F953" s="105" t="s">
        <v>1574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753</v>
      </c>
      <c r="D954" s="104" t="s">
        <v>752</v>
      </c>
      <c r="E954" s="104" t="s">
        <v>425</v>
      </c>
      <c r="F954" s="105" t="s">
        <v>651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604</v>
      </c>
      <c r="D955" s="104" t="s">
        <v>4392</v>
      </c>
      <c r="E955" s="104" t="s">
        <v>425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3230</v>
      </c>
      <c r="D956" s="104" t="s">
        <v>4393</v>
      </c>
      <c r="E956" s="104" t="s">
        <v>425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1866</v>
      </c>
      <c r="D957" s="104" t="s">
        <v>4393</v>
      </c>
      <c r="E957" s="104" t="s">
        <v>425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3023</v>
      </c>
      <c r="D958" s="104" t="s">
        <v>3212</v>
      </c>
      <c r="E958" s="104" t="s">
        <v>425</v>
      </c>
      <c r="F958" s="105" t="s">
        <v>3093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4150</v>
      </c>
      <c r="D959" s="104" t="s">
        <v>4394</v>
      </c>
      <c r="E959" s="104" t="s">
        <v>425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4082</v>
      </c>
      <c r="D960" s="104" t="s">
        <v>4395</v>
      </c>
      <c r="E960" s="104" t="s">
        <v>425</v>
      </c>
      <c r="F960" s="105" t="s">
        <v>3442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437</v>
      </c>
      <c r="D961" s="104" t="s">
        <v>4396</v>
      </c>
      <c r="E961" s="104" t="s">
        <v>425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2484</v>
      </c>
      <c r="D962" s="104" t="s">
        <v>4397</v>
      </c>
      <c r="E962" s="104" t="s">
        <v>425</v>
      </c>
      <c r="F962" s="105" t="s">
        <v>3093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9" t="s">
        <v>142</v>
      </c>
      <c r="C2" s="310"/>
      <c r="D2" s="310"/>
      <c r="E2" s="310"/>
      <c r="F2" s="310"/>
      <c r="G2" s="311"/>
    </row>
    <row r="3" spans="2:7" ht="15.75" thickBot="1" x14ac:dyDescent="0.3"/>
    <row r="4" spans="2:7" ht="21.75" thickBot="1" x14ac:dyDescent="0.4">
      <c r="B4" s="318" t="s">
        <v>49</v>
      </c>
      <c r="C4" s="319"/>
      <c r="E4" s="318" t="s">
        <v>48</v>
      </c>
      <c r="F4" s="329"/>
      <c r="G4" s="319"/>
    </row>
    <row r="5" spans="2:7" ht="15.75" thickBot="1" x14ac:dyDescent="0.3"/>
    <row r="6" spans="2:7" ht="107.25" customHeight="1" thickBot="1" x14ac:dyDescent="0.3">
      <c r="B6" s="330" t="s">
        <v>99</v>
      </c>
      <c r="C6" s="331"/>
      <c r="E6" s="326" t="s">
        <v>128</v>
      </c>
      <c r="F6" s="327"/>
      <c r="G6" s="328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3725</v>
      </c>
      <c r="D10" s="3"/>
      <c r="E10" s="100">
        <v>1</v>
      </c>
      <c r="F10" s="101" t="s">
        <v>360</v>
      </c>
      <c r="G10" s="102">
        <v>3</v>
      </c>
    </row>
    <row r="11" spans="2:7" x14ac:dyDescent="0.25">
      <c r="B11" s="103">
        <v>1</v>
      </c>
      <c r="C11" s="105" t="s">
        <v>1631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3726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478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3727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392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529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3728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455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3729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2024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1924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3730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3731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409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425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3732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3733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9" t="s">
        <v>141</v>
      </c>
      <c r="C2" s="310"/>
      <c r="D2" s="311"/>
    </row>
    <row r="3" spans="2:4" ht="15.75" thickBot="1" x14ac:dyDescent="0.3"/>
    <row r="4" spans="2:4" ht="21.75" thickBot="1" x14ac:dyDescent="0.4">
      <c r="B4" s="318" t="s">
        <v>48</v>
      </c>
      <c r="C4" s="329"/>
      <c r="D4" s="319"/>
    </row>
    <row r="5" spans="2:4" ht="15.75" thickBot="1" x14ac:dyDescent="0.3"/>
    <row r="6" spans="2:4" ht="107.25" customHeight="1" thickBot="1" x14ac:dyDescent="0.3">
      <c r="B6" s="326" t="s">
        <v>116</v>
      </c>
      <c r="C6" s="327"/>
      <c r="D6" s="328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3717</v>
      </c>
      <c r="D10" s="102" t="s">
        <v>3718</v>
      </c>
    </row>
    <row r="11" spans="2:4" x14ac:dyDescent="0.25">
      <c r="B11" s="103">
        <v>2</v>
      </c>
      <c r="C11" s="104" t="s">
        <v>3719</v>
      </c>
      <c r="D11" s="105" t="s">
        <v>3720</v>
      </c>
    </row>
    <row r="12" spans="2:4" x14ac:dyDescent="0.25">
      <c r="B12" s="103">
        <v>3</v>
      </c>
      <c r="C12" s="104" t="s">
        <v>3721</v>
      </c>
      <c r="D12" s="105" t="s">
        <v>3722</v>
      </c>
    </row>
    <row r="13" spans="2:4" x14ac:dyDescent="0.25">
      <c r="B13" s="103">
        <v>4</v>
      </c>
      <c r="C13" s="104" t="s">
        <v>3723</v>
      </c>
      <c r="D13" s="105" t="s">
        <v>3724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9" t="s">
        <v>140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29"/>
      <c r="G4" s="329"/>
      <c r="H4" s="329"/>
      <c r="I4" s="319"/>
      <c r="O4" s="318" t="s">
        <v>49</v>
      </c>
      <c r="P4" s="319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30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2"/>
      <c r="D6" s="332"/>
      <c r="E6" s="332"/>
      <c r="F6" s="332"/>
      <c r="G6" s="332"/>
      <c r="H6" s="332"/>
      <c r="I6" s="331"/>
      <c r="K6" s="3"/>
      <c r="L6" s="3"/>
      <c r="M6" s="3"/>
      <c r="O6" s="330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1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885</v>
      </c>
      <c r="D10" s="113" t="s">
        <v>353</v>
      </c>
      <c r="E10" s="114">
        <v>21</v>
      </c>
      <c r="F10" s="114">
        <v>34</v>
      </c>
      <c r="G10" s="101" t="s">
        <v>3706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291</v>
      </c>
      <c r="P10" s="102" t="s">
        <v>2426</v>
      </c>
    </row>
    <row r="11" spans="2:16" x14ac:dyDescent="0.25">
      <c r="B11" s="111">
        <v>102</v>
      </c>
      <c r="C11" s="104" t="s">
        <v>3000</v>
      </c>
      <c r="D11" s="116" t="s">
        <v>3707</v>
      </c>
      <c r="E11" s="117">
        <v>21</v>
      </c>
      <c r="F11" s="117">
        <v>34</v>
      </c>
      <c r="G11" s="104" t="s">
        <v>3706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/>
      <c r="P11" s="105"/>
    </row>
    <row r="12" spans="2:16" x14ac:dyDescent="0.25">
      <c r="B12" s="111">
        <v>103</v>
      </c>
      <c r="C12" s="104" t="s">
        <v>2402</v>
      </c>
      <c r="D12" s="116" t="s">
        <v>353</v>
      </c>
      <c r="E12" s="117">
        <v>70</v>
      </c>
      <c r="F12" s="117">
        <v>99</v>
      </c>
      <c r="G12" s="104" t="s">
        <v>3708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/>
      <c r="P12" s="105"/>
    </row>
    <row r="13" spans="2:16" x14ac:dyDescent="0.25">
      <c r="B13" s="111">
        <v>104</v>
      </c>
      <c r="C13" s="104" t="s">
        <v>2366</v>
      </c>
      <c r="D13" s="116" t="s">
        <v>353</v>
      </c>
      <c r="E13" s="117">
        <v>65</v>
      </c>
      <c r="F13" s="117">
        <v>69</v>
      </c>
      <c r="G13" s="104" t="s">
        <v>3708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15</v>
      </c>
      <c r="O13" s="111"/>
      <c r="P13" s="105"/>
    </row>
    <row r="14" spans="2:16" x14ac:dyDescent="0.25">
      <c r="B14" s="111">
        <v>105</v>
      </c>
      <c r="C14" s="104" t="s">
        <v>2194</v>
      </c>
      <c r="D14" s="116" t="s">
        <v>353</v>
      </c>
      <c r="E14" s="117">
        <v>55</v>
      </c>
      <c r="F14" s="117">
        <v>64</v>
      </c>
      <c r="G14" s="104" t="s">
        <v>3708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16</v>
      </c>
      <c r="O14" s="111"/>
      <c r="P14" s="105"/>
    </row>
    <row r="15" spans="2:16" x14ac:dyDescent="0.25">
      <c r="B15" s="111">
        <v>106</v>
      </c>
      <c r="C15" s="104" t="s">
        <v>1908</v>
      </c>
      <c r="D15" s="116" t="s">
        <v>353</v>
      </c>
      <c r="E15" s="117">
        <v>45</v>
      </c>
      <c r="F15" s="117">
        <v>54</v>
      </c>
      <c r="G15" s="104" t="s">
        <v>3708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/>
      <c r="P15" s="105"/>
    </row>
    <row r="16" spans="2:16" x14ac:dyDescent="0.25">
      <c r="B16" s="111">
        <v>107</v>
      </c>
      <c r="C16" s="104" t="s">
        <v>1574</v>
      </c>
      <c r="D16" s="116" t="s">
        <v>353</v>
      </c>
      <c r="E16" s="117">
        <v>35</v>
      </c>
      <c r="F16" s="117">
        <v>44</v>
      </c>
      <c r="G16" s="104" t="s">
        <v>3708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18</v>
      </c>
      <c r="O16" s="111"/>
      <c r="P16" s="105"/>
    </row>
    <row r="17" spans="2:16" x14ac:dyDescent="0.25">
      <c r="B17" s="111">
        <v>108</v>
      </c>
      <c r="C17" s="104" t="s">
        <v>1129</v>
      </c>
      <c r="D17" s="116" t="s">
        <v>353</v>
      </c>
      <c r="E17" s="117">
        <v>21</v>
      </c>
      <c r="F17" s="117">
        <v>34</v>
      </c>
      <c r="G17" s="104" t="s">
        <v>3706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</v>
      </c>
      <c r="O17" s="111"/>
      <c r="P17" s="105"/>
    </row>
    <row r="18" spans="2:16" x14ac:dyDescent="0.25">
      <c r="B18" s="111">
        <v>109</v>
      </c>
      <c r="C18" s="104" t="s">
        <v>768</v>
      </c>
      <c r="D18" s="116" t="s">
        <v>353</v>
      </c>
      <c r="E18" s="117">
        <v>17</v>
      </c>
      <c r="F18" s="117">
        <v>20</v>
      </c>
      <c r="G18" s="104" t="s">
        <v>3709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20</v>
      </c>
      <c r="O18" s="111"/>
      <c r="P18" s="105"/>
    </row>
    <row r="19" spans="2:16" x14ac:dyDescent="0.25">
      <c r="B19" s="111">
        <v>110</v>
      </c>
      <c r="C19" s="104" t="s">
        <v>651</v>
      </c>
      <c r="D19" s="116" t="s">
        <v>353</v>
      </c>
      <c r="E19" s="117">
        <v>15</v>
      </c>
      <c r="F19" s="117">
        <v>16</v>
      </c>
      <c r="G19" s="104" t="s">
        <v>3709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</v>
      </c>
      <c r="O19" s="111"/>
      <c r="P19" s="105"/>
    </row>
    <row r="20" spans="2:16" x14ac:dyDescent="0.25">
      <c r="B20" s="111">
        <v>111</v>
      </c>
      <c r="C20" s="104" t="s">
        <v>486</v>
      </c>
      <c r="D20" s="116" t="s">
        <v>353</v>
      </c>
      <c r="E20" s="117">
        <v>13</v>
      </c>
      <c r="F20" s="117">
        <v>14</v>
      </c>
      <c r="G20" s="104" t="s">
        <v>3709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21</v>
      </c>
      <c r="O20" s="111"/>
      <c r="P20" s="105"/>
    </row>
    <row r="21" spans="2:16" x14ac:dyDescent="0.25">
      <c r="B21" s="111">
        <v>112</v>
      </c>
      <c r="C21" s="104" t="s">
        <v>363</v>
      </c>
      <c r="D21" s="116" t="s">
        <v>353</v>
      </c>
      <c r="E21" s="117">
        <v>7</v>
      </c>
      <c r="F21" s="117">
        <v>12</v>
      </c>
      <c r="G21" s="104" t="s">
        <v>3709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22</v>
      </c>
      <c r="O21" s="111"/>
      <c r="P21" s="105"/>
    </row>
    <row r="22" spans="2:16" x14ac:dyDescent="0.25">
      <c r="B22" s="111">
        <v>113</v>
      </c>
      <c r="C22" s="104" t="s">
        <v>3703</v>
      </c>
      <c r="D22" s="116" t="s">
        <v>3707</v>
      </c>
      <c r="E22" s="117">
        <v>70</v>
      </c>
      <c r="F22" s="117">
        <v>99</v>
      </c>
      <c r="G22" s="104" t="s">
        <v>3708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3679</v>
      </c>
      <c r="D23" s="116" t="s">
        <v>3707</v>
      </c>
      <c r="E23" s="117">
        <v>65</v>
      </c>
      <c r="F23" s="117">
        <v>69</v>
      </c>
      <c r="G23" s="104" t="s">
        <v>3708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23</v>
      </c>
      <c r="O23" s="111"/>
      <c r="P23" s="105"/>
    </row>
    <row r="24" spans="2:16" x14ac:dyDescent="0.25">
      <c r="B24" s="111">
        <v>115</v>
      </c>
      <c r="C24" s="104" t="s">
        <v>3618</v>
      </c>
      <c r="D24" s="116" t="s">
        <v>3707</v>
      </c>
      <c r="E24" s="117">
        <v>55</v>
      </c>
      <c r="F24" s="117">
        <v>64</v>
      </c>
      <c r="G24" s="104" t="s">
        <v>3708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24</v>
      </c>
      <c r="O24" s="111"/>
      <c r="P24" s="105"/>
    </row>
    <row r="25" spans="2:16" x14ac:dyDescent="0.25">
      <c r="B25" s="111">
        <v>116</v>
      </c>
      <c r="C25" s="104" t="s">
        <v>3442</v>
      </c>
      <c r="D25" s="116" t="s">
        <v>3707</v>
      </c>
      <c r="E25" s="117">
        <v>45</v>
      </c>
      <c r="F25" s="117">
        <v>54</v>
      </c>
      <c r="G25" s="104" t="s">
        <v>3708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25</v>
      </c>
      <c r="O25" s="111"/>
      <c r="P25" s="105"/>
    </row>
    <row r="26" spans="2:16" x14ac:dyDescent="0.25">
      <c r="B26" s="111">
        <v>117</v>
      </c>
      <c r="C26" s="104" t="s">
        <v>3264</v>
      </c>
      <c r="D26" s="116" t="s">
        <v>3707</v>
      </c>
      <c r="E26" s="117">
        <v>35</v>
      </c>
      <c r="F26" s="117">
        <v>44</v>
      </c>
      <c r="G26" s="104" t="s">
        <v>3708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26</v>
      </c>
      <c r="O26" s="111"/>
      <c r="P26" s="105"/>
    </row>
    <row r="27" spans="2:16" x14ac:dyDescent="0.25">
      <c r="B27" s="111">
        <v>118</v>
      </c>
      <c r="C27" s="104" t="s">
        <v>3093</v>
      </c>
      <c r="D27" s="116" t="s">
        <v>3707</v>
      </c>
      <c r="E27" s="117">
        <v>21</v>
      </c>
      <c r="F27" s="117">
        <v>34</v>
      </c>
      <c r="G27" s="104" t="s">
        <v>3706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27</v>
      </c>
      <c r="O27" s="111"/>
      <c r="P27" s="105"/>
    </row>
    <row r="28" spans="2:16" x14ac:dyDescent="0.25">
      <c r="B28" s="111">
        <v>119</v>
      </c>
      <c r="C28" s="104" t="s">
        <v>2927</v>
      </c>
      <c r="D28" s="116" t="s">
        <v>3707</v>
      </c>
      <c r="E28" s="117">
        <v>17</v>
      </c>
      <c r="F28" s="117">
        <v>20</v>
      </c>
      <c r="G28" s="104" t="s">
        <v>3709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28</v>
      </c>
      <c r="O28" s="111"/>
      <c r="P28" s="105"/>
    </row>
    <row r="29" spans="2:16" x14ac:dyDescent="0.25">
      <c r="B29" s="111">
        <v>120</v>
      </c>
      <c r="C29" s="104" t="s">
        <v>2765</v>
      </c>
      <c r="D29" s="116" t="s">
        <v>3707</v>
      </c>
      <c r="E29" s="117">
        <v>15</v>
      </c>
      <c r="F29" s="117">
        <v>16</v>
      </c>
      <c r="G29" s="104" t="s">
        <v>3709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27</v>
      </c>
      <c r="O29" s="111"/>
      <c r="P29" s="105"/>
    </row>
    <row r="30" spans="2:16" x14ac:dyDescent="0.25">
      <c r="B30" s="111">
        <v>121</v>
      </c>
      <c r="C30" s="104" t="s">
        <v>2731</v>
      </c>
      <c r="D30" s="116" t="s">
        <v>3707</v>
      </c>
      <c r="E30" s="117">
        <v>13</v>
      </c>
      <c r="F30" s="117">
        <v>14</v>
      </c>
      <c r="G30" s="104" t="s">
        <v>3709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21</v>
      </c>
      <c r="O30" s="111"/>
      <c r="P30" s="105"/>
    </row>
    <row r="31" spans="2:16" x14ac:dyDescent="0.25">
      <c r="B31" s="111">
        <v>122</v>
      </c>
      <c r="C31" s="104" t="s">
        <v>2636</v>
      </c>
      <c r="D31" s="116" t="s">
        <v>3707</v>
      </c>
      <c r="E31" s="117">
        <v>7</v>
      </c>
      <c r="F31" s="117">
        <v>12</v>
      </c>
      <c r="G31" s="104" t="s">
        <v>3709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22</v>
      </c>
      <c r="O31" s="111"/>
      <c r="P31" s="105"/>
    </row>
    <row r="32" spans="2:16" x14ac:dyDescent="0.25">
      <c r="B32" s="111">
        <v>291</v>
      </c>
      <c r="C32" s="104" t="s">
        <v>3710</v>
      </c>
      <c r="D32" s="116" t="s">
        <v>3711</v>
      </c>
      <c r="E32" s="117">
        <v>7</v>
      </c>
      <c r="F32" s="117">
        <v>99</v>
      </c>
      <c r="G32" s="104" t="s">
        <v>3706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29</v>
      </c>
      <c r="O32" s="111"/>
      <c r="P32" s="105"/>
    </row>
    <row r="33" spans="2:16" x14ac:dyDescent="0.25">
      <c r="B33" s="111">
        <v>292</v>
      </c>
      <c r="C33" s="104" t="s">
        <v>3712</v>
      </c>
      <c r="D33" s="116" t="s">
        <v>3711</v>
      </c>
      <c r="E33" s="117">
        <v>7</v>
      </c>
      <c r="F33" s="117">
        <v>99</v>
      </c>
      <c r="G33" s="104" t="s">
        <v>3706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9" t="s">
        <v>68</v>
      </c>
      <c r="C2" s="311"/>
    </row>
    <row r="3" spans="2:3" ht="15.75" thickBot="1" x14ac:dyDescent="0.3"/>
    <row r="4" spans="2:3" ht="21.75" thickBot="1" x14ac:dyDescent="0.4">
      <c r="B4" s="318" t="s">
        <v>48</v>
      </c>
      <c r="C4" s="319"/>
    </row>
    <row r="5" spans="2:3" ht="15.75" thickBot="1" x14ac:dyDescent="0.3"/>
    <row r="6" spans="2:3" ht="110.25" customHeight="1" thickBot="1" x14ac:dyDescent="0.3">
      <c r="B6" s="333" t="s">
        <v>69</v>
      </c>
      <c r="C6" s="334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171</v>
      </c>
    </row>
    <row r="11" spans="2:3" x14ac:dyDescent="0.25">
      <c r="B11" s="103">
        <v>2</v>
      </c>
      <c r="C11" s="105" t="s">
        <v>172</v>
      </c>
    </row>
    <row r="12" spans="2:3" x14ac:dyDescent="0.25">
      <c r="B12" s="103">
        <v>3</v>
      </c>
      <c r="C12" s="105" t="s">
        <v>173</v>
      </c>
    </row>
    <row r="13" spans="2:3" x14ac:dyDescent="0.25">
      <c r="B13" s="103">
        <v>4</v>
      </c>
      <c r="C13" s="105" t="s">
        <v>174</v>
      </c>
    </row>
    <row r="14" spans="2:3" x14ac:dyDescent="0.25">
      <c r="B14" s="103">
        <v>5</v>
      </c>
      <c r="C14" s="105" t="s">
        <v>175</v>
      </c>
    </row>
    <row r="15" spans="2:3" x14ac:dyDescent="0.25">
      <c r="B15" s="103">
        <v>6</v>
      </c>
      <c r="C15" s="105" t="s">
        <v>176</v>
      </c>
    </row>
    <row r="16" spans="2:3" x14ac:dyDescent="0.25">
      <c r="B16" s="103">
        <v>7</v>
      </c>
      <c r="C16" s="105" t="s">
        <v>177</v>
      </c>
    </row>
    <row r="17" spans="2:3" x14ac:dyDescent="0.25">
      <c r="B17" s="103">
        <v>8</v>
      </c>
      <c r="C17" s="105" t="s">
        <v>178</v>
      </c>
    </row>
    <row r="18" spans="2:3" x14ac:dyDescent="0.25">
      <c r="B18" s="103">
        <v>9</v>
      </c>
      <c r="C18" s="105" t="s">
        <v>179</v>
      </c>
    </row>
    <row r="19" spans="2:3" x14ac:dyDescent="0.25">
      <c r="B19" s="103">
        <v>10</v>
      </c>
      <c r="C19" s="105" t="s">
        <v>180</v>
      </c>
    </row>
    <row r="20" spans="2:3" x14ac:dyDescent="0.25">
      <c r="B20" s="103">
        <v>11</v>
      </c>
      <c r="C20" s="105" t="s">
        <v>181</v>
      </c>
    </row>
    <row r="21" spans="2:3" x14ac:dyDescent="0.25">
      <c r="B21" s="103">
        <v>12</v>
      </c>
      <c r="C21" s="105" t="s">
        <v>182</v>
      </c>
    </row>
    <row r="22" spans="2:3" x14ac:dyDescent="0.25">
      <c r="B22" s="103">
        <v>13</v>
      </c>
      <c r="C22" s="105" t="s">
        <v>183</v>
      </c>
    </row>
    <row r="23" spans="2:3" x14ac:dyDescent="0.25">
      <c r="B23" s="103">
        <v>14</v>
      </c>
      <c r="C23" s="105" t="s">
        <v>184</v>
      </c>
    </row>
    <row r="24" spans="2:3" x14ac:dyDescent="0.25">
      <c r="B24" s="103">
        <v>15</v>
      </c>
      <c r="C24" s="105" t="s">
        <v>185</v>
      </c>
    </row>
    <row r="25" spans="2:3" x14ac:dyDescent="0.25">
      <c r="B25" s="103">
        <v>16</v>
      </c>
      <c r="C25" s="105" t="s">
        <v>186</v>
      </c>
    </row>
    <row r="26" spans="2:3" x14ac:dyDescent="0.25">
      <c r="B26" s="103">
        <v>17</v>
      </c>
      <c r="C26" s="105" t="s">
        <v>187</v>
      </c>
    </row>
    <row r="27" spans="2:3" x14ac:dyDescent="0.25">
      <c r="B27" s="103">
        <v>18</v>
      </c>
      <c r="C27" s="105" t="s">
        <v>188</v>
      </c>
    </row>
    <row r="28" spans="2:3" x14ac:dyDescent="0.25">
      <c r="B28" s="103">
        <v>19</v>
      </c>
      <c r="C28" s="105" t="s">
        <v>189</v>
      </c>
    </row>
    <row r="29" spans="2:3" x14ac:dyDescent="0.25">
      <c r="B29" s="103">
        <v>20</v>
      </c>
      <c r="C29" s="105" t="s">
        <v>190</v>
      </c>
    </row>
    <row r="30" spans="2:3" x14ac:dyDescent="0.25">
      <c r="B30" s="103">
        <v>21</v>
      </c>
      <c r="C30" s="105" t="s">
        <v>191</v>
      </c>
    </row>
    <row r="31" spans="2:3" x14ac:dyDescent="0.25">
      <c r="B31" s="103">
        <v>22</v>
      </c>
      <c r="C31" s="105" t="s">
        <v>192</v>
      </c>
    </row>
    <row r="32" spans="2:3" x14ac:dyDescent="0.25">
      <c r="B32" s="103">
        <v>23</v>
      </c>
      <c r="C32" s="105" t="s">
        <v>193</v>
      </c>
    </row>
    <row r="33" spans="2:3" x14ac:dyDescent="0.25">
      <c r="B33" s="103">
        <v>24</v>
      </c>
      <c r="C33" s="105" t="s">
        <v>194</v>
      </c>
    </row>
    <row r="34" spans="2:3" x14ac:dyDescent="0.25">
      <c r="B34" s="103">
        <v>25</v>
      </c>
      <c r="C34" s="105" t="s">
        <v>195</v>
      </c>
    </row>
    <row r="35" spans="2:3" x14ac:dyDescent="0.25">
      <c r="B35" s="103">
        <v>26</v>
      </c>
      <c r="C35" s="105" t="s">
        <v>196</v>
      </c>
    </row>
    <row r="36" spans="2:3" x14ac:dyDescent="0.25">
      <c r="B36" s="103">
        <v>27</v>
      </c>
      <c r="C36" s="105" t="s">
        <v>197</v>
      </c>
    </row>
    <row r="37" spans="2:3" x14ac:dyDescent="0.25">
      <c r="B37" s="103">
        <v>28</v>
      </c>
      <c r="C37" s="105" t="s">
        <v>198</v>
      </c>
    </row>
    <row r="38" spans="2:3" x14ac:dyDescent="0.25">
      <c r="B38" s="103">
        <v>29</v>
      </c>
      <c r="C38" s="105" t="s">
        <v>199</v>
      </c>
    </row>
    <row r="39" spans="2:3" x14ac:dyDescent="0.25">
      <c r="B39" s="103">
        <v>30</v>
      </c>
      <c r="C39" s="105" t="s">
        <v>200</v>
      </c>
    </row>
    <row r="40" spans="2:3" x14ac:dyDescent="0.25">
      <c r="B40" s="103">
        <v>31</v>
      </c>
      <c r="C40" s="105" t="s">
        <v>201</v>
      </c>
    </row>
    <row r="41" spans="2:3" x14ac:dyDescent="0.25">
      <c r="B41" s="103">
        <v>32</v>
      </c>
      <c r="C41" s="105" t="s">
        <v>202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9" t="s">
        <v>84</v>
      </c>
      <c r="C2" s="310"/>
      <c r="D2" s="310"/>
      <c r="E2" s="311"/>
    </row>
    <row r="3" spans="2:5" ht="15.75" thickBot="1" x14ac:dyDescent="0.3"/>
    <row r="4" spans="2:5" ht="21.75" thickBot="1" x14ac:dyDescent="0.4">
      <c r="B4" s="318" t="s">
        <v>48</v>
      </c>
      <c r="C4" s="329"/>
      <c r="D4" s="329"/>
      <c r="E4" s="319"/>
    </row>
    <row r="5" spans="2:5" ht="15.75" thickBot="1" x14ac:dyDescent="0.3"/>
    <row r="6" spans="2:5" ht="91.5" customHeight="1" thickBot="1" x14ac:dyDescent="0.3">
      <c r="B6" s="333" t="s">
        <v>230</v>
      </c>
      <c r="C6" s="335"/>
      <c r="D6" s="335"/>
      <c r="E6" s="334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285</v>
      </c>
      <c r="C2" s="168" t="s">
        <v>286</v>
      </c>
      <c r="D2" s="168" t="s">
        <v>287</v>
      </c>
      <c r="E2" s="168" t="s">
        <v>288</v>
      </c>
      <c r="F2" s="168" t="s">
        <v>289</v>
      </c>
      <c r="G2" s="168" t="s">
        <v>290</v>
      </c>
      <c r="H2" s="168" t="s">
        <v>291</v>
      </c>
      <c r="I2" s="168" t="s">
        <v>292</v>
      </c>
      <c r="J2" s="168" t="s">
        <v>293</v>
      </c>
      <c r="K2" s="168" t="s">
        <v>294</v>
      </c>
      <c r="L2" s="168" t="s">
        <v>295</v>
      </c>
      <c r="M2" s="168" t="s">
        <v>296</v>
      </c>
      <c r="N2" s="168" t="s">
        <v>297</v>
      </c>
      <c r="O2" s="168" t="s">
        <v>298</v>
      </c>
      <c r="P2" s="168" t="s">
        <v>299</v>
      </c>
      <c r="Q2" s="168" t="s">
        <v>300</v>
      </c>
      <c r="R2" s="168" t="s">
        <v>301</v>
      </c>
      <c r="S2" s="168" t="s">
        <v>302</v>
      </c>
      <c r="T2" s="168" t="s">
        <v>303</v>
      </c>
      <c r="U2" s="168" t="s">
        <v>304</v>
      </c>
      <c r="V2" s="168" t="s">
        <v>305</v>
      </c>
      <c r="W2" s="168" t="s">
        <v>306</v>
      </c>
      <c r="X2" s="168" t="s">
        <v>307</v>
      </c>
      <c r="Y2" s="168" t="s">
        <v>308</v>
      </c>
      <c r="Z2" s="168" t="s">
        <v>309</v>
      </c>
      <c r="AA2" s="168" t="s">
        <v>310</v>
      </c>
      <c r="AB2" s="168" t="s">
        <v>311</v>
      </c>
      <c r="AC2" s="168" t="s">
        <v>312</v>
      </c>
      <c r="AD2" s="168" t="s">
        <v>313</v>
      </c>
      <c r="AE2" s="168" t="s">
        <v>314</v>
      </c>
      <c r="AF2" s="168" t="s">
        <v>300</v>
      </c>
      <c r="AG2" s="168" t="s">
        <v>315</v>
      </c>
      <c r="AH2" s="168" t="s">
        <v>316</v>
      </c>
      <c r="AI2" s="168" t="s">
        <v>317</v>
      </c>
      <c r="AJ2" s="168" t="s">
        <v>318</v>
      </c>
      <c r="AK2" s="168" t="s">
        <v>319</v>
      </c>
      <c r="AL2" s="168" t="s">
        <v>320</v>
      </c>
      <c r="AM2" s="168" t="s">
        <v>321</v>
      </c>
      <c r="AN2" s="168" t="s">
        <v>322</v>
      </c>
      <c r="AO2" s="168" t="s">
        <v>323</v>
      </c>
      <c r="AP2" s="168" t="s">
        <v>38</v>
      </c>
      <c r="AQ2" s="168" t="s">
        <v>39</v>
      </c>
      <c r="AR2" s="168" t="s">
        <v>324</v>
      </c>
      <c r="AS2" s="168" t="s">
        <v>325</v>
      </c>
      <c r="AT2" s="168" t="s">
        <v>326</v>
      </c>
      <c r="AU2" s="168" t="s">
        <v>327</v>
      </c>
      <c r="AV2" s="168" t="s">
        <v>328</v>
      </c>
      <c r="AW2" s="168" t="s">
        <v>329</v>
      </c>
      <c r="AX2" s="168" t="s">
        <v>330</v>
      </c>
      <c r="AY2" s="168" t="s">
        <v>331</v>
      </c>
      <c r="AZ2" s="168" t="s">
        <v>332</v>
      </c>
      <c r="BA2" s="168" t="s">
        <v>333</v>
      </c>
      <c r="BB2" s="168" t="s">
        <v>334</v>
      </c>
      <c r="BC2" s="168" t="s">
        <v>335</v>
      </c>
      <c r="BD2" s="168" t="s">
        <v>336</v>
      </c>
      <c r="BE2" s="168" t="s">
        <v>337</v>
      </c>
      <c r="BF2" s="168" t="s">
        <v>338</v>
      </c>
      <c r="BG2" s="168" t="s">
        <v>339</v>
      </c>
      <c r="BH2" s="168" t="s">
        <v>340</v>
      </c>
      <c r="BI2" s="168" t="s">
        <v>341</v>
      </c>
      <c r="BJ2" s="168" t="s">
        <v>342</v>
      </c>
      <c r="BK2" s="168" t="s">
        <v>343</v>
      </c>
      <c r="BL2" s="168" t="s">
        <v>344</v>
      </c>
      <c r="BM2" s="168" t="s">
        <v>345</v>
      </c>
      <c r="BN2" s="168" t="s">
        <v>346</v>
      </c>
      <c r="BO2" s="168" t="s">
        <v>347</v>
      </c>
      <c r="BP2" s="168" t="s">
        <v>348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349</v>
      </c>
      <c r="D3" s="140" t="s">
        <v>350</v>
      </c>
      <c r="E3" s="140" t="s">
        <v>351</v>
      </c>
      <c r="F3" s="140" t="s">
        <v>352</v>
      </c>
      <c r="G3" s="140"/>
      <c r="H3" s="140" t="s">
        <v>353</v>
      </c>
      <c r="I3" s="140"/>
      <c r="J3" s="140" t="s">
        <v>354</v>
      </c>
      <c r="K3" s="140" t="s">
        <v>355</v>
      </c>
      <c r="L3" s="140" t="s">
        <v>356</v>
      </c>
      <c r="M3" s="140" t="s">
        <v>357</v>
      </c>
      <c r="N3" s="140" t="s">
        <v>354</v>
      </c>
      <c r="O3" s="140" t="s">
        <v>358</v>
      </c>
      <c r="P3" s="140" t="s">
        <v>359</v>
      </c>
      <c r="Q3" s="140" t="s">
        <v>360</v>
      </c>
      <c r="R3" s="140" t="s">
        <v>361</v>
      </c>
      <c r="S3" s="140" t="s">
        <v>362</v>
      </c>
      <c r="T3" s="140" t="s">
        <v>363</v>
      </c>
      <c r="U3" s="140" t="s">
        <v>363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354</v>
      </c>
      <c r="AL3" s="140" t="s">
        <v>364</v>
      </c>
      <c r="AM3" s="140" t="s">
        <v>354</v>
      </c>
      <c r="AN3" s="140" t="s">
        <v>365</v>
      </c>
      <c r="AO3" s="140" t="s">
        <v>363</v>
      </c>
      <c r="AP3" s="140" t="s">
        <v>366</v>
      </c>
      <c r="AQ3" s="140" t="s">
        <v>367</v>
      </c>
      <c r="AR3" s="140" t="s">
        <v>368</v>
      </c>
      <c r="AS3" s="140" t="s">
        <v>369</v>
      </c>
      <c r="AT3" s="140"/>
      <c r="AU3" s="140" t="s">
        <v>356</v>
      </c>
      <c r="AV3" s="140" t="s">
        <v>370</v>
      </c>
      <c r="AW3" s="140" t="s">
        <v>371</v>
      </c>
      <c r="AX3" s="140" t="s">
        <v>372</v>
      </c>
      <c r="AY3" s="140" t="s">
        <v>373</v>
      </c>
      <c r="AZ3" s="140" t="s">
        <v>374</v>
      </c>
      <c r="BA3" s="140" t="s">
        <v>375</v>
      </c>
      <c r="BB3" s="140" t="s">
        <v>376</v>
      </c>
      <c r="BC3" s="140" t="s">
        <v>377</v>
      </c>
      <c r="BD3" s="140" t="s">
        <v>378</v>
      </c>
      <c r="BE3" s="140" t="s">
        <v>379</v>
      </c>
      <c r="BF3" s="140" t="s">
        <v>380</v>
      </c>
      <c r="BG3" s="140" t="s">
        <v>381</v>
      </c>
      <c r="BH3" s="140" t="s">
        <v>382</v>
      </c>
      <c r="BI3" s="140" t="s">
        <v>383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384</v>
      </c>
      <c r="D4" s="141" t="s">
        <v>385</v>
      </c>
      <c r="E4" s="141" t="s">
        <v>386</v>
      </c>
      <c r="F4" s="141" t="s">
        <v>387</v>
      </c>
      <c r="G4" s="141"/>
      <c r="H4" s="141" t="s">
        <v>353</v>
      </c>
      <c r="I4" s="141"/>
      <c r="J4" s="141" t="s">
        <v>354</v>
      </c>
      <c r="K4" s="141" t="s">
        <v>388</v>
      </c>
      <c r="L4" s="141" t="s">
        <v>389</v>
      </c>
      <c r="M4" s="141" t="s">
        <v>390</v>
      </c>
      <c r="N4" s="141" t="s">
        <v>354</v>
      </c>
      <c r="O4" s="141" t="s">
        <v>391</v>
      </c>
      <c r="P4" s="141" t="s">
        <v>392</v>
      </c>
      <c r="Q4" s="141" t="s">
        <v>392</v>
      </c>
      <c r="R4" s="141" t="s">
        <v>361</v>
      </c>
      <c r="S4" s="141" t="s">
        <v>362</v>
      </c>
      <c r="T4" s="141" t="s">
        <v>363</v>
      </c>
      <c r="U4" s="141" t="s">
        <v>363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354</v>
      </c>
      <c r="AL4" s="141" t="s">
        <v>364</v>
      </c>
      <c r="AM4" s="141" t="s">
        <v>354</v>
      </c>
      <c r="AN4" s="141" t="s">
        <v>365</v>
      </c>
      <c r="AO4" s="141" t="s">
        <v>363</v>
      </c>
      <c r="AP4" s="141" t="s">
        <v>366</v>
      </c>
      <c r="AQ4" s="141" t="s">
        <v>367</v>
      </c>
      <c r="AR4" s="141" t="s">
        <v>368</v>
      </c>
      <c r="AS4" s="141" t="s">
        <v>393</v>
      </c>
      <c r="AT4" s="141"/>
      <c r="AU4" s="141" t="s">
        <v>389</v>
      </c>
      <c r="AV4" s="141" t="s">
        <v>370</v>
      </c>
      <c r="AW4" s="141" t="s">
        <v>394</v>
      </c>
      <c r="AX4" s="141" t="s">
        <v>372</v>
      </c>
      <c r="AY4" s="141" t="s">
        <v>395</v>
      </c>
      <c r="AZ4" s="141" t="s">
        <v>374</v>
      </c>
      <c r="BA4" s="141" t="s">
        <v>396</v>
      </c>
      <c r="BB4" s="141" t="s">
        <v>376</v>
      </c>
      <c r="BC4" s="141" t="s">
        <v>397</v>
      </c>
      <c r="BD4" s="141" t="s">
        <v>378</v>
      </c>
      <c r="BE4" s="141" t="s">
        <v>398</v>
      </c>
      <c r="BF4" s="141" t="s">
        <v>380</v>
      </c>
      <c r="BG4" s="141" t="s">
        <v>399</v>
      </c>
      <c r="BH4" s="141" t="s">
        <v>382</v>
      </c>
      <c r="BI4" s="141" t="s">
        <v>400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401</v>
      </c>
      <c r="D5" s="141" t="s">
        <v>402</v>
      </c>
      <c r="E5" s="141" t="s">
        <v>403</v>
      </c>
      <c r="F5" s="141" t="s">
        <v>404</v>
      </c>
      <c r="G5" s="141"/>
      <c r="H5" s="141" t="s">
        <v>353</v>
      </c>
      <c r="I5" s="141"/>
      <c r="J5" s="141" t="s">
        <v>354</v>
      </c>
      <c r="K5" s="141" t="s">
        <v>405</v>
      </c>
      <c r="L5" s="141" t="s">
        <v>406</v>
      </c>
      <c r="M5" s="141" t="s">
        <v>407</v>
      </c>
      <c r="N5" s="141" t="s">
        <v>354</v>
      </c>
      <c r="O5" s="141" t="s">
        <v>408</v>
      </c>
      <c r="P5" s="141" t="s">
        <v>409</v>
      </c>
      <c r="Q5" s="141" t="s">
        <v>409</v>
      </c>
      <c r="R5" s="141" t="s">
        <v>361</v>
      </c>
      <c r="S5" s="141" t="s">
        <v>362</v>
      </c>
      <c r="T5" s="141" t="s">
        <v>363</v>
      </c>
      <c r="U5" s="141" t="s">
        <v>363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354</v>
      </c>
      <c r="AL5" s="141" t="s">
        <v>364</v>
      </c>
      <c r="AM5" s="141" t="s">
        <v>354</v>
      </c>
      <c r="AN5" s="141" t="s">
        <v>365</v>
      </c>
      <c r="AO5" s="141" t="s">
        <v>363</v>
      </c>
      <c r="AP5" s="141" t="s">
        <v>366</v>
      </c>
      <c r="AQ5" s="141" t="s">
        <v>367</v>
      </c>
      <c r="AR5" s="141" t="s">
        <v>368</v>
      </c>
      <c r="AS5" s="141" t="s">
        <v>358</v>
      </c>
      <c r="AT5" s="141"/>
      <c r="AU5" s="141" t="s">
        <v>406</v>
      </c>
      <c r="AV5" s="141" t="s">
        <v>370</v>
      </c>
      <c r="AW5" s="141" t="s">
        <v>410</v>
      </c>
      <c r="AX5" s="141" t="s">
        <v>372</v>
      </c>
      <c r="AY5" s="141" t="s">
        <v>411</v>
      </c>
      <c r="AZ5" s="141" t="s">
        <v>374</v>
      </c>
      <c r="BA5" s="141" t="s">
        <v>412</v>
      </c>
      <c r="BB5" s="141" t="s">
        <v>376</v>
      </c>
      <c r="BC5" s="141" t="s">
        <v>413</v>
      </c>
      <c r="BD5" s="141" t="s">
        <v>378</v>
      </c>
      <c r="BE5" s="141" t="s">
        <v>414</v>
      </c>
      <c r="BF5" s="141" t="s">
        <v>380</v>
      </c>
      <c r="BG5" s="141" t="s">
        <v>415</v>
      </c>
      <c r="BH5" s="141" t="s">
        <v>382</v>
      </c>
      <c r="BI5" s="141" t="s">
        <v>416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417</v>
      </c>
      <c r="D6" s="141" t="s">
        <v>418</v>
      </c>
      <c r="E6" s="141" t="s">
        <v>419</v>
      </c>
      <c r="F6" s="141" t="s">
        <v>420</v>
      </c>
      <c r="G6" s="141"/>
      <c r="H6" s="141" t="s">
        <v>353</v>
      </c>
      <c r="I6" s="141"/>
      <c r="J6" s="141" t="s">
        <v>354</v>
      </c>
      <c r="K6" s="141" t="s">
        <v>421</v>
      </c>
      <c r="L6" s="141" t="s">
        <v>422</v>
      </c>
      <c r="M6" s="141" t="s">
        <v>423</v>
      </c>
      <c r="N6" s="141" t="s">
        <v>354</v>
      </c>
      <c r="O6" s="141" t="s">
        <v>393</v>
      </c>
      <c r="P6" s="141" t="s">
        <v>424</v>
      </c>
      <c r="Q6" s="141" t="s">
        <v>425</v>
      </c>
      <c r="R6" s="141" t="s">
        <v>361</v>
      </c>
      <c r="S6" s="141" t="s">
        <v>362</v>
      </c>
      <c r="T6" s="141" t="s">
        <v>363</v>
      </c>
      <c r="U6" s="141" t="s">
        <v>363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354</v>
      </c>
      <c r="AL6" s="141" t="s">
        <v>364</v>
      </c>
      <c r="AM6" s="141" t="s">
        <v>354</v>
      </c>
      <c r="AN6" s="141" t="s">
        <v>365</v>
      </c>
      <c r="AO6" s="141" t="s">
        <v>363</v>
      </c>
      <c r="AP6" s="141" t="s">
        <v>366</v>
      </c>
      <c r="AQ6" s="141" t="s">
        <v>367</v>
      </c>
      <c r="AR6" s="141" t="s">
        <v>368</v>
      </c>
      <c r="AS6" s="141" t="s">
        <v>426</v>
      </c>
      <c r="AT6" s="141"/>
      <c r="AU6" s="141" t="s">
        <v>422</v>
      </c>
      <c r="AV6" s="141" t="s">
        <v>370</v>
      </c>
      <c r="AW6" s="141" t="s">
        <v>427</v>
      </c>
      <c r="AX6" s="141" t="s">
        <v>372</v>
      </c>
      <c r="AY6" s="141" t="s">
        <v>428</v>
      </c>
      <c r="AZ6" s="141" t="s">
        <v>374</v>
      </c>
      <c r="BA6" s="141" t="s">
        <v>429</v>
      </c>
      <c r="BB6" s="141" t="s">
        <v>376</v>
      </c>
      <c r="BC6" s="141" t="s">
        <v>430</v>
      </c>
      <c r="BD6" s="141" t="s">
        <v>378</v>
      </c>
      <c r="BE6" s="141" t="s">
        <v>431</v>
      </c>
      <c r="BF6" s="141" t="s">
        <v>380</v>
      </c>
      <c r="BG6" s="141" t="s">
        <v>432</v>
      </c>
      <c r="BH6" s="141" t="s">
        <v>382</v>
      </c>
      <c r="BI6" s="141" t="s">
        <v>433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434</v>
      </c>
      <c r="D7" s="141" t="s">
        <v>435</v>
      </c>
      <c r="E7" s="141" t="s">
        <v>436</v>
      </c>
      <c r="F7" s="141" t="s">
        <v>437</v>
      </c>
      <c r="G7" s="141"/>
      <c r="H7" s="141" t="s">
        <v>353</v>
      </c>
      <c r="I7" s="141"/>
      <c r="J7" s="141" t="s">
        <v>354</v>
      </c>
      <c r="K7" s="141" t="s">
        <v>438</v>
      </c>
      <c r="L7" s="141" t="s">
        <v>439</v>
      </c>
      <c r="M7" s="141" t="s">
        <v>440</v>
      </c>
      <c r="N7" s="141" t="s">
        <v>354</v>
      </c>
      <c r="O7" s="141" t="s">
        <v>358</v>
      </c>
      <c r="P7" s="141" t="s">
        <v>359</v>
      </c>
      <c r="Q7" s="141" t="s">
        <v>360</v>
      </c>
      <c r="R7" s="141" t="s">
        <v>361</v>
      </c>
      <c r="S7" s="141" t="s">
        <v>362</v>
      </c>
      <c r="T7" s="141" t="s">
        <v>363</v>
      </c>
      <c r="U7" s="141" t="s">
        <v>363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354</v>
      </c>
      <c r="AL7" s="141" t="s">
        <v>364</v>
      </c>
      <c r="AM7" s="141" t="s">
        <v>354</v>
      </c>
      <c r="AN7" s="141" t="s">
        <v>365</v>
      </c>
      <c r="AO7" s="141" t="s">
        <v>363</v>
      </c>
      <c r="AP7" s="141" t="s">
        <v>366</v>
      </c>
      <c r="AQ7" s="141" t="s">
        <v>367</v>
      </c>
      <c r="AR7" s="141" t="s">
        <v>368</v>
      </c>
      <c r="AS7" s="141" t="s">
        <v>441</v>
      </c>
      <c r="AT7" s="141"/>
      <c r="AU7" s="141" t="s">
        <v>439</v>
      </c>
      <c r="AV7" s="141" t="s">
        <v>370</v>
      </c>
      <c r="AW7" s="141" t="s">
        <v>442</v>
      </c>
      <c r="AX7" s="141" t="s">
        <v>372</v>
      </c>
      <c r="AY7" s="141" t="s">
        <v>443</v>
      </c>
      <c r="AZ7" s="141" t="s">
        <v>374</v>
      </c>
      <c r="BA7" s="141" t="s">
        <v>444</v>
      </c>
      <c r="BB7" s="141" t="s">
        <v>376</v>
      </c>
      <c r="BC7" s="141" t="s">
        <v>445</v>
      </c>
      <c r="BD7" s="141" t="s">
        <v>378</v>
      </c>
      <c r="BE7" s="141" t="s">
        <v>446</v>
      </c>
      <c r="BF7" s="141" t="s">
        <v>380</v>
      </c>
      <c r="BG7" s="141" t="s">
        <v>447</v>
      </c>
      <c r="BH7" s="141" t="s">
        <v>382</v>
      </c>
      <c r="BI7" s="141" t="s">
        <v>448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449</v>
      </c>
      <c r="D8" s="141" t="s">
        <v>450</v>
      </c>
      <c r="E8" s="141" t="s">
        <v>451</v>
      </c>
      <c r="F8" s="141" t="s">
        <v>452</v>
      </c>
      <c r="G8" s="141"/>
      <c r="H8" s="141" t="s">
        <v>353</v>
      </c>
      <c r="I8" s="141"/>
      <c r="J8" s="141" t="s">
        <v>354</v>
      </c>
      <c r="K8" s="141" t="s">
        <v>453</v>
      </c>
      <c r="L8" s="141"/>
      <c r="M8" s="141"/>
      <c r="N8" s="141" t="s">
        <v>393</v>
      </c>
      <c r="O8" s="141" t="s">
        <v>426</v>
      </c>
      <c r="P8" s="141" t="s">
        <v>454</v>
      </c>
      <c r="Q8" s="141" t="s">
        <v>455</v>
      </c>
      <c r="R8" s="141" t="s">
        <v>361</v>
      </c>
      <c r="S8" s="141" t="s">
        <v>362</v>
      </c>
      <c r="T8" s="141" t="s">
        <v>363</v>
      </c>
      <c r="U8" s="141" t="s">
        <v>363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354</v>
      </c>
      <c r="AL8" s="141" t="s">
        <v>364</v>
      </c>
      <c r="AM8" s="141" t="s">
        <v>354</v>
      </c>
      <c r="AN8" s="141" t="s">
        <v>365</v>
      </c>
      <c r="AO8" s="141" t="s">
        <v>363</v>
      </c>
      <c r="AP8" s="141" t="s">
        <v>366</v>
      </c>
      <c r="AQ8" s="141" t="s">
        <v>367</v>
      </c>
      <c r="AR8" s="141" t="s">
        <v>368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456</v>
      </c>
      <c r="D9" s="141" t="s">
        <v>457</v>
      </c>
      <c r="E9" s="141" t="s">
        <v>458</v>
      </c>
      <c r="F9" s="141" t="s">
        <v>352</v>
      </c>
      <c r="G9" s="141"/>
      <c r="H9" s="141" t="s">
        <v>353</v>
      </c>
      <c r="I9" s="141"/>
      <c r="J9" s="141" t="s">
        <v>354</v>
      </c>
      <c r="K9" s="141" t="s">
        <v>459</v>
      </c>
      <c r="L9" s="141"/>
      <c r="M9" s="141"/>
      <c r="N9" s="141" t="s">
        <v>369</v>
      </c>
      <c r="O9" s="141" t="s">
        <v>358</v>
      </c>
      <c r="P9" s="141" t="s">
        <v>359</v>
      </c>
      <c r="Q9" s="141" t="s">
        <v>360</v>
      </c>
      <c r="R9" s="141" t="s">
        <v>361</v>
      </c>
      <c r="S9" s="141" t="s">
        <v>362</v>
      </c>
      <c r="T9" s="141" t="s">
        <v>363</v>
      </c>
      <c r="U9" s="141" t="s">
        <v>363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354</v>
      </c>
      <c r="AL9" s="141" t="s">
        <v>364</v>
      </c>
      <c r="AM9" s="141" t="s">
        <v>354</v>
      </c>
      <c r="AN9" s="141" t="s">
        <v>365</v>
      </c>
      <c r="AO9" s="141" t="s">
        <v>363</v>
      </c>
      <c r="AP9" s="141" t="s">
        <v>366</v>
      </c>
      <c r="AQ9" s="141" t="s">
        <v>367</v>
      </c>
      <c r="AR9" s="141" t="s">
        <v>368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460</v>
      </c>
      <c r="D10" s="141" t="s">
        <v>461</v>
      </c>
      <c r="E10" s="141" t="s">
        <v>462</v>
      </c>
      <c r="F10" s="141" t="s">
        <v>463</v>
      </c>
      <c r="G10" s="141"/>
      <c r="H10" s="141" t="s">
        <v>353</v>
      </c>
      <c r="I10" s="141"/>
      <c r="J10" s="141" t="s">
        <v>354</v>
      </c>
      <c r="K10" s="141" t="s">
        <v>464</v>
      </c>
      <c r="L10" s="141"/>
      <c r="M10" s="141"/>
      <c r="N10" s="141" t="s">
        <v>369</v>
      </c>
      <c r="O10" s="141" t="s">
        <v>393</v>
      </c>
      <c r="P10" s="141" t="s">
        <v>424</v>
      </c>
      <c r="Q10" s="141" t="s">
        <v>425</v>
      </c>
      <c r="R10" s="141" t="s">
        <v>361</v>
      </c>
      <c r="S10" s="141" t="s">
        <v>362</v>
      </c>
      <c r="T10" s="141" t="s">
        <v>363</v>
      </c>
      <c r="U10" s="141" t="s">
        <v>363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354</v>
      </c>
      <c r="AL10" s="141" t="s">
        <v>364</v>
      </c>
      <c r="AM10" s="141" t="s">
        <v>354</v>
      </c>
      <c r="AN10" s="141" t="s">
        <v>365</v>
      </c>
      <c r="AO10" s="141" t="s">
        <v>363</v>
      </c>
      <c r="AP10" s="141" t="s">
        <v>366</v>
      </c>
      <c r="AQ10" s="141" t="s">
        <v>367</v>
      </c>
      <c r="AR10" s="141" t="s">
        <v>368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465</v>
      </c>
      <c r="E11" s="141"/>
      <c r="F11" s="141" t="s">
        <v>466</v>
      </c>
      <c r="G11" s="141"/>
      <c r="H11" s="141" t="s">
        <v>353</v>
      </c>
      <c r="I11" s="141"/>
      <c r="J11" s="141" t="s">
        <v>354</v>
      </c>
      <c r="K11" s="141" t="s">
        <v>467</v>
      </c>
      <c r="L11" s="141"/>
      <c r="M11" s="141"/>
      <c r="N11" s="141" t="s">
        <v>354</v>
      </c>
      <c r="O11" s="141"/>
      <c r="P11" s="141"/>
      <c r="Q11" s="141"/>
      <c r="R11" s="141"/>
      <c r="S11" s="141" t="s">
        <v>362</v>
      </c>
      <c r="T11" s="141" t="s">
        <v>363</v>
      </c>
      <c r="U11" s="141" t="s">
        <v>363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354</v>
      </c>
      <c r="AL11" s="141" t="s">
        <v>364</v>
      </c>
      <c r="AM11" s="141" t="s">
        <v>354</v>
      </c>
      <c r="AN11" s="141" t="s">
        <v>365</v>
      </c>
      <c r="AO11" s="141" t="s">
        <v>363</v>
      </c>
      <c r="AP11" s="141" t="s">
        <v>366</v>
      </c>
      <c r="AQ11" s="141" t="s">
        <v>367</v>
      </c>
      <c r="AR11" s="141" t="s">
        <v>368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468</v>
      </c>
      <c r="D12" s="141" t="s">
        <v>469</v>
      </c>
      <c r="E12" s="141" t="s">
        <v>470</v>
      </c>
      <c r="F12" s="141" t="s">
        <v>471</v>
      </c>
      <c r="G12" s="141"/>
      <c r="H12" s="141" t="s">
        <v>353</v>
      </c>
      <c r="I12" s="141"/>
      <c r="J12" s="141" t="s">
        <v>354</v>
      </c>
      <c r="K12" s="141" t="s">
        <v>472</v>
      </c>
      <c r="L12" s="141"/>
      <c r="M12" s="141"/>
      <c r="N12" s="141" t="s">
        <v>393</v>
      </c>
      <c r="O12" s="141" t="s">
        <v>408</v>
      </c>
      <c r="P12" s="141" t="s">
        <v>409</v>
      </c>
      <c r="Q12" s="141" t="s">
        <v>409</v>
      </c>
      <c r="R12" s="141" t="s">
        <v>361</v>
      </c>
      <c r="S12" s="141" t="s">
        <v>362</v>
      </c>
      <c r="T12" s="141" t="s">
        <v>363</v>
      </c>
      <c r="U12" s="141" t="s">
        <v>363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354</v>
      </c>
      <c r="AL12" s="141" t="s">
        <v>364</v>
      </c>
      <c r="AM12" s="141" t="s">
        <v>354</v>
      </c>
      <c r="AN12" s="141" t="s">
        <v>365</v>
      </c>
      <c r="AO12" s="141" t="s">
        <v>363</v>
      </c>
      <c r="AP12" s="141" t="s">
        <v>366</v>
      </c>
      <c r="AQ12" s="141" t="s">
        <v>367</v>
      </c>
      <c r="AR12" s="141" t="s">
        <v>368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473</v>
      </c>
      <c r="E13" s="141" t="s">
        <v>474</v>
      </c>
      <c r="F13" s="141" t="s">
        <v>475</v>
      </c>
      <c r="G13" s="141"/>
      <c r="H13" s="141" t="s">
        <v>353</v>
      </c>
      <c r="I13" s="141"/>
      <c r="J13" s="141" t="s">
        <v>354</v>
      </c>
      <c r="K13" s="141" t="s">
        <v>476</v>
      </c>
      <c r="L13" s="141"/>
      <c r="M13" s="141"/>
      <c r="N13" s="141" t="s">
        <v>369</v>
      </c>
      <c r="O13" s="141" t="s">
        <v>441</v>
      </c>
      <c r="P13" s="141" t="s">
        <v>477</v>
      </c>
      <c r="Q13" s="141" t="s">
        <v>478</v>
      </c>
      <c r="R13" s="141" t="s">
        <v>361</v>
      </c>
      <c r="S13" s="141" t="s">
        <v>362</v>
      </c>
      <c r="T13" s="141" t="s">
        <v>363</v>
      </c>
      <c r="U13" s="141" t="s">
        <v>363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354</v>
      </c>
      <c r="AL13" s="141" t="s">
        <v>364</v>
      </c>
      <c r="AM13" s="141" t="s">
        <v>354</v>
      </c>
      <c r="AN13" s="141" t="s">
        <v>365</v>
      </c>
      <c r="AO13" s="141" t="s">
        <v>363</v>
      </c>
      <c r="AP13" s="141" t="s">
        <v>366</v>
      </c>
      <c r="AQ13" s="141" t="s">
        <v>367</v>
      </c>
      <c r="AR13" s="141" t="s">
        <v>368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479</v>
      </c>
      <c r="D14" s="141" t="s">
        <v>480</v>
      </c>
      <c r="E14" s="141" t="s">
        <v>481</v>
      </c>
      <c r="F14" s="141" t="s">
        <v>420</v>
      </c>
      <c r="G14" s="141"/>
      <c r="H14" s="141" t="s">
        <v>353</v>
      </c>
      <c r="I14" s="141"/>
      <c r="J14" s="141" t="s">
        <v>354</v>
      </c>
      <c r="K14" s="141" t="s">
        <v>482</v>
      </c>
      <c r="L14" s="141" t="s">
        <v>483</v>
      </c>
      <c r="M14" s="141" t="s">
        <v>484</v>
      </c>
      <c r="N14" s="141" t="s">
        <v>354</v>
      </c>
      <c r="O14" s="141" t="s">
        <v>358</v>
      </c>
      <c r="P14" s="141" t="s">
        <v>359</v>
      </c>
      <c r="Q14" s="141" t="s">
        <v>360</v>
      </c>
      <c r="R14" s="141" t="s">
        <v>361</v>
      </c>
      <c r="S14" s="141" t="s">
        <v>485</v>
      </c>
      <c r="T14" s="141" t="s">
        <v>486</v>
      </c>
      <c r="U14" s="141" t="s">
        <v>486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354</v>
      </c>
      <c r="AL14" s="141" t="s">
        <v>364</v>
      </c>
      <c r="AM14" s="141" t="s">
        <v>354</v>
      </c>
      <c r="AN14" s="141" t="s">
        <v>487</v>
      </c>
      <c r="AO14" s="141" t="s">
        <v>486</v>
      </c>
      <c r="AP14" s="141" t="s">
        <v>488</v>
      </c>
      <c r="AQ14" s="141" t="s">
        <v>489</v>
      </c>
      <c r="AR14" s="141" t="s">
        <v>490</v>
      </c>
      <c r="AS14" s="141" t="s">
        <v>369</v>
      </c>
      <c r="AT14" s="141"/>
      <c r="AU14" s="141" t="s">
        <v>483</v>
      </c>
      <c r="AV14" s="141" t="s">
        <v>489</v>
      </c>
      <c r="AW14" s="141" t="s">
        <v>491</v>
      </c>
      <c r="AX14" s="141" t="s">
        <v>372</v>
      </c>
      <c r="AY14" s="141" t="s">
        <v>492</v>
      </c>
      <c r="AZ14" s="141" t="s">
        <v>493</v>
      </c>
      <c r="BA14" s="141" t="s">
        <v>494</v>
      </c>
      <c r="BB14" s="141" t="s">
        <v>495</v>
      </c>
      <c r="BC14" s="141" t="s">
        <v>496</v>
      </c>
      <c r="BD14" s="141" t="s">
        <v>497</v>
      </c>
      <c r="BE14" s="141" t="s">
        <v>498</v>
      </c>
      <c r="BF14" s="141" t="s">
        <v>499</v>
      </c>
      <c r="BG14" s="141" t="s">
        <v>500</v>
      </c>
      <c r="BH14" s="141" t="s">
        <v>501</v>
      </c>
      <c r="BI14" s="141" t="s">
        <v>502</v>
      </c>
      <c r="BJ14" s="141" t="s">
        <v>380</v>
      </c>
      <c r="BK14" s="141" t="s">
        <v>503</v>
      </c>
      <c r="BL14" s="141" t="s">
        <v>382</v>
      </c>
      <c r="BM14" s="141" t="s">
        <v>504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505</v>
      </c>
      <c r="D15" s="141" t="s">
        <v>506</v>
      </c>
      <c r="E15" s="141" t="s">
        <v>507</v>
      </c>
      <c r="F15" s="141" t="s">
        <v>508</v>
      </c>
      <c r="G15" s="141"/>
      <c r="H15" s="141" t="s">
        <v>353</v>
      </c>
      <c r="I15" s="141"/>
      <c r="J15" s="141" t="s">
        <v>354</v>
      </c>
      <c r="K15" s="141" t="s">
        <v>509</v>
      </c>
      <c r="L15" s="141" t="s">
        <v>510</v>
      </c>
      <c r="M15" s="141" t="s">
        <v>511</v>
      </c>
      <c r="N15" s="141" t="s">
        <v>354</v>
      </c>
      <c r="O15" s="141" t="s">
        <v>441</v>
      </c>
      <c r="P15" s="141" t="s">
        <v>477</v>
      </c>
      <c r="Q15" s="141" t="s">
        <v>478</v>
      </c>
      <c r="R15" s="141" t="s">
        <v>361</v>
      </c>
      <c r="S15" s="141" t="s">
        <v>485</v>
      </c>
      <c r="T15" s="141" t="s">
        <v>486</v>
      </c>
      <c r="U15" s="141" t="s">
        <v>486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354</v>
      </c>
      <c r="AL15" s="141" t="s">
        <v>364</v>
      </c>
      <c r="AM15" s="141" t="s">
        <v>354</v>
      </c>
      <c r="AN15" s="141" t="s">
        <v>487</v>
      </c>
      <c r="AO15" s="141" t="s">
        <v>486</v>
      </c>
      <c r="AP15" s="141" t="s">
        <v>488</v>
      </c>
      <c r="AQ15" s="141" t="s">
        <v>489</v>
      </c>
      <c r="AR15" s="141" t="s">
        <v>490</v>
      </c>
      <c r="AS15" s="141" t="s">
        <v>393</v>
      </c>
      <c r="AT15" s="141"/>
      <c r="AU15" s="141" t="s">
        <v>510</v>
      </c>
      <c r="AV15" s="141" t="s">
        <v>489</v>
      </c>
      <c r="AW15" s="141" t="s">
        <v>512</v>
      </c>
      <c r="AX15" s="141" t="s">
        <v>372</v>
      </c>
      <c r="AY15" s="141" t="s">
        <v>513</v>
      </c>
      <c r="AZ15" s="141" t="s">
        <v>493</v>
      </c>
      <c r="BA15" s="141" t="s">
        <v>514</v>
      </c>
      <c r="BB15" s="141" t="s">
        <v>495</v>
      </c>
      <c r="BC15" s="141" t="s">
        <v>515</v>
      </c>
      <c r="BD15" s="141" t="s">
        <v>497</v>
      </c>
      <c r="BE15" s="141" t="s">
        <v>516</v>
      </c>
      <c r="BF15" s="141" t="s">
        <v>499</v>
      </c>
      <c r="BG15" s="141" t="s">
        <v>517</v>
      </c>
      <c r="BH15" s="141" t="s">
        <v>501</v>
      </c>
      <c r="BI15" s="141" t="s">
        <v>518</v>
      </c>
      <c r="BJ15" s="141" t="s">
        <v>380</v>
      </c>
      <c r="BK15" s="141" t="s">
        <v>519</v>
      </c>
      <c r="BL15" s="141" t="s">
        <v>382</v>
      </c>
      <c r="BM15" s="141" t="s">
        <v>520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521</v>
      </c>
      <c r="D16" s="141" t="s">
        <v>522</v>
      </c>
      <c r="E16" s="141" t="s">
        <v>523</v>
      </c>
      <c r="F16" s="141" t="s">
        <v>524</v>
      </c>
      <c r="G16" s="141"/>
      <c r="H16" s="141" t="s">
        <v>353</v>
      </c>
      <c r="I16" s="141"/>
      <c r="J16" s="141" t="s">
        <v>354</v>
      </c>
      <c r="K16" s="141" t="s">
        <v>525</v>
      </c>
      <c r="L16" s="141" t="s">
        <v>526</v>
      </c>
      <c r="M16" s="141" t="s">
        <v>527</v>
      </c>
      <c r="N16" s="141" t="s">
        <v>354</v>
      </c>
      <c r="O16" s="141" t="s">
        <v>369</v>
      </c>
      <c r="P16" s="141" t="s">
        <v>528</v>
      </c>
      <c r="Q16" s="141" t="s">
        <v>529</v>
      </c>
      <c r="R16" s="141" t="s">
        <v>361</v>
      </c>
      <c r="S16" s="141" t="s">
        <v>485</v>
      </c>
      <c r="T16" s="141" t="s">
        <v>486</v>
      </c>
      <c r="U16" s="141" t="s">
        <v>486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354</v>
      </c>
      <c r="AL16" s="141" t="s">
        <v>364</v>
      </c>
      <c r="AM16" s="141" t="s">
        <v>354</v>
      </c>
      <c r="AN16" s="141" t="s">
        <v>487</v>
      </c>
      <c r="AO16" s="141" t="s">
        <v>486</v>
      </c>
      <c r="AP16" s="141" t="s">
        <v>488</v>
      </c>
      <c r="AQ16" s="141" t="s">
        <v>489</v>
      </c>
      <c r="AR16" s="141" t="s">
        <v>490</v>
      </c>
      <c r="AS16" s="141" t="s">
        <v>358</v>
      </c>
      <c r="AT16" s="141"/>
      <c r="AU16" s="141" t="s">
        <v>526</v>
      </c>
      <c r="AV16" s="141" t="s">
        <v>489</v>
      </c>
      <c r="AW16" s="141" t="s">
        <v>530</v>
      </c>
      <c r="AX16" s="141" t="s">
        <v>372</v>
      </c>
      <c r="AY16" s="141" t="s">
        <v>531</v>
      </c>
      <c r="AZ16" s="141" t="s">
        <v>493</v>
      </c>
      <c r="BA16" s="141" t="s">
        <v>532</v>
      </c>
      <c r="BB16" s="141" t="s">
        <v>495</v>
      </c>
      <c r="BC16" s="141" t="s">
        <v>533</v>
      </c>
      <c r="BD16" s="141" t="s">
        <v>497</v>
      </c>
      <c r="BE16" s="141" t="s">
        <v>534</v>
      </c>
      <c r="BF16" s="141" t="s">
        <v>499</v>
      </c>
      <c r="BG16" s="141" t="s">
        <v>535</v>
      </c>
      <c r="BH16" s="141" t="s">
        <v>501</v>
      </c>
      <c r="BI16" s="141" t="s">
        <v>536</v>
      </c>
      <c r="BJ16" s="141" t="s">
        <v>380</v>
      </c>
      <c r="BK16" s="141" t="s">
        <v>537</v>
      </c>
      <c r="BL16" s="141" t="s">
        <v>382</v>
      </c>
      <c r="BM16" s="141" t="s">
        <v>538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539</v>
      </c>
      <c r="D17" s="141" t="s">
        <v>540</v>
      </c>
      <c r="E17" s="141" t="s">
        <v>541</v>
      </c>
      <c r="F17" s="141" t="s">
        <v>542</v>
      </c>
      <c r="G17" s="141"/>
      <c r="H17" s="141" t="s">
        <v>353</v>
      </c>
      <c r="I17" s="141"/>
      <c r="J17" s="141" t="s">
        <v>354</v>
      </c>
      <c r="K17" s="141" t="s">
        <v>543</v>
      </c>
      <c r="L17" s="141" t="s">
        <v>544</v>
      </c>
      <c r="M17" s="141" t="s">
        <v>545</v>
      </c>
      <c r="N17" s="141" t="s">
        <v>354</v>
      </c>
      <c r="O17" s="141" t="s">
        <v>393</v>
      </c>
      <c r="P17" s="141" t="s">
        <v>424</v>
      </c>
      <c r="Q17" s="141" t="s">
        <v>425</v>
      </c>
      <c r="R17" s="141" t="s">
        <v>361</v>
      </c>
      <c r="S17" s="141" t="s">
        <v>485</v>
      </c>
      <c r="T17" s="141" t="s">
        <v>486</v>
      </c>
      <c r="U17" s="141" t="s">
        <v>486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354</v>
      </c>
      <c r="AL17" s="141" t="s">
        <v>364</v>
      </c>
      <c r="AM17" s="141" t="s">
        <v>354</v>
      </c>
      <c r="AN17" s="141" t="s">
        <v>487</v>
      </c>
      <c r="AO17" s="141" t="s">
        <v>486</v>
      </c>
      <c r="AP17" s="141" t="s">
        <v>488</v>
      </c>
      <c r="AQ17" s="141" t="s">
        <v>489</v>
      </c>
      <c r="AR17" s="141" t="s">
        <v>490</v>
      </c>
      <c r="AS17" s="141" t="s">
        <v>426</v>
      </c>
      <c r="AT17" s="141"/>
      <c r="AU17" s="141" t="s">
        <v>544</v>
      </c>
      <c r="AV17" s="141" t="s">
        <v>489</v>
      </c>
      <c r="AW17" s="141" t="s">
        <v>546</v>
      </c>
      <c r="AX17" s="141" t="s">
        <v>372</v>
      </c>
      <c r="AY17" s="141" t="s">
        <v>547</v>
      </c>
      <c r="AZ17" s="141" t="s">
        <v>493</v>
      </c>
      <c r="BA17" s="141" t="s">
        <v>548</v>
      </c>
      <c r="BB17" s="141" t="s">
        <v>495</v>
      </c>
      <c r="BC17" s="141" t="s">
        <v>549</v>
      </c>
      <c r="BD17" s="141" t="s">
        <v>497</v>
      </c>
      <c r="BE17" s="141" t="s">
        <v>550</v>
      </c>
      <c r="BF17" s="141" t="s">
        <v>499</v>
      </c>
      <c r="BG17" s="141" t="s">
        <v>551</v>
      </c>
      <c r="BH17" s="141" t="s">
        <v>501</v>
      </c>
      <c r="BI17" s="141" t="s">
        <v>552</v>
      </c>
      <c r="BJ17" s="141" t="s">
        <v>380</v>
      </c>
      <c r="BK17" s="141" t="s">
        <v>553</v>
      </c>
      <c r="BL17" s="141" t="s">
        <v>382</v>
      </c>
      <c r="BM17" s="141" t="s">
        <v>554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555</v>
      </c>
      <c r="D18" s="141" t="s">
        <v>556</v>
      </c>
      <c r="E18" s="141" t="s">
        <v>470</v>
      </c>
      <c r="F18" s="141" t="s">
        <v>557</v>
      </c>
      <c r="G18" s="141"/>
      <c r="H18" s="141" t="s">
        <v>353</v>
      </c>
      <c r="I18" s="141"/>
      <c r="J18" s="141" t="s">
        <v>354</v>
      </c>
      <c r="K18" s="141" t="s">
        <v>558</v>
      </c>
      <c r="L18" s="141" t="s">
        <v>559</v>
      </c>
      <c r="M18" s="141" t="s">
        <v>560</v>
      </c>
      <c r="N18" s="141" t="s">
        <v>354</v>
      </c>
      <c r="O18" s="141" t="s">
        <v>408</v>
      </c>
      <c r="P18" s="141" t="s">
        <v>409</v>
      </c>
      <c r="Q18" s="141" t="s">
        <v>409</v>
      </c>
      <c r="R18" s="141" t="s">
        <v>361</v>
      </c>
      <c r="S18" s="141" t="s">
        <v>485</v>
      </c>
      <c r="T18" s="141" t="s">
        <v>486</v>
      </c>
      <c r="U18" s="141" t="s">
        <v>486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354</v>
      </c>
      <c r="AL18" s="141" t="s">
        <v>364</v>
      </c>
      <c r="AM18" s="141" t="s">
        <v>354</v>
      </c>
      <c r="AN18" s="141" t="s">
        <v>487</v>
      </c>
      <c r="AO18" s="141" t="s">
        <v>486</v>
      </c>
      <c r="AP18" s="141" t="s">
        <v>488</v>
      </c>
      <c r="AQ18" s="141" t="s">
        <v>489</v>
      </c>
      <c r="AR18" s="141" t="s">
        <v>490</v>
      </c>
      <c r="AS18" s="141" t="s">
        <v>441</v>
      </c>
      <c r="AT18" s="141"/>
      <c r="AU18" s="141" t="s">
        <v>559</v>
      </c>
      <c r="AV18" s="141" t="s">
        <v>489</v>
      </c>
      <c r="AW18" s="141" t="s">
        <v>561</v>
      </c>
      <c r="AX18" s="141" t="s">
        <v>372</v>
      </c>
      <c r="AY18" s="141" t="s">
        <v>562</v>
      </c>
      <c r="AZ18" s="141" t="s">
        <v>493</v>
      </c>
      <c r="BA18" s="141" t="s">
        <v>563</v>
      </c>
      <c r="BB18" s="141" t="s">
        <v>495</v>
      </c>
      <c r="BC18" s="141" t="s">
        <v>564</v>
      </c>
      <c r="BD18" s="141" t="s">
        <v>497</v>
      </c>
      <c r="BE18" s="141" t="s">
        <v>565</v>
      </c>
      <c r="BF18" s="141" t="s">
        <v>499</v>
      </c>
      <c r="BG18" s="141" t="s">
        <v>566</v>
      </c>
      <c r="BH18" s="141" t="s">
        <v>501</v>
      </c>
      <c r="BI18" s="141" t="s">
        <v>567</v>
      </c>
      <c r="BJ18" s="141" t="s">
        <v>380</v>
      </c>
      <c r="BK18" s="141" t="s">
        <v>568</v>
      </c>
      <c r="BL18" s="141" t="s">
        <v>382</v>
      </c>
      <c r="BM18" s="141" t="s">
        <v>569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570</v>
      </c>
      <c r="D19" s="141" t="s">
        <v>571</v>
      </c>
      <c r="E19" s="141" t="s">
        <v>572</v>
      </c>
      <c r="F19" s="141" t="s">
        <v>573</v>
      </c>
      <c r="G19" s="141"/>
      <c r="H19" s="141" t="s">
        <v>353</v>
      </c>
      <c r="I19" s="141"/>
      <c r="J19" s="141" t="s">
        <v>354</v>
      </c>
      <c r="K19" s="141" t="s">
        <v>574</v>
      </c>
      <c r="L19" s="141" t="s">
        <v>575</v>
      </c>
      <c r="M19" s="141" t="s">
        <v>576</v>
      </c>
      <c r="N19" s="141" t="s">
        <v>354</v>
      </c>
      <c r="O19" s="141" t="s">
        <v>393</v>
      </c>
      <c r="P19" s="141" t="s">
        <v>424</v>
      </c>
      <c r="Q19" s="141" t="s">
        <v>425</v>
      </c>
      <c r="R19" s="141" t="s">
        <v>361</v>
      </c>
      <c r="S19" s="141" t="s">
        <v>485</v>
      </c>
      <c r="T19" s="141" t="s">
        <v>486</v>
      </c>
      <c r="U19" s="141" t="s">
        <v>486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354</v>
      </c>
      <c r="AL19" s="141" t="s">
        <v>364</v>
      </c>
      <c r="AM19" s="141" t="s">
        <v>354</v>
      </c>
      <c r="AN19" s="141" t="s">
        <v>487</v>
      </c>
      <c r="AO19" s="141" t="s">
        <v>486</v>
      </c>
      <c r="AP19" s="141" t="s">
        <v>488</v>
      </c>
      <c r="AQ19" s="141" t="s">
        <v>489</v>
      </c>
      <c r="AR19" s="141" t="s">
        <v>490</v>
      </c>
      <c r="AS19" s="141" t="s">
        <v>391</v>
      </c>
      <c r="AT19" s="141"/>
      <c r="AU19" s="141" t="s">
        <v>575</v>
      </c>
      <c r="AV19" s="141" t="s">
        <v>489</v>
      </c>
      <c r="AW19" s="141" t="s">
        <v>577</v>
      </c>
      <c r="AX19" s="141" t="s">
        <v>372</v>
      </c>
      <c r="AY19" s="141" t="s">
        <v>578</v>
      </c>
      <c r="AZ19" s="141" t="s">
        <v>493</v>
      </c>
      <c r="BA19" s="141" t="s">
        <v>579</v>
      </c>
      <c r="BB19" s="141" t="s">
        <v>495</v>
      </c>
      <c r="BC19" s="141" t="s">
        <v>580</v>
      </c>
      <c r="BD19" s="141" t="s">
        <v>497</v>
      </c>
      <c r="BE19" s="141" t="s">
        <v>581</v>
      </c>
      <c r="BF19" s="141" t="s">
        <v>499</v>
      </c>
      <c r="BG19" s="141" t="s">
        <v>582</v>
      </c>
      <c r="BH19" s="141" t="s">
        <v>501</v>
      </c>
      <c r="BI19" s="141" t="s">
        <v>583</v>
      </c>
      <c r="BJ19" s="141" t="s">
        <v>380</v>
      </c>
      <c r="BK19" s="141" t="s">
        <v>584</v>
      </c>
      <c r="BL19" s="141" t="s">
        <v>382</v>
      </c>
      <c r="BM19" s="141" t="s">
        <v>585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586</v>
      </c>
      <c r="D20" s="141" t="s">
        <v>587</v>
      </c>
      <c r="E20" s="141" t="s">
        <v>588</v>
      </c>
      <c r="F20" s="141" t="s">
        <v>589</v>
      </c>
      <c r="G20" s="141"/>
      <c r="H20" s="141" t="s">
        <v>353</v>
      </c>
      <c r="I20" s="141"/>
      <c r="J20" s="141" t="s">
        <v>354</v>
      </c>
      <c r="K20" s="141" t="s">
        <v>590</v>
      </c>
      <c r="L20" s="141" t="s">
        <v>591</v>
      </c>
      <c r="M20" s="141" t="s">
        <v>592</v>
      </c>
      <c r="N20" s="141" t="s">
        <v>354</v>
      </c>
      <c r="O20" s="141" t="s">
        <v>358</v>
      </c>
      <c r="P20" s="141" t="s">
        <v>359</v>
      </c>
      <c r="Q20" s="141" t="s">
        <v>360</v>
      </c>
      <c r="R20" s="141" t="s">
        <v>361</v>
      </c>
      <c r="S20" s="141" t="s">
        <v>485</v>
      </c>
      <c r="T20" s="141" t="s">
        <v>486</v>
      </c>
      <c r="U20" s="141" t="s">
        <v>486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354</v>
      </c>
      <c r="AL20" s="141" t="s">
        <v>364</v>
      </c>
      <c r="AM20" s="141" t="s">
        <v>354</v>
      </c>
      <c r="AN20" s="141" t="s">
        <v>487</v>
      </c>
      <c r="AO20" s="141" t="s">
        <v>486</v>
      </c>
      <c r="AP20" s="141" t="s">
        <v>488</v>
      </c>
      <c r="AQ20" s="141" t="s">
        <v>489</v>
      </c>
      <c r="AR20" s="141" t="s">
        <v>490</v>
      </c>
      <c r="AS20" s="141" t="s">
        <v>368</v>
      </c>
      <c r="AT20" s="141"/>
      <c r="AU20" s="141" t="s">
        <v>591</v>
      </c>
      <c r="AV20" s="141" t="s">
        <v>489</v>
      </c>
      <c r="AW20" s="141" t="s">
        <v>593</v>
      </c>
      <c r="AX20" s="141" t="s">
        <v>372</v>
      </c>
      <c r="AY20" s="141" t="s">
        <v>594</v>
      </c>
      <c r="AZ20" s="141" t="s">
        <v>493</v>
      </c>
      <c r="BA20" s="141" t="s">
        <v>595</v>
      </c>
      <c r="BB20" s="141" t="s">
        <v>495</v>
      </c>
      <c r="BC20" s="141" t="s">
        <v>596</v>
      </c>
      <c r="BD20" s="141" t="s">
        <v>497</v>
      </c>
      <c r="BE20" s="141" t="s">
        <v>597</v>
      </c>
      <c r="BF20" s="141" t="s">
        <v>499</v>
      </c>
      <c r="BG20" s="141" t="s">
        <v>598</v>
      </c>
      <c r="BH20" s="141" t="s">
        <v>501</v>
      </c>
      <c r="BI20" s="141" t="s">
        <v>599</v>
      </c>
      <c r="BJ20" s="141" t="s">
        <v>380</v>
      </c>
      <c r="BK20" s="141" t="s">
        <v>600</v>
      </c>
      <c r="BL20" s="141" t="s">
        <v>382</v>
      </c>
      <c r="BM20" s="141" t="s">
        <v>601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602</v>
      </c>
      <c r="D21" s="141" t="s">
        <v>603</v>
      </c>
      <c r="E21" s="141" t="s">
        <v>386</v>
      </c>
      <c r="F21" s="141" t="s">
        <v>604</v>
      </c>
      <c r="G21" s="141"/>
      <c r="H21" s="141" t="s">
        <v>353</v>
      </c>
      <c r="I21" s="141"/>
      <c r="J21" s="141" t="s">
        <v>354</v>
      </c>
      <c r="K21" s="141" t="s">
        <v>605</v>
      </c>
      <c r="L21" s="141" t="s">
        <v>606</v>
      </c>
      <c r="M21" s="141" t="s">
        <v>607</v>
      </c>
      <c r="N21" s="141" t="s">
        <v>354</v>
      </c>
      <c r="O21" s="141" t="s">
        <v>391</v>
      </c>
      <c r="P21" s="141" t="s">
        <v>392</v>
      </c>
      <c r="Q21" s="141" t="s">
        <v>392</v>
      </c>
      <c r="R21" s="141" t="s">
        <v>361</v>
      </c>
      <c r="S21" s="141" t="s">
        <v>485</v>
      </c>
      <c r="T21" s="141" t="s">
        <v>486</v>
      </c>
      <c r="U21" s="141" t="s">
        <v>486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354</v>
      </c>
      <c r="AL21" s="141" t="s">
        <v>364</v>
      </c>
      <c r="AM21" s="141" t="s">
        <v>354</v>
      </c>
      <c r="AN21" s="141" t="s">
        <v>487</v>
      </c>
      <c r="AO21" s="141" t="s">
        <v>486</v>
      </c>
      <c r="AP21" s="141" t="s">
        <v>488</v>
      </c>
      <c r="AQ21" s="141" t="s">
        <v>489</v>
      </c>
      <c r="AR21" s="141" t="s">
        <v>490</v>
      </c>
      <c r="AS21" s="141" t="s">
        <v>408</v>
      </c>
      <c r="AT21" s="141"/>
      <c r="AU21" s="141" t="s">
        <v>606</v>
      </c>
      <c r="AV21" s="141" t="s">
        <v>489</v>
      </c>
      <c r="AW21" s="141" t="s">
        <v>608</v>
      </c>
      <c r="AX21" s="141" t="s">
        <v>372</v>
      </c>
      <c r="AY21" s="141" t="s">
        <v>609</v>
      </c>
      <c r="AZ21" s="141" t="s">
        <v>493</v>
      </c>
      <c r="BA21" s="141" t="s">
        <v>610</v>
      </c>
      <c r="BB21" s="141" t="s">
        <v>495</v>
      </c>
      <c r="BC21" s="141" t="s">
        <v>611</v>
      </c>
      <c r="BD21" s="141" t="s">
        <v>497</v>
      </c>
      <c r="BE21" s="141" t="s">
        <v>612</v>
      </c>
      <c r="BF21" s="141" t="s">
        <v>499</v>
      </c>
      <c r="BG21" s="141" t="s">
        <v>613</v>
      </c>
      <c r="BH21" s="141" t="s">
        <v>501</v>
      </c>
      <c r="BI21" s="141" t="s">
        <v>614</v>
      </c>
      <c r="BJ21" s="141" t="s">
        <v>380</v>
      </c>
      <c r="BK21" s="141" t="s">
        <v>615</v>
      </c>
      <c r="BL21" s="141" t="s">
        <v>382</v>
      </c>
      <c r="BM21" s="141" t="s">
        <v>616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617</v>
      </c>
      <c r="D22" s="141" t="s">
        <v>618</v>
      </c>
      <c r="E22" s="141" t="s">
        <v>619</v>
      </c>
      <c r="F22" s="141" t="s">
        <v>508</v>
      </c>
      <c r="G22" s="141"/>
      <c r="H22" s="141" t="s">
        <v>353</v>
      </c>
      <c r="I22" s="141"/>
      <c r="J22" s="141" t="s">
        <v>354</v>
      </c>
      <c r="K22" s="141" t="s">
        <v>620</v>
      </c>
      <c r="L22" s="141" t="s">
        <v>621</v>
      </c>
      <c r="M22" s="141" t="s">
        <v>622</v>
      </c>
      <c r="N22" s="141" t="s">
        <v>354</v>
      </c>
      <c r="O22" s="141" t="s">
        <v>393</v>
      </c>
      <c r="P22" s="141" t="s">
        <v>424</v>
      </c>
      <c r="Q22" s="141" t="s">
        <v>425</v>
      </c>
      <c r="R22" s="141" t="s">
        <v>361</v>
      </c>
      <c r="S22" s="141" t="s">
        <v>485</v>
      </c>
      <c r="T22" s="141" t="s">
        <v>486</v>
      </c>
      <c r="U22" s="141" t="s">
        <v>486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354</v>
      </c>
      <c r="AL22" s="141" t="s">
        <v>364</v>
      </c>
      <c r="AM22" s="141" t="s">
        <v>354</v>
      </c>
      <c r="AN22" s="141" t="s">
        <v>487</v>
      </c>
      <c r="AO22" s="141" t="s">
        <v>486</v>
      </c>
      <c r="AP22" s="141" t="s">
        <v>488</v>
      </c>
      <c r="AQ22" s="141" t="s">
        <v>489</v>
      </c>
      <c r="AR22" s="141" t="s">
        <v>490</v>
      </c>
      <c r="AS22" s="141" t="s">
        <v>490</v>
      </c>
      <c r="AT22" s="141"/>
      <c r="AU22" s="141" t="s">
        <v>621</v>
      </c>
      <c r="AV22" s="141" t="s">
        <v>489</v>
      </c>
      <c r="AW22" s="141" t="s">
        <v>623</v>
      </c>
      <c r="AX22" s="141" t="s">
        <v>372</v>
      </c>
      <c r="AY22" s="141" t="s">
        <v>624</v>
      </c>
      <c r="AZ22" s="141" t="s">
        <v>493</v>
      </c>
      <c r="BA22" s="141" t="s">
        <v>625</v>
      </c>
      <c r="BB22" s="141" t="s">
        <v>495</v>
      </c>
      <c r="BC22" s="141" t="s">
        <v>626</v>
      </c>
      <c r="BD22" s="141" t="s">
        <v>497</v>
      </c>
      <c r="BE22" s="141" t="s">
        <v>627</v>
      </c>
      <c r="BF22" s="141" t="s">
        <v>499</v>
      </c>
      <c r="BG22" s="141" t="s">
        <v>628</v>
      </c>
      <c r="BH22" s="141" t="s">
        <v>501</v>
      </c>
      <c r="BI22" s="141" t="s">
        <v>629</v>
      </c>
      <c r="BJ22" s="141" t="s">
        <v>380</v>
      </c>
      <c r="BK22" s="141" t="s">
        <v>630</v>
      </c>
      <c r="BL22" s="141" t="s">
        <v>382</v>
      </c>
      <c r="BM22" s="141" t="s">
        <v>631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632</v>
      </c>
      <c r="D23" s="141" t="s">
        <v>633</v>
      </c>
      <c r="E23" s="141" t="s">
        <v>634</v>
      </c>
      <c r="F23" s="141" t="s">
        <v>635</v>
      </c>
      <c r="G23" s="141"/>
      <c r="H23" s="141" t="s">
        <v>353</v>
      </c>
      <c r="I23" s="141"/>
      <c r="J23" s="141" t="s">
        <v>354</v>
      </c>
      <c r="K23" s="141" t="s">
        <v>636</v>
      </c>
      <c r="L23" s="141"/>
      <c r="M23" s="141"/>
      <c r="N23" s="141" t="s">
        <v>369</v>
      </c>
      <c r="O23" s="141" t="s">
        <v>393</v>
      </c>
      <c r="P23" s="141" t="s">
        <v>424</v>
      </c>
      <c r="Q23" s="141" t="s">
        <v>425</v>
      </c>
      <c r="R23" s="141" t="s">
        <v>361</v>
      </c>
      <c r="S23" s="141" t="s">
        <v>485</v>
      </c>
      <c r="T23" s="141" t="s">
        <v>486</v>
      </c>
      <c r="U23" s="141" t="s">
        <v>486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354</v>
      </c>
      <c r="AL23" s="141" t="s">
        <v>364</v>
      </c>
      <c r="AM23" s="141" t="s">
        <v>354</v>
      </c>
      <c r="AN23" s="141" t="s">
        <v>487</v>
      </c>
      <c r="AO23" s="141" t="s">
        <v>486</v>
      </c>
      <c r="AP23" s="141" t="s">
        <v>488</v>
      </c>
      <c r="AQ23" s="141" t="s">
        <v>489</v>
      </c>
      <c r="AR23" s="141" t="s">
        <v>490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637</v>
      </c>
      <c r="E24" s="141"/>
      <c r="F24" s="141" t="s">
        <v>466</v>
      </c>
      <c r="G24" s="141"/>
      <c r="H24" s="141" t="s">
        <v>353</v>
      </c>
      <c r="I24" s="141"/>
      <c r="J24" s="141" t="s">
        <v>354</v>
      </c>
      <c r="K24" s="141" t="s">
        <v>638</v>
      </c>
      <c r="L24" s="141"/>
      <c r="M24" s="141"/>
      <c r="N24" s="141" t="s">
        <v>354</v>
      </c>
      <c r="O24" s="141"/>
      <c r="P24" s="141"/>
      <c r="Q24" s="141"/>
      <c r="R24" s="141"/>
      <c r="S24" s="141" t="s">
        <v>485</v>
      </c>
      <c r="T24" s="141" t="s">
        <v>486</v>
      </c>
      <c r="U24" s="141" t="s">
        <v>486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354</v>
      </c>
      <c r="AL24" s="141" t="s">
        <v>364</v>
      </c>
      <c r="AM24" s="141" t="s">
        <v>354</v>
      </c>
      <c r="AN24" s="141" t="s">
        <v>487</v>
      </c>
      <c r="AO24" s="141" t="s">
        <v>486</v>
      </c>
      <c r="AP24" s="141" t="s">
        <v>488</v>
      </c>
      <c r="AQ24" s="141" t="s">
        <v>489</v>
      </c>
      <c r="AR24" s="141" t="s">
        <v>490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639</v>
      </c>
      <c r="E25" s="141"/>
      <c r="F25" s="141" t="s">
        <v>466</v>
      </c>
      <c r="G25" s="141"/>
      <c r="H25" s="141" t="s">
        <v>353</v>
      </c>
      <c r="I25" s="141"/>
      <c r="J25" s="141" t="s">
        <v>354</v>
      </c>
      <c r="K25" s="141" t="s">
        <v>640</v>
      </c>
      <c r="L25" s="141"/>
      <c r="M25" s="141"/>
      <c r="N25" s="141" t="s">
        <v>354</v>
      </c>
      <c r="O25" s="141"/>
      <c r="P25" s="141"/>
      <c r="Q25" s="141"/>
      <c r="R25" s="141"/>
      <c r="S25" s="141" t="s">
        <v>485</v>
      </c>
      <c r="T25" s="141" t="s">
        <v>486</v>
      </c>
      <c r="U25" s="141" t="s">
        <v>486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354</v>
      </c>
      <c r="AL25" s="141" t="s">
        <v>364</v>
      </c>
      <c r="AM25" s="141" t="s">
        <v>354</v>
      </c>
      <c r="AN25" s="141" t="s">
        <v>487</v>
      </c>
      <c r="AO25" s="141" t="s">
        <v>486</v>
      </c>
      <c r="AP25" s="141" t="s">
        <v>488</v>
      </c>
      <c r="AQ25" s="141" t="s">
        <v>489</v>
      </c>
      <c r="AR25" s="141" t="s">
        <v>490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641</v>
      </c>
      <c r="D26" s="141" t="s">
        <v>642</v>
      </c>
      <c r="E26" s="141" t="s">
        <v>643</v>
      </c>
      <c r="F26" s="141" t="s">
        <v>644</v>
      </c>
      <c r="G26" s="141"/>
      <c r="H26" s="141" t="s">
        <v>353</v>
      </c>
      <c r="I26" s="141"/>
      <c r="J26" s="141" t="s">
        <v>354</v>
      </c>
      <c r="K26" s="141" t="s">
        <v>645</v>
      </c>
      <c r="L26" s="141"/>
      <c r="M26" s="141"/>
      <c r="N26" s="141" t="s">
        <v>369</v>
      </c>
      <c r="O26" s="141" t="s">
        <v>393</v>
      </c>
      <c r="P26" s="141" t="s">
        <v>424</v>
      </c>
      <c r="Q26" s="141" t="s">
        <v>425</v>
      </c>
      <c r="R26" s="141" t="s">
        <v>361</v>
      </c>
      <c r="S26" s="141" t="s">
        <v>485</v>
      </c>
      <c r="T26" s="141" t="s">
        <v>486</v>
      </c>
      <c r="U26" s="141" t="s">
        <v>486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354</v>
      </c>
      <c r="AL26" s="141" t="s">
        <v>364</v>
      </c>
      <c r="AM26" s="141" t="s">
        <v>354</v>
      </c>
      <c r="AN26" s="141" t="s">
        <v>487</v>
      </c>
      <c r="AO26" s="141" t="s">
        <v>486</v>
      </c>
      <c r="AP26" s="141" t="s">
        <v>488</v>
      </c>
      <c r="AQ26" s="141" t="s">
        <v>489</v>
      </c>
      <c r="AR26" s="141" t="s">
        <v>490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646</v>
      </c>
      <c r="D27" s="141" t="s">
        <v>647</v>
      </c>
      <c r="E27" s="141" t="s">
        <v>588</v>
      </c>
      <c r="F27" s="141" t="s">
        <v>475</v>
      </c>
      <c r="G27" s="141"/>
      <c r="H27" s="141" t="s">
        <v>353</v>
      </c>
      <c r="I27" s="141"/>
      <c r="J27" s="141" t="s">
        <v>354</v>
      </c>
      <c r="K27" s="141" t="s">
        <v>648</v>
      </c>
      <c r="L27" s="141" t="s">
        <v>649</v>
      </c>
      <c r="M27" s="141" t="s">
        <v>650</v>
      </c>
      <c r="N27" s="141" t="s">
        <v>354</v>
      </c>
      <c r="O27" s="141" t="s">
        <v>358</v>
      </c>
      <c r="P27" s="141" t="s">
        <v>359</v>
      </c>
      <c r="Q27" s="141" t="s">
        <v>360</v>
      </c>
      <c r="R27" s="141" t="s">
        <v>361</v>
      </c>
      <c r="S27" s="141" t="s">
        <v>490</v>
      </c>
      <c r="T27" s="141" t="s">
        <v>651</v>
      </c>
      <c r="U27" s="141" t="s">
        <v>651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354</v>
      </c>
      <c r="AL27" s="141" t="s">
        <v>364</v>
      </c>
      <c r="AM27" s="141" t="s">
        <v>354</v>
      </c>
      <c r="AN27" s="141" t="s">
        <v>652</v>
      </c>
      <c r="AO27" s="141" t="s">
        <v>651</v>
      </c>
      <c r="AP27" s="141" t="s">
        <v>653</v>
      </c>
      <c r="AQ27" s="141" t="s">
        <v>654</v>
      </c>
      <c r="AR27" s="141" t="s">
        <v>408</v>
      </c>
      <c r="AS27" s="141" t="s">
        <v>369</v>
      </c>
      <c r="AT27" s="141"/>
      <c r="AU27" s="141" t="s">
        <v>649</v>
      </c>
      <c r="AV27" s="141" t="s">
        <v>655</v>
      </c>
      <c r="AW27" s="141" t="s">
        <v>656</v>
      </c>
      <c r="AX27" s="141" t="s">
        <v>657</v>
      </c>
      <c r="AY27" s="141" t="s">
        <v>658</v>
      </c>
      <c r="AZ27" s="141" t="s">
        <v>659</v>
      </c>
      <c r="BA27" s="141" t="s">
        <v>660</v>
      </c>
      <c r="BB27" s="141" t="s">
        <v>661</v>
      </c>
      <c r="BC27" s="141" t="s">
        <v>662</v>
      </c>
      <c r="BD27" s="141" t="s">
        <v>497</v>
      </c>
      <c r="BE27" s="141" t="s">
        <v>663</v>
      </c>
      <c r="BF27" s="141" t="s">
        <v>378</v>
      </c>
      <c r="BG27" s="141" t="s">
        <v>664</v>
      </c>
      <c r="BH27" s="141" t="s">
        <v>380</v>
      </c>
      <c r="BI27" s="141" t="s">
        <v>665</v>
      </c>
      <c r="BJ27" s="141" t="s">
        <v>382</v>
      </c>
      <c r="BK27" s="141" t="s">
        <v>666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667</v>
      </c>
      <c r="D28" s="141" t="s">
        <v>668</v>
      </c>
      <c r="E28" s="141" t="s">
        <v>669</v>
      </c>
      <c r="F28" s="141" t="s">
        <v>670</v>
      </c>
      <c r="G28" s="141"/>
      <c r="H28" s="141" t="s">
        <v>353</v>
      </c>
      <c r="I28" s="141"/>
      <c r="J28" s="141" t="s">
        <v>354</v>
      </c>
      <c r="K28" s="141" t="s">
        <v>671</v>
      </c>
      <c r="L28" s="141" t="s">
        <v>672</v>
      </c>
      <c r="M28" s="141" t="s">
        <v>673</v>
      </c>
      <c r="N28" s="141" t="s">
        <v>354</v>
      </c>
      <c r="O28" s="141" t="s">
        <v>426</v>
      </c>
      <c r="P28" s="141" t="s">
        <v>454</v>
      </c>
      <c r="Q28" s="141" t="s">
        <v>455</v>
      </c>
      <c r="R28" s="141" t="s">
        <v>361</v>
      </c>
      <c r="S28" s="141" t="s">
        <v>490</v>
      </c>
      <c r="T28" s="141" t="s">
        <v>651</v>
      </c>
      <c r="U28" s="141" t="s">
        <v>651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354</v>
      </c>
      <c r="AL28" s="141" t="s">
        <v>364</v>
      </c>
      <c r="AM28" s="141" t="s">
        <v>354</v>
      </c>
      <c r="AN28" s="141" t="s">
        <v>652</v>
      </c>
      <c r="AO28" s="141" t="s">
        <v>651</v>
      </c>
      <c r="AP28" s="141" t="s">
        <v>653</v>
      </c>
      <c r="AQ28" s="141" t="s">
        <v>654</v>
      </c>
      <c r="AR28" s="141" t="s">
        <v>408</v>
      </c>
      <c r="AS28" s="141" t="s">
        <v>393</v>
      </c>
      <c r="AT28" s="141"/>
      <c r="AU28" s="141" t="s">
        <v>672</v>
      </c>
      <c r="AV28" s="141" t="s">
        <v>655</v>
      </c>
      <c r="AW28" s="141" t="s">
        <v>674</v>
      </c>
      <c r="AX28" s="141" t="s">
        <v>657</v>
      </c>
      <c r="AY28" s="141" t="s">
        <v>675</v>
      </c>
      <c r="AZ28" s="141" t="s">
        <v>659</v>
      </c>
      <c r="BA28" s="141" t="s">
        <v>676</v>
      </c>
      <c r="BB28" s="141" t="s">
        <v>661</v>
      </c>
      <c r="BC28" s="141" t="s">
        <v>677</v>
      </c>
      <c r="BD28" s="141" t="s">
        <v>497</v>
      </c>
      <c r="BE28" s="141" t="s">
        <v>678</v>
      </c>
      <c r="BF28" s="141" t="s">
        <v>378</v>
      </c>
      <c r="BG28" s="141" t="s">
        <v>679</v>
      </c>
      <c r="BH28" s="141" t="s">
        <v>380</v>
      </c>
      <c r="BI28" s="141" t="s">
        <v>680</v>
      </c>
      <c r="BJ28" s="141" t="s">
        <v>382</v>
      </c>
      <c r="BK28" s="141" t="s">
        <v>681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682</v>
      </c>
      <c r="D29" s="141" t="s">
        <v>683</v>
      </c>
      <c r="E29" s="141" t="s">
        <v>684</v>
      </c>
      <c r="F29" s="141" t="s">
        <v>685</v>
      </c>
      <c r="G29" s="141"/>
      <c r="H29" s="141" t="s">
        <v>353</v>
      </c>
      <c r="I29" s="141"/>
      <c r="J29" s="141" t="s">
        <v>354</v>
      </c>
      <c r="K29" s="141" t="s">
        <v>686</v>
      </c>
      <c r="L29" s="141" t="s">
        <v>687</v>
      </c>
      <c r="M29" s="141" t="s">
        <v>688</v>
      </c>
      <c r="N29" s="141" t="s">
        <v>354</v>
      </c>
      <c r="O29" s="141" t="s">
        <v>358</v>
      </c>
      <c r="P29" s="141" t="s">
        <v>359</v>
      </c>
      <c r="Q29" s="141" t="s">
        <v>360</v>
      </c>
      <c r="R29" s="141" t="s">
        <v>361</v>
      </c>
      <c r="S29" s="141" t="s">
        <v>490</v>
      </c>
      <c r="T29" s="141" t="s">
        <v>651</v>
      </c>
      <c r="U29" s="141" t="s">
        <v>651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354</v>
      </c>
      <c r="AL29" s="141" t="s">
        <v>364</v>
      </c>
      <c r="AM29" s="141" t="s">
        <v>354</v>
      </c>
      <c r="AN29" s="141" t="s">
        <v>652</v>
      </c>
      <c r="AO29" s="141" t="s">
        <v>651</v>
      </c>
      <c r="AP29" s="141" t="s">
        <v>653</v>
      </c>
      <c r="AQ29" s="141" t="s">
        <v>654</v>
      </c>
      <c r="AR29" s="141" t="s">
        <v>408</v>
      </c>
      <c r="AS29" s="141" t="s">
        <v>358</v>
      </c>
      <c r="AT29" s="141"/>
      <c r="AU29" s="141" t="s">
        <v>687</v>
      </c>
      <c r="AV29" s="141" t="s">
        <v>655</v>
      </c>
      <c r="AW29" s="141" t="s">
        <v>689</v>
      </c>
      <c r="AX29" s="141" t="s">
        <v>657</v>
      </c>
      <c r="AY29" s="141" t="s">
        <v>690</v>
      </c>
      <c r="AZ29" s="141" t="s">
        <v>659</v>
      </c>
      <c r="BA29" s="141" t="s">
        <v>691</v>
      </c>
      <c r="BB29" s="141" t="s">
        <v>661</v>
      </c>
      <c r="BC29" s="141" t="s">
        <v>692</v>
      </c>
      <c r="BD29" s="141" t="s">
        <v>497</v>
      </c>
      <c r="BE29" s="141" t="s">
        <v>693</v>
      </c>
      <c r="BF29" s="141" t="s">
        <v>378</v>
      </c>
      <c r="BG29" s="141" t="s">
        <v>694</v>
      </c>
      <c r="BH29" s="141" t="s">
        <v>380</v>
      </c>
      <c r="BI29" s="141" t="s">
        <v>695</v>
      </c>
      <c r="BJ29" s="141" t="s">
        <v>382</v>
      </c>
      <c r="BK29" s="141" t="s">
        <v>696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697</v>
      </c>
      <c r="D30" s="141" t="s">
        <v>698</v>
      </c>
      <c r="E30" s="141" t="s">
        <v>699</v>
      </c>
      <c r="F30" s="141" t="s">
        <v>452</v>
      </c>
      <c r="G30" s="141"/>
      <c r="H30" s="141" t="s">
        <v>353</v>
      </c>
      <c r="I30" s="141"/>
      <c r="J30" s="141" t="s">
        <v>354</v>
      </c>
      <c r="K30" s="141" t="s">
        <v>700</v>
      </c>
      <c r="L30" s="141" t="s">
        <v>701</v>
      </c>
      <c r="M30" s="141" t="s">
        <v>702</v>
      </c>
      <c r="N30" s="141" t="s">
        <v>354</v>
      </c>
      <c r="O30" s="141" t="s">
        <v>393</v>
      </c>
      <c r="P30" s="141" t="s">
        <v>424</v>
      </c>
      <c r="Q30" s="141" t="s">
        <v>425</v>
      </c>
      <c r="R30" s="141" t="s">
        <v>361</v>
      </c>
      <c r="S30" s="141" t="s">
        <v>490</v>
      </c>
      <c r="T30" s="141" t="s">
        <v>651</v>
      </c>
      <c r="U30" s="141" t="s">
        <v>651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354</v>
      </c>
      <c r="AL30" s="141" t="s">
        <v>364</v>
      </c>
      <c r="AM30" s="141" t="s">
        <v>354</v>
      </c>
      <c r="AN30" s="141" t="s">
        <v>652</v>
      </c>
      <c r="AO30" s="141" t="s">
        <v>651</v>
      </c>
      <c r="AP30" s="141" t="s">
        <v>653</v>
      </c>
      <c r="AQ30" s="141" t="s">
        <v>654</v>
      </c>
      <c r="AR30" s="141" t="s">
        <v>408</v>
      </c>
      <c r="AS30" s="141" t="s">
        <v>426</v>
      </c>
      <c r="AT30" s="141"/>
      <c r="AU30" s="141" t="s">
        <v>701</v>
      </c>
      <c r="AV30" s="141" t="s">
        <v>655</v>
      </c>
      <c r="AW30" s="141" t="s">
        <v>703</v>
      </c>
      <c r="AX30" s="141" t="s">
        <v>657</v>
      </c>
      <c r="AY30" s="141" t="s">
        <v>704</v>
      </c>
      <c r="AZ30" s="141" t="s">
        <v>659</v>
      </c>
      <c r="BA30" s="141" t="s">
        <v>705</v>
      </c>
      <c r="BB30" s="141" t="s">
        <v>661</v>
      </c>
      <c r="BC30" s="141" t="s">
        <v>706</v>
      </c>
      <c r="BD30" s="141" t="s">
        <v>497</v>
      </c>
      <c r="BE30" s="141" t="s">
        <v>707</v>
      </c>
      <c r="BF30" s="141" t="s">
        <v>378</v>
      </c>
      <c r="BG30" s="141" t="s">
        <v>708</v>
      </c>
      <c r="BH30" s="141" t="s">
        <v>380</v>
      </c>
      <c r="BI30" s="141" t="s">
        <v>709</v>
      </c>
      <c r="BJ30" s="141" t="s">
        <v>382</v>
      </c>
      <c r="BK30" s="141" t="s">
        <v>710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711</v>
      </c>
      <c r="D31" s="141" t="s">
        <v>712</v>
      </c>
      <c r="E31" s="141" t="s">
        <v>713</v>
      </c>
      <c r="F31" s="141" t="s">
        <v>714</v>
      </c>
      <c r="G31" s="141"/>
      <c r="H31" s="141" t="s">
        <v>353</v>
      </c>
      <c r="I31" s="141"/>
      <c r="J31" s="141" t="s">
        <v>354</v>
      </c>
      <c r="K31" s="141" t="s">
        <v>715</v>
      </c>
      <c r="L31" s="141" t="s">
        <v>716</v>
      </c>
      <c r="M31" s="141" t="s">
        <v>717</v>
      </c>
      <c r="N31" s="141" t="s">
        <v>354</v>
      </c>
      <c r="O31" s="141" t="s">
        <v>358</v>
      </c>
      <c r="P31" s="141" t="s">
        <v>359</v>
      </c>
      <c r="Q31" s="141" t="s">
        <v>360</v>
      </c>
      <c r="R31" s="141" t="s">
        <v>361</v>
      </c>
      <c r="S31" s="141" t="s">
        <v>490</v>
      </c>
      <c r="T31" s="141" t="s">
        <v>651</v>
      </c>
      <c r="U31" s="141" t="s">
        <v>651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354</v>
      </c>
      <c r="AL31" s="141" t="s">
        <v>364</v>
      </c>
      <c r="AM31" s="141" t="s">
        <v>354</v>
      </c>
      <c r="AN31" s="141" t="s">
        <v>652</v>
      </c>
      <c r="AO31" s="141" t="s">
        <v>651</v>
      </c>
      <c r="AP31" s="141" t="s">
        <v>653</v>
      </c>
      <c r="AQ31" s="141" t="s">
        <v>654</v>
      </c>
      <c r="AR31" s="141" t="s">
        <v>408</v>
      </c>
      <c r="AS31" s="141" t="s">
        <v>441</v>
      </c>
      <c r="AT31" s="141"/>
      <c r="AU31" s="141" t="s">
        <v>716</v>
      </c>
      <c r="AV31" s="141" t="s">
        <v>655</v>
      </c>
      <c r="AW31" s="141" t="s">
        <v>718</v>
      </c>
      <c r="AX31" s="141" t="s">
        <v>657</v>
      </c>
      <c r="AY31" s="141" t="s">
        <v>719</v>
      </c>
      <c r="AZ31" s="141" t="s">
        <v>659</v>
      </c>
      <c r="BA31" s="141" t="s">
        <v>720</v>
      </c>
      <c r="BB31" s="141" t="s">
        <v>661</v>
      </c>
      <c r="BC31" s="141" t="s">
        <v>721</v>
      </c>
      <c r="BD31" s="141" t="s">
        <v>497</v>
      </c>
      <c r="BE31" s="141" t="s">
        <v>722</v>
      </c>
      <c r="BF31" s="141" t="s">
        <v>378</v>
      </c>
      <c r="BG31" s="141" t="s">
        <v>723</v>
      </c>
      <c r="BH31" s="141" t="s">
        <v>380</v>
      </c>
      <c r="BI31" s="141" t="s">
        <v>724</v>
      </c>
      <c r="BJ31" s="141" t="s">
        <v>382</v>
      </c>
      <c r="BK31" s="141" t="s">
        <v>725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726</v>
      </c>
      <c r="D32" s="141" t="s">
        <v>370</v>
      </c>
      <c r="E32" s="141" t="s">
        <v>727</v>
      </c>
      <c r="F32" s="141" t="s">
        <v>728</v>
      </c>
      <c r="G32" s="141"/>
      <c r="H32" s="141" t="s">
        <v>353</v>
      </c>
      <c r="I32" s="141"/>
      <c r="J32" s="141" t="s">
        <v>354</v>
      </c>
      <c r="K32" s="141" t="s">
        <v>729</v>
      </c>
      <c r="L32" s="141"/>
      <c r="M32" s="141"/>
      <c r="N32" s="141" t="s">
        <v>369</v>
      </c>
      <c r="O32" s="141" t="s">
        <v>426</v>
      </c>
      <c r="P32" s="141" t="s">
        <v>454</v>
      </c>
      <c r="Q32" s="141" t="s">
        <v>455</v>
      </c>
      <c r="R32" s="141" t="s">
        <v>361</v>
      </c>
      <c r="S32" s="141" t="s">
        <v>490</v>
      </c>
      <c r="T32" s="141" t="s">
        <v>651</v>
      </c>
      <c r="U32" s="141" t="s">
        <v>651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354</v>
      </c>
      <c r="AL32" s="141" t="s">
        <v>364</v>
      </c>
      <c r="AM32" s="141" t="s">
        <v>354</v>
      </c>
      <c r="AN32" s="141" t="s">
        <v>652</v>
      </c>
      <c r="AO32" s="141" t="s">
        <v>651</v>
      </c>
      <c r="AP32" s="141" t="s">
        <v>653</v>
      </c>
      <c r="AQ32" s="141" t="s">
        <v>654</v>
      </c>
      <c r="AR32" s="141" t="s">
        <v>408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730</v>
      </c>
      <c r="D33" s="141" t="s">
        <v>731</v>
      </c>
      <c r="E33" s="141" t="s">
        <v>732</v>
      </c>
      <c r="F33" s="141" t="s">
        <v>733</v>
      </c>
      <c r="G33" s="141"/>
      <c r="H33" s="141" t="s">
        <v>353</v>
      </c>
      <c r="I33" s="141"/>
      <c r="J33" s="141" t="s">
        <v>354</v>
      </c>
      <c r="K33" s="141" t="s">
        <v>734</v>
      </c>
      <c r="L33" s="141"/>
      <c r="M33" s="141"/>
      <c r="N33" s="141" t="s">
        <v>369</v>
      </c>
      <c r="O33" s="141" t="s">
        <v>358</v>
      </c>
      <c r="P33" s="141" t="s">
        <v>359</v>
      </c>
      <c r="Q33" s="141" t="s">
        <v>360</v>
      </c>
      <c r="R33" s="141" t="s">
        <v>361</v>
      </c>
      <c r="S33" s="141" t="s">
        <v>490</v>
      </c>
      <c r="T33" s="141" t="s">
        <v>651</v>
      </c>
      <c r="U33" s="141" t="s">
        <v>651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354</v>
      </c>
      <c r="AL33" s="141" t="s">
        <v>364</v>
      </c>
      <c r="AM33" s="141" t="s">
        <v>354</v>
      </c>
      <c r="AN33" s="141" t="s">
        <v>652</v>
      </c>
      <c r="AO33" s="141" t="s">
        <v>651</v>
      </c>
      <c r="AP33" s="141" t="s">
        <v>653</v>
      </c>
      <c r="AQ33" s="141" t="s">
        <v>654</v>
      </c>
      <c r="AR33" s="141" t="s">
        <v>408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735</v>
      </c>
      <c r="E34" s="141"/>
      <c r="F34" s="141" t="s">
        <v>466</v>
      </c>
      <c r="G34" s="141"/>
      <c r="H34" s="141" t="s">
        <v>353</v>
      </c>
      <c r="I34" s="141"/>
      <c r="J34" s="141" t="s">
        <v>354</v>
      </c>
      <c r="K34" s="141" t="s">
        <v>736</v>
      </c>
      <c r="L34" s="141"/>
      <c r="M34" s="141"/>
      <c r="N34" s="141" t="s">
        <v>354</v>
      </c>
      <c r="O34" s="141"/>
      <c r="P34" s="141"/>
      <c r="Q34" s="141"/>
      <c r="R34" s="141"/>
      <c r="S34" s="141" t="s">
        <v>490</v>
      </c>
      <c r="T34" s="141" t="s">
        <v>651</v>
      </c>
      <c r="U34" s="141" t="s">
        <v>651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354</v>
      </c>
      <c r="AL34" s="141" t="s">
        <v>364</v>
      </c>
      <c r="AM34" s="141" t="s">
        <v>354</v>
      </c>
      <c r="AN34" s="141" t="s">
        <v>652</v>
      </c>
      <c r="AO34" s="141" t="s">
        <v>651</v>
      </c>
      <c r="AP34" s="141" t="s">
        <v>653</v>
      </c>
      <c r="AQ34" s="141" t="s">
        <v>654</v>
      </c>
      <c r="AR34" s="141" t="s">
        <v>408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737</v>
      </c>
      <c r="D35" s="141" t="s">
        <v>738</v>
      </c>
      <c r="E35" s="141" t="s">
        <v>739</v>
      </c>
      <c r="F35" s="141" t="s">
        <v>740</v>
      </c>
      <c r="G35" s="141"/>
      <c r="H35" s="141" t="s">
        <v>353</v>
      </c>
      <c r="I35" s="141"/>
      <c r="J35" s="141" t="s">
        <v>354</v>
      </c>
      <c r="K35" s="141" t="s">
        <v>741</v>
      </c>
      <c r="L35" s="141" t="s">
        <v>742</v>
      </c>
      <c r="M35" s="141" t="s">
        <v>743</v>
      </c>
      <c r="N35" s="141" t="s">
        <v>358</v>
      </c>
      <c r="O35" s="141" t="s">
        <v>393</v>
      </c>
      <c r="P35" s="141" t="s">
        <v>424</v>
      </c>
      <c r="Q35" s="141" t="s">
        <v>425</v>
      </c>
      <c r="R35" s="141" t="s">
        <v>361</v>
      </c>
      <c r="S35" s="141" t="s">
        <v>490</v>
      </c>
      <c r="T35" s="141" t="s">
        <v>651</v>
      </c>
      <c r="U35" s="141" t="s">
        <v>651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354</v>
      </c>
      <c r="AL35" s="141" t="s">
        <v>364</v>
      </c>
      <c r="AM35" s="141" t="s">
        <v>354</v>
      </c>
      <c r="AN35" s="141" t="s">
        <v>652</v>
      </c>
      <c r="AO35" s="141" t="s">
        <v>651</v>
      </c>
      <c r="AP35" s="141" t="s">
        <v>653</v>
      </c>
      <c r="AQ35" s="141" t="s">
        <v>654</v>
      </c>
      <c r="AR35" s="141" t="s">
        <v>408</v>
      </c>
      <c r="AS35" s="141"/>
      <c r="AT35" s="141"/>
      <c r="AU35" s="141" t="s">
        <v>742</v>
      </c>
      <c r="AV35" s="141" t="s">
        <v>655</v>
      </c>
      <c r="AW35" s="141" t="s">
        <v>744</v>
      </c>
      <c r="AX35" s="141" t="s">
        <v>657</v>
      </c>
      <c r="AY35" s="141" t="s">
        <v>745</v>
      </c>
      <c r="AZ35" s="141" t="s">
        <v>659</v>
      </c>
      <c r="BA35" s="141" t="s">
        <v>746</v>
      </c>
      <c r="BB35" s="141"/>
      <c r="BC35" s="141"/>
      <c r="BD35" s="141" t="s">
        <v>497</v>
      </c>
      <c r="BE35" s="141" t="s">
        <v>747</v>
      </c>
      <c r="BF35" s="141" t="s">
        <v>378</v>
      </c>
      <c r="BG35" s="141" t="s">
        <v>748</v>
      </c>
      <c r="BH35" s="141" t="s">
        <v>380</v>
      </c>
      <c r="BI35" s="141" t="s">
        <v>749</v>
      </c>
      <c r="BJ35" s="141" t="s">
        <v>382</v>
      </c>
      <c r="BK35" s="141" t="s">
        <v>750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751</v>
      </c>
      <c r="D36" s="141" t="s">
        <v>655</v>
      </c>
      <c r="E36" s="141" t="s">
        <v>752</v>
      </c>
      <c r="F36" s="141" t="s">
        <v>753</v>
      </c>
      <c r="G36" s="141"/>
      <c r="H36" s="141" t="s">
        <v>353</v>
      </c>
      <c r="I36" s="141"/>
      <c r="J36" s="141" t="s">
        <v>354</v>
      </c>
      <c r="K36" s="141" t="s">
        <v>754</v>
      </c>
      <c r="L36" s="141" t="s">
        <v>755</v>
      </c>
      <c r="M36" s="141" t="s">
        <v>756</v>
      </c>
      <c r="N36" s="141" t="s">
        <v>358</v>
      </c>
      <c r="O36" s="141" t="s">
        <v>393</v>
      </c>
      <c r="P36" s="141" t="s">
        <v>424</v>
      </c>
      <c r="Q36" s="141" t="s">
        <v>425</v>
      </c>
      <c r="R36" s="141" t="s">
        <v>361</v>
      </c>
      <c r="S36" s="141" t="s">
        <v>490</v>
      </c>
      <c r="T36" s="141" t="s">
        <v>651</v>
      </c>
      <c r="U36" s="141" t="s">
        <v>651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354</v>
      </c>
      <c r="AL36" s="141" t="s">
        <v>364</v>
      </c>
      <c r="AM36" s="141" t="s">
        <v>354</v>
      </c>
      <c r="AN36" s="141" t="s">
        <v>652</v>
      </c>
      <c r="AO36" s="141" t="s">
        <v>651</v>
      </c>
      <c r="AP36" s="141" t="s">
        <v>653</v>
      </c>
      <c r="AQ36" s="141" t="s">
        <v>654</v>
      </c>
      <c r="AR36" s="141" t="s">
        <v>408</v>
      </c>
      <c r="AS36" s="141"/>
      <c r="AT36" s="141"/>
      <c r="AU36" s="141" t="s">
        <v>755</v>
      </c>
      <c r="AV36" s="141" t="s">
        <v>655</v>
      </c>
      <c r="AW36" s="141" t="s">
        <v>757</v>
      </c>
      <c r="AX36" s="141" t="s">
        <v>657</v>
      </c>
      <c r="AY36" s="141" t="s">
        <v>758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382</v>
      </c>
      <c r="BK36" s="141" t="s">
        <v>759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760</v>
      </c>
      <c r="E37" s="141"/>
      <c r="F37" s="141" t="s">
        <v>466</v>
      </c>
      <c r="G37" s="141"/>
      <c r="H37" s="141" t="s">
        <v>353</v>
      </c>
      <c r="I37" s="141"/>
      <c r="J37" s="141" t="s">
        <v>354</v>
      </c>
      <c r="K37" s="141" t="s">
        <v>761</v>
      </c>
      <c r="L37" s="141"/>
      <c r="M37" s="141"/>
      <c r="N37" s="141" t="s">
        <v>354</v>
      </c>
      <c r="O37" s="141"/>
      <c r="P37" s="141"/>
      <c r="Q37" s="141"/>
      <c r="R37" s="141"/>
      <c r="S37" s="141" t="s">
        <v>490</v>
      </c>
      <c r="T37" s="141" t="s">
        <v>651</v>
      </c>
      <c r="U37" s="141" t="s">
        <v>651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354</v>
      </c>
      <c r="AL37" s="141" t="s">
        <v>364</v>
      </c>
      <c r="AM37" s="141" t="s">
        <v>354</v>
      </c>
      <c r="AN37" s="141" t="s">
        <v>652</v>
      </c>
      <c r="AO37" s="141" t="s">
        <v>651</v>
      </c>
      <c r="AP37" s="141" t="s">
        <v>653</v>
      </c>
      <c r="AQ37" s="141" t="s">
        <v>654</v>
      </c>
      <c r="AR37" s="141" t="s">
        <v>408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762</v>
      </c>
      <c r="D38" s="141" t="s">
        <v>763</v>
      </c>
      <c r="E38" s="141" t="s">
        <v>764</v>
      </c>
      <c r="F38" s="141" t="s">
        <v>765</v>
      </c>
      <c r="G38" s="141"/>
      <c r="H38" s="141" t="s">
        <v>353</v>
      </c>
      <c r="I38" s="141"/>
      <c r="J38" s="141" t="s">
        <v>354</v>
      </c>
      <c r="K38" s="141" t="s">
        <v>754</v>
      </c>
      <c r="L38" s="141" t="s">
        <v>766</v>
      </c>
      <c r="M38" s="141" t="s">
        <v>767</v>
      </c>
      <c r="N38" s="141" t="s">
        <v>354</v>
      </c>
      <c r="O38" s="141" t="s">
        <v>393</v>
      </c>
      <c r="P38" s="141" t="s">
        <v>424</v>
      </c>
      <c r="Q38" s="141" t="s">
        <v>425</v>
      </c>
      <c r="R38" s="141" t="s">
        <v>361</v>
      </c>
      <c r="S38" s="141" t="s">
        <v>408</v>
      </c>
      <c r="T38" s="141" t="s">
        <v>768</v>
      </c>
      <c r="U38" s="141" t="s">
        <v>768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354</v>
      </c>
      <c r="AL38" s="141" t="s">
        <v>364</v>
      </c>
      <c r="AM38" s="141" t="s">
        <v>354</v>
      </c>
      <c r="AN38" s="141" t="s">
        <v>769</v>
      </c>
      <c r="AO38" s="141" t="s">
        <v>768</v>
      </c>
      <c r="AP38" s="141" t="s">
        <v>770</v>
      </c>
      <c r="AQ38" s="141" t="s">
        <v>771</v>
      </c>
      <c r="AR38" s="141" t="s">
        <v>485</v>
      </c>
      <c r="AS38" s="141" t="s">
        <v>369</v>
      </c>
      <c r="AT38" s="141"/>
      <c r="AU38" s="141" t="s">
        <v>766</v>
      </c>
      <c r="AV38" s="141" t="s">
        <v>772</v>
      </c>
      <c r="AW38" s="141" t="s">
        <v>773</v>
      </c>
      <c r="AX38" s="141" t="s">
        <v>774</v>
      </c>
      <c r="AY38" s="141" t="s">
        <v>775</v>
      </c>
      <c r="AZ38" s="141" t="s">
        <v>776</v>
      </c>
      <c r="BA38" s="141" t="s">
        <v>777</v>
      </c>
      <c r="BB38" s="141" t="s">
        <v>778</v>
      </c>
      <c r="BC38" s="141" t="s">
        <v>660</v>
      </c>
      <c r="BD38" s="141" t="s">
        <v>779</v>
      </c>
      <c r="BE38" s="141" t="s">
        <v>780</v>
      </c>
      <c r="BF38" s="141" t="s">
        <v>781</v>
      </c>
      <c r="BG38" s="141" t="s">
        <v>782</v>
      </c>
      <c r="BH38" s="141" t="s">
        <v>783</v>
      </c>
      <c r="BI38" s="141" t="s">
        <v>784</v>
      </c>
      <c r="BJ38" s="141" t="s">
        <v>785</v>
      </c>
      <c r="BK38" s="141" t="s">
        <v>786</v>
      </c>
      <c r="BL38" s="141" t="s">
        <v>787</v>
      </c>
      <c r="BM38" s="141" t="s">
        <v>788</v>
      </c>
      <c r="BN38" s="141" t="s">
        <v>382</v>
      </c>
      <c r="BO38" s="141" t="s">
        <v>789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790</v>
      </c>
      <c r="D39" s="141" t="s">
        <v>791</v>
      </c>
      <c r="E39" s="141" t="s">
        <v>792</v>
      </c>
      <c r="F39" s="141" t="s">
        <v>793</v>
      </c>
      <c r="G39" s="141"/>
      <c r="H39" s="141" t="s">
        <v>353</v>
      </c>
      <c r="I39" s="141"/>
      <c r="J39" s="141" t="s">
        <v>354</v>
      </c>
      <c r="K39" s="141" t="s">
        <v>574</v>
      </c>
      <c r="L39" s="141" t="s">
        <v>794</v>
      </c>
      <c r="M39" s="141" t="s">
        <v>795</v>
      </c>
      <c r="N39" s="141" t="s">
        <v>354</v>
      </c>
      <c r="O39" s="141" t="s">
        <v>393</v>
      </c>
      <c r="P39" s="141" t="s">
        <v>424</v>
      </c>
      <c r="Q39" s="141" t="s">
        <v>425</v>
      </c>
      <c r="R39" s="141" t="s">
        <v>361</v>
      </c>
      <c r="S39" s="141" t="s">
        <v>408</v>
      </c>
      <c r="T39" s="141" t="s">
        <v>768</v>
      </c>
      <c r="U39" s="141" t="s">
        <v>768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354</v>
      </c>
      <c r="AL39" s="141" t="s">
        <v>364</v>
      </c>
      <c r="AM39" s="141" t="s">
        <v>354</v>
      </c>
      <c r="AN39" s="141" t="s">
        <v>769</v>
      </c>
      <c r="AO39" s="141" t="s">
        <v>768</v>
      </c>
      <c r="AP39" s="141" t="s">
        <v>770</v>
      </c>
      <c r="AQ39" s="141" t="s">
        <v>771</v>
      </c>
      <c r="AR39" s="141" t="s">
        <v>485</v>
      </c>
      <c r="AS39" s="141" t="s">
        <v>393</v>
      </c>
      <c r="AT39" s="141"/>
      <c r="AU39" s="141" t="s">
        <v>794</v>
      </c>
      <c r="AV39" s="141" t="s">
        <v>772</v>
      </c>
      <c r="AW39" s="141" t="s">
        <v>796</v>
      </c>
      <c r="AX39" s="141" t="s">
        <v>774</v>
      </c>
      <c r="AY39" s="141" t="s">
        <v>797</v>
      </c>
      <c r="AZ39" s="141" t="s">
        <v>776</v>
      </c>
      <c r="BA39" s="141" t="s">
        <v>798</v>
      </c>
      <c r="BB39" s="141" t="s">
        <v>778</v>
      </c>
      <c r="BC39" s="141" t="s">
        <v>799</v>
      </c>
      <c r="BD39" s="141" t="s">
        <v>779</v>
      </c>
      <c r="BE39" s="141" t="s">
        <v>550</v>
      </c>
      <c r="BF39" s="141" t="s">
        <v>781</v>
      </c>
      <c r="BG39" s="141" t="s">
        <v>800</v>
      </c>
      <c r="BH39" s="141" t="s">
        <v>783</v>
      </c>
      <c r="BI39" s="141" t="s">
        <v>681</v>
      </c>
      <c r="BJ39" s="141" t="s">
        <v>785</v>
      </c>
      <c r="BK39" s="141" t="s">
        <v>801</v>
      </c>
      <c r="BL39" s="141" t="s">
        <v>787</v>
      </c>
      <c r="BM39" s="141" t="s">
        <v>802</v>
      </c>
      <c r="BN39" s="141" t="s">
        <v>382</v>
      </c>
      <c r="BO39" s="141" t="s">
        <v>803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804</v>
      </c>
      <c r="D40" s="141" t="s">
        <v>805</v>
      </c>
      <c r="E40" s="141" t="s">
        <v>699</v>
      </c>
      <c r="F40" s="141" t="s">
        <v>604</v>
      </c>
      <c r="G40" s="141"/>
      <c r="H40" s="141" t="s">
        <v>353</v>
      </c>
      <c r="I40" s="141"/>
      <c r="J40" s="141" t="s">
        <v>354</v>
      </c>
      <c r="K40" s="141" t="s">
        <v>806</v>
      </c>
      <c r="L40" s="141" t="s">
        <v>807</v>
      </c>
      <c r="M40" s="141" t="s">
        <v>808</v>
      </c>
      <c r="N40" s="141" t="s">
        <v>354</v>
      </c>
      <c r="O40" s="141" t="s">
        <v>393</v>
      </c>
      <c r="P40" s="141" t="s">
        <v>424</v>
      </c>
      <c r="Q40" s="141" t="s">
        <v>425</v>
      </c>
      <c r="R40" s="141" t="s">
        <v>361</v>
      </c>
      <c r="S40" s="141" t="s">
        <v>408</v>
      </c>
      <c r="T40" s="141" t="s">
        <v>768</v>
      </c>
      <c r="U40" s="141" t="s">
        <v>768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354</v>
      </c>
      <c r="AL40" s="141" t="s">
        <v>364</v>
      </c>
      <c r="AM40" s="141" t="s">
        <v>354</v>
      </c>
      <c r="AN40" s="141" t="s">
        <v>769</v>
      </c>
      <c r="AO40" s="141" t="s">
        <v>768</v>
      </c>
      <c r="AP40" s="141" t="s">
        <v>770</v>
      </c>
      <c r="AQ40" s="141" t="s">
        <v>771</v>
      </c>
      <c r="AR40" s="141" t="s">
        <v>485</v>
      </c>
      <c r="AS40" s="141" t="s">
        <v>358</v>
      </c>
      <c r="AT40" s="141"/>
      <c r="AU40" s="141" t="s">
        <v>807</v>
      </c>
      <c r="AV40" s="141" t="s">
        <v>772</v>
      </c>
      <c r="AW40" s="141" t="s">
        <v>809</v>
      </c>
      <c r="AX40" s="141" t="s">
        <v>774</v>
      </c>
      <c r="AY40" s="141" t="s">
        <v>810</v>
      </c>
      <c r="AZ40" s="141" t="s">
        <v>776</v>
      </c>
      <c r="BA40" s="141" t="s">
        <v>811</v>
      </c>
      <c r="BB40" s="141" t="s">
        <v>778</v>
      </c>
      <c r="BC40" s="141" t="s">
        <v>812</v>
      </c>
      <c r="BD40" s="141" t="s">
        <v>779</v>
      </c>
      <c r="BE40" s="141" t="s">
        <v>813</v>
      </c>
      <c r="BF40" s="141" t="s">
        <v>781</v>
      </c>
      <c r="BG40" s="141" t="s">
        <v>814</v>
      </c>
      <c r="BH40" s="141" t="s">
        <v>783</v>
      </c>
      <c r="BI40" s="141" t="s">
        <v>815</v>
      </c>
      <c r="BJ40" s="141" t="s">
        <v>785</v>
      </c>
      <c r="BK40" s="141" t="s">
        <v>816</v>
      </c>
      <c r="BL40" s="141" t="s">
        <v>787</v>
      </c>
      <c r="BM40" s="141" t="s">
        <v>817</v>
      </c>
      <c r="BN40" s="141" t="s">
        <v>382</v>
      </c>
      <c r="BO40" s="141" t="s">
        <v>440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818</v>
      </c>
      <c r="D41" s="141" t="s">
        <v>654</v>
      </c>
      <c r="E41" s="141" t="s">
        <v>819</v>
      </c>
      <c r="F41" s="141" t="s">
        <v>820</v>
      </c>
      <c r="G41" s="141"/>
      <c r="H41" s="141" t="s">
        <v>353</v>
      </c>
      <c r="I41" s="141"/>
      <c r="J41" s="141" t="s">
        <v>354</v>
      </c>
      <c r="K41" s="141" t="s">
        <v>741</v>
      </c>
      <c r="L41" s="141" t="s">
        <v>821</v>
      </c>
      <c r="M41" s="141" t="s">
        <v>822</v>
      </c>
      <c r="N41" s="141" t="s">
        <v>354</v>
      </c>
      <c r="O41" s="141" t="s">
        <v>393</v>
      </c>
      <c r="P41" s="141" t="s">
        <v>424</v>
      </c>
      <c r="Q41" s="141" t="s">
        <v>425</v>
      </c>
      <c r="R41" s="141" t="s">
        <v>361</v>
      </c>
      <c r="S41" s="141" t="s">
        <v>408</v>
      </c>
      <c r="T41" s="141" t="s">
        <v>768</v>
      </c>
      <c r="U41" s="141" t="s">
        <v>768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354</v>
      </c>
      <c r="AL41" s="141" t="s">
        <v>364</v>
      </c>
      <c r="AM41" s="141" t="s">
        <v>354</v>
      </c>
      <c r="AN41" s="141" t="s">
        <v>769</v>
      </c>
      <c r="AO41" s="141" t="s">
        <v>768</v>
      </c>
      <c r="AP41" s="141" t="s">
        <v>770</v>
      </c>
      <c r="AQ41" s="141" t="s">
        <v>771</v>
      </c>
      <c r="AR41" s="141" t="s">
        <v>485</v>
      </c>
      <c r="AS41" s="141" t="s">
        <v>426</v>
      </c>
      <c r="AT41" s="141"/>
      <c r="AU41" s="141" t="s">
        <v>821</v>
      </c>
      <c r="AV41" s="141" t="s">
        <v>772</v>
      </c>
      <c r="AW41" s="141" t="s">
        <v>823</v>
      </c>
      <c r="AX41" s="141" t="s">
        <v>774</v>
      </c>
      <c r="AY41" s="141" t="s">
        <v>824</v>
      </c>
      <c r="AZ41" s="141" t="s">
        <v>776</v>
      </c>
      <c r="BA41" s="141" t="s">
        <v>825</v>
      </c>
      <c r="BB41" s="141" t="s">
        <v>778</v>
      </c>
      <c r="BC41" s="141" t="s">
        <v>826</v>
      </c>
      <c r="BD41" s="141" t="s">
        <v>779</v>
      </c>
      <c r="BE41" s="141" t="s">
        <v>827</v>
      </c>
      <c r="BF41" s="141" t="s">
        <v>781</v>
      </c>
      <c r="BG41" s="141" t="s">
        <v>828</v>
      </c>
      <c r="BH41" s="141" t="s">
        <v>783</v>
      </c>
      <c r="BI41" s="141" t="s">
        <v>829</v>
      </c>
      <c r="BJ41" s="141" t="s">
        <v>785</v>
      </c>
      <c r="BK41" s="141" t="s">
        <v>830</v>
      </c>
      <c r="BL41" s="141" t="s">
        <v>787</v>
      </c>
      <c r="BM41" s="141" t="s">
        <v>831</v>
      </c>
      <c r="BN41" s="141" t="s">
        <v>382</v>
      </c>
      <c r="BO41" s="141" t="s">
        <v>832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833</v>
      </c>
      <c r="D42" s="141" t="s">
        <v>834</v>
      </c>
      <c r="E42" s="141" t="s">
        <v>835</v>
      </c>
      <c r="F42" s="141" t="s">
        <v>508</v>
      </c>
      <c r="G42" s="141"/>
      <c r="H42" s="141" t="s">
        <v>353</v>
      </c>
      <c r="I42" s="141"/>
      <c r="J42" s="141" t="s">
        <v>354</v>
      </c>
      <c r="K42" s="141" t="s">
        <v>482</v>
      </c>
      <c r="L42" s="141" t="s">
        <v>836</v>
      </c>
      <c r="M42" s="141" t="s">
        <v>837</v>
      </c>
      <c r="N42" s="141" t="s">
        <v>354</v>
      </c>
      <c r="O42" s="141" t="s">
        <v>408</v>
      </c>
      <c r="P42" s="141" t="s">
        <v>409</v>
      </c>
      <c r="Q42" s="141" t="s">
        <v>409</v>
      </c>
      <c r="R42" s="141" t="s">
        <v>361</v>
      </c>
      <c r="S42" s="141" t="s">
        <v>408</v>
      </c>
      <c r="T42" s="141" t="s">
        <v>768</v>
      </c>
      <c r="U42" s="141" t="s">
        <v>768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354</v>
      </c>
      <c r="AL42" s="141" t="s">
        <v>364</v>
      </c>
      <c r="AM42" s="141" t="s">
        <v>354</v>
      </c>
      <c r="AN42" s="141" t="s">
        <v>769</v>
      </c>
      <c r="AO42" s="141" t="s">
        <v>768</v>
      </c>
      <c r="AP42" s="141" t="s">
        <v>770</v>
      </c>
      <c r="AQ42" s="141" t="s">
        <v>771</v>
      </c>
      <c r="AR42" s="141" t="s">
        <v>485</v>
      </c>
      <c r="AS42" s="141" t="s">
        <v>441</v>
      </c>
      <c r="AT42" s="141"/>
      <c r="AU42" s="141" t="s">
        <v>836</v>
      </c>
      <c r="AV42" s="141" t="s">
        <v>772</v>
      </c>
      <c r="AW42" s="141" t="s">
        <v>838</v>
      </c>
      <c r="AX42" s="141" t="s">
        <v>774</v>
      </c>
      <c r="AY42" s="141" t="s">
        <v>511</v>
      </c>
      <c r="AZ42" s="141" t="s">
        <v>776</v>
      </c>
      <c r="BA42" s="141" t="s">
        <v>839</v>
      </c>
      <c r="BB42" s="141" t="s">
        <v>778</v>
      </c>
      <c r="BC42" s="141" t="s">
        <v>840</v>
      </c>
      <c r="BD42" s="141" t="s">
        <v>779</v>
      </c>
      <c r="BE42" s="141" t="s">
        <v>841</v>
      </c>
      <c r="BF42" s="141" t="s">
        <v>781</v>
      </c>
      <c r="BG42" s="141" t="s">
        <v>842</v>
      </c>
      <c r="BH42" s="141" t="s">
        <v>783</v>
      </c>
      <c r="BI42" s="141" t="s">
        <v>843</v>
      </c>
      <c r="BJ42" s="141" t="s">
        <v>785</v>
      </c>
      <c r="BK42" s="141" t="s">
        <v>844</v>
      </c>
      <c r="BL42" s="141" t="s">
        <v>787</v>
      </c>
      <c r="BM42" s="141" t="s">
        <v>845</v>
      </c>
      <c r="BN42" s="141" t="s">
        <v>382</v>
      </c>
      <c r="BO42" s="141" t="s">
        <v>846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847</v>
      </c>
      <c r="D43" s="141" t="s">
        <v>848</v>
      </c>
      <c r="E43" s="141" t="s">
        <v>849</v>
      </c>
      <c r="F43" s="141" t="s">
        <v>850</v>
      </c>
      <c r="G43" s="141"/>
      <c r="H43" s="141" t="s">
        <v>353</v>
      </c>
      <c r="I43" s="141"/>
      <c r="J43" s="141" t="s">
        <v>354</v>
      </c>
      <c r="K43" s="141" t="s">
        <v>851</v>
      </c>
      <c r="L43" s="141" t="s">
        <v>852</v>
      </c>
      <c r="M43" s="141" t="s">
        <v>853</v>
      </c>
      <c r="N43" s="141" t="s">
        <v>354</v>
      </c>
      <c r="O43" s="141" t="s">
        <v>408</v>
      </c>
      <c r="P43" s="141" t="s">
        <v>409</v>
      </c>
      <c r="Q43" s="141" t="s">
        <v>409</v>
      </c>
      <c r="R43" s="141" t="s">
        <v>361</v>
      </c>
      <c r="S43" s="141" t="s">
        <v>408</v>
      </c>
      <c r="T43" s="141" t="s">
        <v>768</v>
      </c>
      <c r="U43" s="141" t="s">
        <v>768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354</v>
      </c>
      <c r="AL43" s="141" t="s">
        <v>364</v>
      </c>
      <c r="AM43" s="141" t="s">
        <v>354</v>
      </c>
      <c r="AN43" s="141" t="s">
        <v>769</v>
      </c>
      <c r="AO43" s="141" t="s">
        <v>768</v>
      </c>
      <c r="AP43" s="141" t="s">
        <v>770</v>
      </c>
      <c r="AQ43" s="141" t="s">
        <v>771</v>
      </c>
      <c r="AR43" s="141" t="s">
        <v>485</v>
      </c>
      <c r="AS43" s="141" t="s">
        <v>391</v>
      </c>
      <c r="AT43" s="141"/>
      <c r="AU43" s="141" t="s">
        <v>852</v>
      </c>
      <c r="AV43" s="141" t="s">
        <v>772</v>
      </c>
      <c r="AW43" s="141" t="s">
        <v>854</v>
      </c>
      <c r="AX43" s="141" t="s">
        <v>774</v>
      </c>
      <c r="AY43" s="141" t="s">
        <v>855</v>
      </c>
      <c r="AZ43" s="141" t="s">
        <v>776</v>
      </c>
      <c r="BA43" s="141" t="s">
        <v>856</v>
      </c>
      <c r="BB43" s="141" t="s">
        <v>778</v>
      </c>
      <c r="BC43" s="141" t="s">
        <v>857</v>
      </c>
      <c r="BD43" s="141" t="s">
        <v>779</v>
      </c>
      <c r="BE43" s="141" t="s">
        <v>858</v>
      </c>
      <c r="BF43" s="141" t="s">
        <v>781</v>
      </c>
      <c r="BG43" s="141" t="s">
        <v>859</v>
      </c>
      <c r="BH43" s="141" t="s">
        <v>783</v>
      </c>
      <c r="BI43" s="141" t="s">
        <v>860</v>
      </c>
      <c r="BJ43" s="141" t="s">
        <v>785</v>
      </c>
      <c r="BK43" s="141" t="s">
        <v>861</v>
      </c>
      <c r="BL43" s="141" t="s">
        <v>787</v>
      </c>
      <c r="BM43" s="141" t="s">
        <v>862</v>
      </c>
      <c r="BN43" s="141" t="s">
        <v>382</v>
      </c>
      <c r="BO43" s="141" t="s">
        <v>863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864</v>
      </c>
      <c r="E44" s="141"/>
      <c r="F44" s="141" t="s">
        <v>466</v>
      </c>
      <c r="G44" s="141"/>
      <c r="H44" s="141" t="s">
        <v>353</v>
      </c>
      <c r="I44" s="141"/>
      <c r="J44" s="141" t="s">
        <v>354</v>
      </c>
      <c r="K44" s="141" t="s">
        <v>865</v>
      </c>
      <c r="L44" s="141"/>
      <c r="M44" s="141"/>
      <c r="N44" s="141" t="s">
        <v>354</v>
      </c>
      <c r="O44" s="141"/>
      <c r="P44" s="141"/>
      <c r="Q44" s="141"/>
      <c r="R44" s="141"/>
      <c r="S44" s="141" t="s">
        <v>408</v>
      </c>
      <c r="T44" s="141" t="s">
        <v>768</v>
      </c>
      <c r="U44" s="141" t="s">
        <v>768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354</v>
      </c>
      <c r="AL44" s="141" t="s">
        <v>364</v>
      </c>
      <c r="AM44" s="141" t="s">
        <v>354</v>
      </c>
      <c r="AN44" s="141" t="s">
        <v>769</v>
      </c>
      <c r="AO44" s="141" t="s">
        <v>768</v>
      </c>
      <c r="AP44" s="141" t="s">
        <v>770</v>
      </c>
      <c r="AQ44" s="141" t="s">
        <v>771</v>
      </c>
      <c r="AR44" s="141" t="s">
        <v>485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866</v>
      </c>
      <c r="D45" s="141" t="s">
        <v>867</v>
      </c>
      <c r="E45" s="141" t="s">
        <v>868</v>
      </c>
      <c r="F45" s="141" t="s">
        <v>869</v>
      </c>
      <c r="G45" s="141"/>
      <c r="H45" s="141" t="s">
        <v>353</v>
      </c>
      <c r="I45" s="141"/>
      <c r="J45" s="141" t="s">
        <v>354</v>
      </c>
      <c r="K45" s="141" t="s">
        <v>605</v>
      </c>
      <c r="L45" s="141"/>
      <c r="M45" s="141"/>
      <c r="N45" s="141" t="s">
        <v>393</v>
      </c>
      <c r="O45" s="141" t="s">
        <v>391</v>
      </c>
      <c r="P45" s="141" t="s">
        <v>392</v>
      </c>
      <c r="Q45" s="141" t="s">
        <v>392</v>
      </c>
      <c r="R45" s="141" t="s">
        <v>361</v>
      </c>
      <c r="S45" s="141" t="s">
        <v>408</v>
      </c>
      <c r="T45" s="141" t="s">
        <v>768</v>
      </c>
      <c r="U45" s="141" t="s">
        <v>768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354</v>
      </c>
      <c r="AL45" s="141" t="s">
        <v>364</v>
      </c>
      <c r="AM45" s="141" t="s">
        <v>354</v>
      </c>
      <c r="AN45" s="141" t="s">
        <v>769</v>
      </c>
      <c r="AO45" s="141" t="s">
        <v>768</v>
      </c>
      <c r="AP45" s="141" t="s">
        <v>770</v>
      </c>
      <c r="AQ45" s="141" t="s">
        <v>771</v>
      </c>
      <c r="AR45" s="141" t="s">
        <v>485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870</v>
      </c>
      <c r="E46" s="141"/>
      <c r="F46" s="141" t="s">
        <v>466</v>
      </c>
      <c r="G46" s="141"/>
      <c r="H46" s="141" t="s">
        <v>353</v>
      </c>
      <c r="I46" s="141"/>
      <c r="J46" s="141" t="s">
        <v>354</v>
      </c>
      <c r="K46" s="141" t="s">
        <v>871</v>
      </c>
      <c r="L46" s="141"/>
      <c r="M46" s="141"/>
      <c r="N46" s="141" t="s">
        <v>354</v>
      </c>
      <c r="O46" s="141"/>
      <c r="P46" s="141"/>
      <c r="Q46" s="141"/>
      <c r="R46" s="141"/>
      <c r="S46" s="141" t="s">
        <v>408</v>
      </c>
      <c r="T46" s="141" t="s">
        <v>768</v>
      </c>
      <c r="U46" s="141" t="s">
        <v>768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354</v>
      </c>
      <c r="AL46" s="141" t="s">
        <v>364</v>
      </c>
      <c r="AM46" s="141" t="s">
        <v>354</v>
      </c>
      <c r="AN46" s="141" t="s">
        <v>769</v>
      </c>
      <c r="AO46" s="141" t="s">
        <v>768</v>
      </c>
      <c r="AP46" s="141" t="s">
        <v>770</v>
      </c>
      <c r="AQ46" s="141" t="s">
        <v>771</v>
      </c>
      <c r="AR46" s="141" t="s">
        <v>485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872</v>
      </c>
      <c r="D47" s="141" t="s">
        <v>873</v>
      </c>
      <c r="E47" s="141" t="s">
        <v>874</v>
      </c>
      <c r="F47" s="141" t="s">
        <v>437</v>
      </c>
      <c r="G47" s="141"/>
      <c r="H47" s="141" t="s">
        <v>353</v>
      </c>
      <c r="I47" s="141"/>
      <c r="J47" s="141" t="s">
        <v>354</v>
      </c>
      <c r="K47" s="141" t="s">
        <v>736</v>
      </c>
      <c r="L47" s="141" t="s">
        <v>875</v>
      </c>
      <c r="M47" s="141" t="s">
        <v>876</v>
      </c>
      <c r="N47" s="141" t="s">
        <v>358</v>
      </c>
      <c r="O47" s="141" t="s">
        <v>408</v>
      </c>
      <c r="P47" s="141" t="s">
        <v>409</v>
      </c>
      <c r="Q47" s="141" t="s">
        <v>409</v>
      </c>
      <c r="R47" s="141" t="s">
        <v>361</v>
      </c>
      <c r="S47" s="141" t="s">
        <v>408</v>
      </c>
      <c r="T47" s="141" t="s">
        <v>768</v>
      </c>
      <c r="U47" s="141" t="s">
        <v>768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354</v>
      </c>
      <c r="AL47" s="141" t="s">
        <v>364</v>
      </c>
      <c r="AM47" s="141" t="s">
        <v>354</v>
      </c>
      <c r="AN47" s="141" t="s">
        <v>769</v>
      </c>
      <c r="AO47" s="141" t="s">
        <v>768</v>
      </c>
      <c r="AP47" s="141" t="s">
        <v>770</v>
      </c>
      <c r="AQ47" s="141" t="s">
        <v>771</v>
      </c>
      <c r="AR47" s="141" t="s">
        <v>485</v>
      </c>
      <c r="AS47" s="141"/>
      <c r="AT47" s="141"/>
      <c r="AU47" s="141" t="s">
        <v>875</v>
      </c>
      <c r="AV47" s="141" t="s">
        <v>772</v>
      </c>
      <c r="AW47" s="141" t="s">
        <v>877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382</v>
      </c>
      <c r="BO47" s="141" t="s">
        <v>878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879</v>
      </c>
      <c r="D48" s="141" t="s">
        <v>393</v>
      </c>
      <c r="E48" s="141" t="s">
        <v>880</v>
      </c>
      <c r="F48" s="141" t="s">
        <v>881</v>
      </c>
      <c r="G48" s="141"/>
      <c r="H48" s="141" t="s">
        <v>353</v>
      </c>
      <c r="I48" s="141"/>
      <c r="J48" s="141" t="s">
        <v>354</v>
      </c>
      <c r="K48" s="141" t="s">
        <v>882</v>
      </c>
      <c r="L48" s="141" t="s">
        <v>883</v>
      </c>
      <c r="M48" s="141" t="s">
        <v>884</v>
      </c>
      <c r="N48" s="141" t="s">
        <v>354</v>
      </c>
      <c r="O48" s="141" t="s">
        <v>369</v>
      </c>
      <c r="P48" s="141" t="s">
        <v>528</v>
      </c>
      <c r="Q48" s="141" t="s">
        <v>529</v>
      </c>
      <c r="R48" s="141" t="s">
        <v>361</v>
      </c>
      <c r="S48" s="141" t="s">
        <v>369</v>
      </c>
      <c r="T48" s="141" t="s">
        <v>885</v>
      </c>
      <c r="U48" s="141" t="s">
        <v>885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354</v>
      </c>
      <c r="AL48" s="141" t="s">
        <v>364</v>
      </c>
      <c r="AM48" s="141" t="s">
        <v>354</v>
      </c>
      <c r="AN48" s="141" t="s">
        <v>886</v>
      </c>
      <c r="AO48" s="141" t="s">
        <v>885</v>
      </c>
      <c r="AP48" s="141" t="s">
        <v>887</v>
      </c>
      <c r="AQ48" s="141" t="s">
        <v>888</v>
      </c>
      <c r="AR48" s="141" t="s">
        <v>889</v>
      </c>
      <c r="AS48" s="141" t="s">
        <v>369</v>
      </c>
      <c r="AT48" s="141"/>
      <c r="AU48" s="141" t="s">
        <v>883</v>
      </c>
      <c r="AV48" s="141" t="s">
        <v>890</v>
      </c>
      <c r="AW48" s="141" t="s">
        <v>891</v>
      </c>
      <c r="AX48" s="141" t="s">
        <v>892</v>
      </c>
      <c r="AY48" s="141" t="s">
        <v>893</v>
      </c>
      <c r="AZ48" s="141" t="s">
        <v>774</v>
      </c>
      <c r="BA48" s="141" t="s">
        <v>894</v>
      </c>
      <c r="BB48" s="141" t="s">
        <v>778</v>
      </c>
      <c r="BC48" s="141" t="s">
        <v>895</v>
      </c>
      <c r="BD48" s="141" t="s">
        <v>779</v>
      </c>
      <c r="BE48" s="141" t="s">
        <v>896</v>
      </c>
      <c r="BF48" s="141" t="s">
        <v>781</v>
      </c>
      <c r="BG48" s="141" t="s">
        <v>897</v>
      </c>
      <c r="BH48" s="141" t="s">
        <v>571</v>
      </c>
      <c r="BI48" s="141" t="s">
        <v>898</v>
      </c>
      <c r="BJ48" s="141" t="s">
        <v>783</v>
      </c>
      <c r="BK48" s="141" t="s">
        <v>899</v>
      </c>
      <c r="BL48" s="141" t="s">
        <v>900</v>
      </c>
      <c r="BM48" s="141" t="s">
        <v>901</v>
      </c>
      <c r="BN48" s="141" t="s">
        <v>902</v>
      </c>
      <c r="BO48" s="141" t="s">
        <v>903</v>
      </c>
      <c r="BP48" s="141" t="s">
        <v>904</v>
      </c>
      <c r="BQ48" s="141" t="s">
        <v>905</v>
      </c>
      <c r="BR48" s="141" t="s">
        <v>906</v>
      </c>
      <c r="BS48" s="141" t="s">
        <v>907</v>
      </c>
      <c r="BT48" s="141" t="s">
        <v>908</v>
      </c>
      <c r="BU48" s="141" t="s">
        <v>909</v>
      </c>
      <c r="BV48" s="141" t="s">
        <v>910</v>
      </c>
      <c r="BW48" s="141" t="s">
        <v>911</v>
      </c>
      <c r="BX48" s="141" t="s">
        <v>912</v>
      </c>
      <c r="BY48" s="141" t="s">
        <v>913</v>
      </c>
      <c r="BZ48" s="141" t="s">
        <v>787</v>
      </c>
      <c r="CA48" s="141" t="s">
        <v>914</v>
      </c>
      <c r="CB48" s="141" t="s">
        <v>382</v>
      </c>
      <c r="CC48" s="141" t="s">
        <v>915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916</v>
      </c>
      <c r="D49" s="141" t="s">
        <v>917</v>
      </c>
      <c r="E49" s="141" t="s">
        <v>918</v>
      </c>
      <c r="F49" s="141" t="s">
        <v>919</v>
      </c>
      <c r="G49" s="141"/>
      <c r="H49" s="141" t="s">
        <v>353</v>
      </c>
      <c r="I49" s="141"/>
      <c r="J49" s="141" t="s">
        <v>354</v>
      </c>
      <c r="K49" s="141" t="s">
        <v>920</v>
      </c>
      <c r="L49" s="141" t="s">
        <v>921</v>
      </c>
      <c r="M49" s="141" t="s">
        <v>922</v>
      </c>
      <c r="N49" s="141" t="s">
        <v>354</v>
      </c>
      <c r="O49" s="141" t="s">
        <v>358</v>
      </c>
      <c r="P49" s="141" t="s">
        <v>359</v>
      </c>
      <c r="Q49" s="141" t="s">
        <v>360</v>
      </c>
      <c r="R49" s="141" t="s">
        <v>361</v>
      </c>
      <c r="S49" s="141" t="s">
        <v>369</v>
      </c>
      <c r="T49" s="141" t="s">
        <v>885</v>
      </c>
      <c r="U49" s="141" t="s">
        <v>885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354</v>
      </c>
      <c r="AL49" s="141" t="s">
        <v>364</v>
      </c>
      <c r="AM49" s="141" t="s">
        <v>354</v>
      </c>
      <c r="AN49" s="141" t="s">
        <v>886</v>
      </c>
      <c r="AO49" s="141" t="s">
        <v>885</v>
      </c>
      <c r="AP49" s="141" t="s">
        <v>887</v>
      </c>
      <c r="AQ49" s="141" t="s">
        <v>888</v>
      </c>
      <c r="AR49" s="141" t="s">
        <v>889</v>
      </c>
      <c r="AS49" s="141" t="s">
        <v>393</v>
      </c>
      <c r="AT49" s="141"/>
      <c r="AU49" s="141" t="s">
        <v>921</v>
      </c>
      <c r="AV49" s="141" t="s">
        <v>890</v>
      </c>
      <c r="AW49" s="141" t="s">
        <v>923</v>
      </c>
      <c r="AX49" s="141" t="s">
        <v>892</v>
      </c>
      <c r="AY49" s="141" t="s">
        <v>924</v>
      </c>
      <c r="AZ49" s="141" t="s">
        <v>774</v>
      </c>
      <c r="BA49" s="141" t="s">
        <v>925</v>
      </c>
      <c r="BB49" s="141" t="s">
        <v>778</v>
      </c>
      <c r="BC49" s="141" t="s">
        <v>926</v>
      </c>
      <c r="BD49" s="141" t="s">
        <v>779</v>
      </c>
      <c r="BE49" s="141" t="s">
        <v>927</v>
      </c>
      <c r="BF49" s="141" t="s">
        <v>781</v>
      </c>
      <c r="BG49" s="141" t="s">
        <v>928</v>
      </c>
      <c r="BH49" s="141" t="s">
        <v>571</v>
      </c>
      <c r="BI49" s="141" t="s">
        <v>677</v>
      </c>
      <c r="BJ49" s="141" t="s">
        <v>783</v>
      </c>
      <c r="BK49" s="141" t="s">
        <v>929</v>
      </c>
      <c r="BL49" s="141" t="s">
        <v>900</v>
      </c>
      <c r="BM49" s="141" t="s">
        <v>930</v>
      </c>
      <c r="BN49" s="141" t="s">
        <v>902</v>
      </c>
      <c r="BO49" s="141" t="s">
        <v>931</v>
      </c>
      <c r="BP49" s="141" t="s">
        <v>904</v>
      </c>
      <c r="BQ49" s="141" t="s">
        <v>840</v>
      </c>
      <c r="BR49" s="141" t="s">
        <v>906</v>
      </c>
      <c r="BS49" s="141" t="s">
        <v>932</v>
      </c>
      <c r="BT49" s="141" t="s">
        <v>908</v>
      </c>
      <c r="BU49" s="141" t="s">
        <v>933</v>
      </c>
      <c r="BV49" s="141" t="s">
        <v>910</v>
      </c>
      <c r="BW49" s="141" t="s">
        <v>934</v>
      </c>
      <c r="BX49" s="141" t="s">
        <v>912</v>
      </c>
      <c r="BY49" s="141" t="s">
        <v>935</v>
      </c>
      <c r="BZ49" s="141" t="s">
        <v>787</v>
      </c>
      <c r="CA49" s="141" t="s">
        <v>936</v>
      </c>
      <c r="CB49" s="141" t="s">
        <v>382</v>
      </c>
      <c r="CC49" s="141" t="s">
        <v>937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938</v>
      </c>
      <c r="D50" s="141" t="s">
        <v>771</v>
      </c>
      <c r="E50" s="141" t="s">
        <v>939</v>
      </c>
      <c r="F50" s="141" t="s">
        <v>940</v>
      </c>
      <c r="G50" s="141"/>
      <c r="H50" s="141" t="s">
        <v>353</v>
      </c>
      <c r="I50" s="141"/>
      <c r="J50" s="141" t="s">
        <v>354</v>
      </c>
      <c r="K50" s="141" t="s">
        <v>700</v>
      </c>
      <c r="L50" s="141" t="s">
        <v>941</v>
      </c>
      <c r="M50" s="141" t="s">
        <v>942</v>
      </c>
      <c r="N50" s="141" t="s">
        <v>354</v>
      </c>
      <c r="O50" s="141" t="s">
        <v>426</v>
      </c>
      <c r="P50" s="141" t="s">
        <v>454</v>
      </c>
      <c r="Q50" s="141" t="s">
        <v>455</v>
      </c>
      <c r="R50" s="141" t="s">
        <v>361</v>
      </c>
      <c r="S50" s="141" t="s">
        <v>369</v>
      </c>
      <c r="T50" s="141" t="s">
        <v>885</v>
      </c>
      <c r="U50" s="141" t="s">
        <v>885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354</v>
      </c>
      <c r="AL50" s="141" t="s">
        <v>364</v>
      </c>
      <c r="AM50" s="141" t="s">
        <v>354</v>
      </c>
      <c r="AN50" s="141" t="s">
        <v>886</v>
      </c>
      <c r="AO50" s="141" t="s">
        <v>885</v>
      </c>
      <c r="AP50" s="141" t="s">
        <v>887</v>
      </c>
      <c r="AQ50" s="141" t="s">
        <v>888</v>
      </c>
      <c r="AR50" s="141" t="s">
        <v>889</v>
      </c>
      <c r="AS50" s="141" t="s">
        <v>358</v>
      </c>
      <c r="AT50" s="141"/>
      <c r="AU50" s="141" t="s">
        <v>941</v>
      </c>
      <c r="AV50" s="141" t="s">
        <v>890</v>
      </c>
      <c r="AW50" s="141" t="s">
        <v>943</v>
      </c>
      <c r="AX50" s="141" t="s">
        <v>892</v>
      </c>
      <c r="AY50" s="141" t="s">
        <v>944</v>
      </c>
      <c r="AZ50" s="141" t="s">
        <v>774</v>
      </c>
      <c r="BA50" s="141" t="s">
        <v>945</v>
      </c>
      <c r="BB50" s="141" t="s">
        <v>778</v>
      </c>
      <c r="BC50" s="141" t="s">
        <v>946</v>
      </c>
      <c r="BD50" s="141" t="s">
        <v>779</v>
      </c>
      <c r="BE50" s="141" t="s">
        <v>947</v>
      </c>
      <c r="BF50" s="141" t="s">
        <v>781</v>
      </c>
      <c r="BG50" s="141" t="s">
        <v>948</v>
      </c>
      <c r="BH50" s="141" t="s">
        <v>571</v>
      </c>
      <c r="BI50" s="141" t="s">
        <v>949</v>
      </c>
      <c r="BJ50" s="141" t="s">
        <v>783</v>
      </c>
      <c r="BK50" s="141" t="s">
        <v>950</v>
      </c>
      <c r="BL50" s="141" t="s">
        <v>900</v>
      </c>
      <c r="BM50" s="141" t="s">
        <v>951</v>
      </c>
      <c r="BN50" s="141" t="s">
        <v>902</v>
      </c>
      <c r="BO50" s="141" t="s">
        <v>952</v>
      </c>
      <c r="BP50" s="141" t="s">
        <v>904</v>
      </c>
      <c r="BQ50" s="141" t="s">
        <v>953</v>
      </c>
      <c r="BR50" s="141" t="s">
        <v>906</v>
      </c>
      <c r="BS50" s="141" t="s">
        <v>954</v>
      </c>
      <c r="BT50" s="141" t="s">
        <v>908</v>
      </c>
      <c r="BU50" s="141" t="s">
        <v>955</v>
      </c>
      <c r="BV50" s="141" t="s">
        <v>910</v>
      </c>
      <c r="BW50" s="141" t="s">
        <v>913</v>
      </c>
      <c r="BX50" s="141" t="s">
        <v>912</v>
      </c>
      <c r="BY50" s="141" t="s">
        <v>956</v>
      </c>
      <c r="BZ50" s="141" t="s">
        <v>787</v>
      </c>
      <c r="CA50" s="141" t="s">
        <v>957</v>
      </c>
      <c r="CB50" s="141" t="s">
        <v>382</v>
      </c>
      <c r="CC50" s="141" t="s">
        <v>958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959</v>
      </c>
      <c r="D51" s="141" t="s">
        <v>960</v>
      </c>
      <c r="E51" s="141" t="s">
        <v>961</v>
      </c>
      <c r="F51" s="141" t="s">
        <v>962</v>
      </c>
      <c r="G51" s="141"/>
      <c r="H51" s="141" t="s">
        <v>353</v>
      </c>
      <c r="I51" s="141"/>
      <c r="J51" s="141" t="s">
        <v>354</v>
      </c>
      <c r="K51" s="141" t="s">
        <v>963</v>
      </c>
      <c r="L51" s="141" t="s">
        <v>964</v>
      </c>
      <c r="M51" s="141" t="s">
        <v>965</v>
      </c>
      <c r="N51" s="141" t="s">
        <v>354</v>
      </c>
      <c r="O51" s="141" t="s">
        <v>369</v>
      </c>
      <c r="P51" s="141" t="s">
        <v>528</v>
      </c>
      <c r="Q51" s="141" t="s">
        <v>529</v>
      </c>
      <c r="R51" s="141" t="s">
        <v>361</v>
      </c>
      <c r="S51" s="141" t="s">
        <v>369</v>
      </c>
      <c r="T51" s="141" t="s">
        <v>885</v>
      </c>
      <c r="U51" s="141" t="s">
        <v>885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354</v>
      </c>
      <c r="AL51" s="141" t="s">
        <v>364</v>
      </c>
      <c r="AM51" s="141" t="s">
        <v>354</v>
      </c>
      <c r="AN51" s="141" t="s">
        <v>886</v>
      </c>
      <c r="AO51" s="141" t="s">
        <v>885</v>
      </c>
      <c r="AP51" s="141" t="s">
        <v>887</v>
      </c>
      <c r="AQ51" s="141" t="s">
        <v>888</v>
      </c>
      <c r="AR51" s="141" t="s">
        <v>889</v>
      </c>
      <c r="AS51" s="141" t="s">
        <v>426</v>
      </c>
      <c r="AT51" s="141"/>
      <c r="AU51" s="141" t="s">
        <v>964</v>
      </c>
      <c r="AV51" s="141" t="s">
        <v>890</v>
      </c>
      <c r="AW51" s="141" t="s">
        <v>966</v>
      </c>
      <c r="AX51" s="141" t="s">
        <v>892</v>
      </c>
      <c r="AY51" s="141" t="s">
        <v>967</v>
      </c>
      <c r="AZ51" s="141" t="s">
        <v>774</v>
      </c>
      <c r="BA51" s="141" t="s">
        <v>690</v>
      </c>
      <c r="BB51" s="141" t="s">
        <v>778</v>
      </c>
      <c r="BC51" s="141" t="s">
        <v>968</v>
      </c>
      <c r="BD51" s="141" t="s">
        <v>779</v>
      </c>
      <c r="BE51" s="141" t="s">
        <v>969</v>
      </c>
      <c r="BF51" s="141" t="s">
        <v>781</v>
      </c>
      <c r="BG51" s="141" t="s">
        <v>970</v>
      </c>
      <c r="BH51" s="141" t="s">
        <v>571</v>
      </c>
      <c r="BI51" s="141" t="s">
        <v>971</v>
      </c>
      <c r="BJ51" s="141" t="s">
        <v>783</v>
      </c>
      <c r="BK51" s="141" t="s">
        <v>972</v>
      </c>
      <c r="BL51" s="141" t="s">
        <v>900</v>
      </c>
      <c r="BM51" s="141" t="s">
        <v>973</v>
      </c>
      <c r="BN51" s="141" t="s">
        <v>902</v>
      </c>
      <c r="BO51" s="141" t="s">
        <v>974</v>
      </c>
      <c r="BP51" s="141" t="s">
        <v>904</v>
      </c>
      <c r="BQ51" s="141" t="s">
        <v>975</v>
      </c>
      <c r="BR51" s="141" t="s">
        <v>906</v>
      </c>
      <c r="BS51" s="141" t="s">
        <v>976</v>
      </c>
      <c r="BT51" s="141" t="s">
        <v>908</v>
      </c>
      <c r="BU51" s="141" t="s">
        <v>977</v>
      </c>
      <c r="BV51" s="141" t="s">
        <v>910</v>
      </c>
      <c r="BW51" s="141" t="s">
        <v>978</v>
      </c>
      <c r="BX51" s="141" t="s">
        <v>912</v>
      </c>
      <c r="BY51" s="141" t="s">
        <v>979</v>
      </c>
      <c r="BZ51" s="141" t="s">
        <v>787</v>
      </c>
      <c r="CA51" s="141" t="s">
        <v>980</v>
      </c>
      <c r="CB51" s="141" t="s">
        <v>382</v>
      </c>
      <c r="CC51" s="141" t="s">
        <v>981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982</v>
      </c>
      <c r="D52" s="141" t="s">
        <v>983</v>
      </c>
      <c r="E52" s="141" t="s">
        <v>984</v>
      </c>
      <c r="F52" s="141" t="s">
        <v>471</v>
      </c>
      <c r="G52" s="141"/>
      <c r="H52" s="141" t="s">
        <v>353</v>
      </c>
      <c r="I52" s="141"/>
      <c r="J52" s="141" t="s">
        <v>354</v>
      </c>
      <c r="K52" s="141" t="s">
        <v>638</v>
      </c>
      <c r="L52" s="141" t="s">
        <v>985</v>
      </c>
      <c r="M52" s="141" t="s">
        <v>986</v>
      </c>
      <c r="N52" s="141" t="s">
        <v>354</v>
      </c>
      <c r="O52" s="141" t="s">
        <v>358</v>
      </c>
      <c r="P52" s="141" t="s">
        <v>359</v>
      </c>
      <c r="Q52" s="141" t="s">
        <v>360</v>
      </c>
      <c r="R52" s="141" t="s">
        <v>361</v>
      </c>
      <c r="S52" s="141" t="s">
        <v>369</v>
      </c>
      <c r="T52" s="141" t="s">
        <v>885</v>
      </c>
      <c r="U52" s="141" t="s">
        <v>885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354</v>
      </c>
      <c r="AL52" s="141" t="s">
        <v>364</v>
      </c>
      <c r="AM52" s="141" t="s">
        <v>354</v>
      </c>
      <c r="AN52" s="141" t="s">
        <v>886</v>
      </c>
      <c r="AO52" s="141" t="s">
        <v>885</v>
      </c>
      <c r="AP52" s="141" t="s">
        <v>887</v>
      </c>
      <c r="AQ52" s="141" t="s">
        <v>888</v>
      </c>
      <c r="AR52" s="141" t="s">
        <v>889</v>
      </c>
      <c r="AS52" s="141" t="s">
        <v>441</v>
      </c>
      <c r="AT52" s="141"/>
      <c r="AU52" s="141" t="s">
        <v>985</v>
      </c>
      <c r="AV52" s="141" t="s">
        <v>890</v>
      </c>
      <c r="AW52" s="141" t="s">
        <v>987</v>
      </c>
      <c r="AX52" s="141" t="s">
        <v>892</v>
      </c>
      <c r="AY52" s="141" t="s">
        <v>988</v>
      </c>
      <c r="AZ52" s="141" t="s">
        <v>774</v>
      </c>
      <c r="BA52" s="141" t="s">
        <v>989</v>
      </c>
      <c r="BB52" s="141" t="s">
        <v>778</v>
      </c>
      <c r="BC52" s="141" t="s">
        <v>970</v>
      </c>
      <c r="BD52" s="141" t="s">
        <v>779</v>
      </c>
      <c r="BE52" s="141" t="s">
        <v>990</v>
      </c>
      <c r="BF52" s="141" t="s">
        <v>781</v>
      </c>
      <c r="BG52" s="141" t="s">
        <v>991</v>
      </c>
      <c r="BH52" s="141" t="s">
        <v>571</v>
      </c>
      <c r="BI52" s="141" t="s">
        <v>992</v>
      </c>
      <c r="BJ52" s="141" t="s">
        <v>783</v>
      </c>
      <c r="BK52" s="141" t="s">
        <v>993</v>
      </c>
      <c r="BL52" s="141" t="s">
        <v>900</v>
      </c>
      <c r="BM52" s="141" t="s">
        <v>994</v>
      </c>
      <c r="BN52" s="141" t="s">
        <v>902</v>
      </c>
      <c r="BO52" s="141" t="s">
        <v>995</v>
      </c>
      <c r="BP52" s="141" t="s">
        <v>904</v>
      </c>
      <c r="BQ52" s="141" t="s">
        <v>996</v>
      </c>
      <c r="BR52" s="141" t="s">
        <v>906</v>
      </c>
      <c r="BS52" s="141" t="s">
        <v>997</v>
      </c>
      <c r="BT52" s="141" t="s">
        <v>908</v>
      </c>
      <c r="BU52" s="141" t="s">
        <v>998</v>
      </c>
      <c r="BV52" s="141" t="s">
        <v>910</v>
      </c>
      <c r="BW52" s="141" t="s">
        <v>999</v>
      </c>
      <c r="BX52" s="141" t="s">
        <v>912</v>
      </c>
      <c r="BY52" s="141" t="s">
        <v>1000</v>
      </c>
      <c r="BZ52" s="141" t="s">
        <v>787</v>
      </c>
      <c r="CA52" s="141" t="s">
        <v>1001</v>
      </c>
      <c r="CB52" s="141" t="s">
        <v>382</v>
      </c>
      <c r="CC52" s="141" t="s">
        <v>1002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1003</v>
      </c>
      <c r="D53" s="141" t="s">
        <v>1004</v>
      </c>
      <c r="E53" s="141" t="s">
        <v>984</v>
      </c>
      <c r="F53" s="141" t="s">
        <v>1005</v>
      </c>
      <c r="G53" s="141"/>
      <c r="H53" s="141" t="s">
        <v>353</v>
      </c>
      <c r="I53" s="141"/>
      <c r="J53" s="141" t="s">
        <v>354</v>
      </c>
      <c r="K53" s="141" t="s">
        <v>1006</v>
      </c>
      <c r="L53" s="141" t="s">
        <v>1007</v>
      </c>
      <c r="M53" s="141" t="s">
        <v>1008</v>
      </c>
      <c r="N53" s="141" t="s">
        <v>354</v>
      </c>
      <c r="O53" s="141" t="s">
        <v>358</v>
      </c>
      <c r="P53" s="141" t="s">
        <v>359</v>
      </c>
      <c r="Q53" s="141" t="s">
        <v>360</v>
      </c>
      <c r="R53" s="141" t="s">
        <v>361</v>
      </c>
      <c r="S53" s="141" t="s">
        <v>369</v>
      </c>
      <c r="T53" s="141" t="s">
        <v>885</v>
      </c>
      <c r="U53" s="141" t="s">
        <v>885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354</v>
      </c>
      <c r="AL53" s="141" t="s">
        <v>364</v>
      </c>
      <c r="AM53" s="141" t="s">
        <v>354</v>
      </c>
      <c r="AN53" s="141" t="s">
        <v>886</v>
      </c>
      <c r="AO53" s="141" t="s">
        <v>885</v>
      </c>
      <c r="AP53" s="141" t="s">
        <v>887</v>
      </c>
      <c r="AQ53" s="141" t="s">
        <v>888</v>
      </c>
      <c r="AR53" s="141" t="s">
        <v>889</v>
      </c>
      <c r="AS53" s="141" t="s">
        <v>391</v>
      </c>
      <c r="AT53" s="141"/>
      <c r="AU53" s="141" t="s">
        <v>1007</v>
      </c>
      <c r="AV53" s="141" t="s">
        <v>890</v>
      </c>
      <c r="AW53" s="141" t="s">
        <v>1009</v>
      </c>
      <c r="AX53" s="141" t="s">
        <v>892</v>
      </c>
      <c r="AY53" s="141" t="s">
        <v>988</v>
      </c>
      <c r="AZ53" s="141" t="s">
        <v>774</v>
      </c>
      <c r="BA53" s="141" t="s">
        <v>1010</v>
      </c>
      <c r="BB53" s="141" t="s">
        <v>778</v>
      </c>
      <c r="BC53" s="141" t="s">
        <v>1011</v>
      </c>
      <c r="BD53" s="141" t="s">
        <v>779</v>
      </c>
      <c r="BE53" s="141" t="s">
        <v>1012</v>
      </c>
      <c r="BF53" s="141" t="s">
        <v>781</v>
      </c>
      <c r="BG53" s="141" t="s">
        <v>1013</v>
      </c>
      <c r="BH53" s="141" t="s">
        <v>571</v>
      </c>
      <c r="BI53" s="141" t="s">
        <v>1014</v>
      </c>
      <c r="BJ53" s="141" t="s">
        <v>783</v>
      </c>
      <c r="BK53" s="141" t="s">
        <v>1015</v>
      </c>
      <c r="BL53" s="141" t="s">
        <v>900</v>
      </c>
      <c r="BM53" s="141" t="s">
        <v>1016</v>
      </c>
      <c r="BN53" s="141" t="s">
        <v>902</v>
      </c>
      <c r="BO53" s="141" t="s">
        <v>1017</v>
      </c>
      <c r="BP53" s="141" t="s">
        <v>904</v>
      </c>
      <c r="BQ53" s="141" t="s">
        <v>1018</v>
      </c>
      <c r="BR53" s="141" t="s">
        <v>906</v>
      </c>
      <c r="BS53" s="141" t="s">
        <v>1019</v>
      </c>
      <c r="BT53" s="141" t="s">
        <v>908</v>
      </c>
      <c r="BU53" s="141" t="s">
        <v>1020</v>
      </c>
      <c r="BV53" s="141" t="s">
        <v>910</v>
      </c>
      <c r="BW53" s="141" t="s">
        <v>1021</v>
      </c>
      <c r="BX53" s="141" t="s">
        <v>912</v>
      </c>
      <c r="BY53" s="141" t="s">
        <v>1022</v>
      </c>
      <c r="BZ53" s="141" t="s">
        <v>787</v>
      </c>
      <c r="CA53" s="141" t="s">
        <v>1023</v>
      </c>
      <c r="CB53" s="141" t="s">
        <v>382</v>
      </c>
      <c r="CC53" s="141" t="s">
        <v>1024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1025</v>
      </c>
      <c r="D54" s="141" t="s">
        <v>1026</v>
      </c>
      <c r="E54" s="141" t="s">
        <v>1027</v>
      </c>
      <c r="F54" s="141" t="s">
        <v>1028</v>
      </c>
      <c r="G54" s="141"/>
      <c r="H54" s="141" t="s">
        <v>353</v>
      </c>
      <c r="I54" s="141"/>
      <c r="J54" s="141" t="s">
        <v>354</v>
      </c>
      <c r="K54" s="141" t="s">
        <v>1029</v>
      </c>
      <c r="L54" s="141" t="s">
        <v>1030</v>
      </c>
      <c r="M54" s="141" t="s">
        <v>1031</v>
      </c>
      <c r="N54" s="141" t="s">
        <v>354</v>
      </c>
      <c r="O54" s="141" t="s">
        <v>393</v>
      </c>
      <c r="P54" s="141" t="s">
        <v>424</v>
      </c>
      <c r="Q54" s="141" t="s">
        <v>425</v>
      </c>
      <c r="R54" s="141" t="s">
        <v>361</v>
      </c>
      <c r="S54" s="141" t="s">
        <v>369</v>
      </c>
      <c r="T54" s="141" t="s">
        <v>885</v>
      </c>
      <c r="U54" s="141" t="s">
        <v>885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354</v>
      </c>
      <c r="AL54" s="141" t="s">
        <v>364</v>
      </c>
      <c r="AM54" s="141" t="s">
        <v>354</v>
      </c>
      <c r="AN54" s="141" t="s">
        <v>886</v>
      </c>
      <c r="AO54" s="141" t="s">
        <v>885</v>
      </c>
      <c r="AP54" s="141" t="s">
        <v>887</v>
      </c>
      <c r="AQ54" s="141" t="s">
        <v>888</v>
      </c>
      <c r="AR54" s="141" t="s">
        <v>889</v>
      </c>
      <c r="AS54" s="141" t="s">
        <v>368</v>
      </c>
      <c r="AT54" s="141"/>
      <c r="AU54" s="141" t="s">
        <v>1030</v>
      </c>
      <c r="AV54" s="141" t="s">
        <v>890</v>
      </c>
      <c r="AW54" s="141" t="s">
        <v>1032</v>
      </c>
      <c r="AX54" s="141" t="s">
        <v>892</v>
      </c>
      <c r="AY54" s="141" t="s">
        <v>1033</v>
      </c>
      <c r="AZ54" s="141" t="s">
        <v>774</v>
      </c>
      <c r="BA54" s="141" t="s">
        <v>1034</v>
      </c>
      <c r="BB54" s="141" t="s">
        <v>778</v>
      </c>
      <c r="BC54" s="141" t="s">
        <v>1035</v>
      </c>
      <c r="BD54" s="141" t="s">
        <v>779</v>
      </c>
      <c r="BE54" s="141" t="s">
        <v>1036</v>
      </c>
      <c r="BF54" s="141" t="s">
        <v>781</v>
      </c>
      <c r="BG54" s="141" t="s">
        <v>1037</v>
      </c>
      <c r="BH54" s="141" t="s">
        <v>571</v>
      </c>
      <c r="BI54" s="141" t="s">
        <v>1038</v>
      </c>
      <c r="BJ54" s="141" t="s">
        <v>783</v>
      </c>
      <c r="BK54" s="141" t="s">
        <v>1039</v>
      </c>
      <c r="BL54" s="141" t="s">
        <v>900</v>
      </c>
      <c r="BM54" s="141" t="s">
        <v>1040</v>
      </c>
      <c r="BN54" s="141" t="s">
        <v>902</v>
      </c>
      <c r="BO54" s="141" t="s">
        <v>1041</v>
      </c>
      <c r="BP54" s="141" t="s">
        <v>904</v>
      </c>
      <c r="BQ54" s="141" t="s">
        <v>1042</v>
      </c>
      <c r="BR54" s="141" t="s">
        <v>906</v>
      </c>
      <c r="BS54" s="141" t="s">
        <v>1043</v>
      </c>
      <c r="BT54" s="141" t="s">
        <v>908</v>
      </c>
      <c r="BU54" s="141" t="s">
        <v>1044</v>
      </c>
      <c r="BV54" s="141" t="s">
        <v>910</v>
      </c>
      <c r="BW54" s="141" t="s">
        <v>1045</v>
      </c>
      <c r="BX54" s="141" t="s">
        <v>912</v>
      </c>
      <c r="BY54" s="141" t="s">
        <v>1046</v>
      </c>
      <c r="BZ54" s="141" t="s">
        <v>787</v>
      </c>
      <c r="CA54" s="141" t="s">
        <v>1047</v>
      </c>
      <c r="CB54" s="141" t="s">
        <v>382</v>
      </c>
      <c r="CC54" s="141" t="s">
        <v>1048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1049</v>
      </c>
      <c r="D55" s="141" t="s">
        <v>1050</v>
      </c>
      <c r="E55" s="141" t="s">
        <v>1051</v>
      </c>
      <c r="F55" s="141" t="s">
        <v>1052</v>
      </c>
      <c r="G55" s="141"/>
      <c r="H55" s="141" t="s">
        <v>353</v>
      </c>
      <c r="I55" s="141"/>
      <c r="J55" s="141" t="s">
        <v>354</v>
      </c>
      <c r="K55" s="141" t="s">
        <v>671</v>
      </c>
      <c r="L55" s="141" t="s">
        <v>1053</v>
      </c>
      <c r="M55" s="141" t="s">
        <v>1054</v>
      </c>
      <c r="N55" s="141" t="s">
        <v>354</v>
      </c>
      <c r="O55" s="141" t="s">
        <v>358</v>
      </c>
      <c r="P55" s="141" t="s">
        <v>359</v>
      </c>
      <c r="Q55" s="141" t="s">
        <v>360</v>
      </c>
      <c r="R55" s="141" t="s">
        <v>361</v>
      </c>
      <c r="S55" s="141" t="s">
        <v>369</v>
      </c>
      <c r="T55" s="141" t="s">
        <v>885</v>
      </c>
      <c r="U55" s="141" t="s">
        <v>885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354</v>
      </c>
      <c r="AL55" s="141" t="s">
        <v>364</v>
      </c>
      <c r="AM55" s="141" t="s">
        <v>354</v>
      </c>
      <c r="AN55" s="141" t="s">
        <v>886</v>
      </c>
      <c r="AO55" s="141" t="s">
        <v>885</v>
      </c>
      <c r="AP55" s="141" t="s">
        <v>887</v>
      </c>
      <c r="AQ55" s="141" t="s">
        <v>888</v>
      </c>
      <c r="AR55" s="141" t="s">
        <v>889</v>
      </c>
      <c r="AS55" s="141" t="s">
        <v>408</v>
      </c>
      <c r="AT55" s="141"/>
      <c r="AU55" s="141" t="s">
        <v>1053</v>
      </c>
      <c r="AV55" s="141" t="s">
        <v>890</v>
      </c>
      <c r="AW55" s="141" t="s">
        <v>729</v>
      </c>
      <c r="AX55" s="141" t="s">
        <v>892</v>
      </c>
      <c r="AY55" s="141" t="s">
        <v>498</v>
      </c>
      <c r="AZ55" s="141" t="s">
        <v>774</v>
      </c>
      <c r="BA55" s="141" t="s">
        <v>1055</v>
      </c>
      <c r="BB55" s="141" t="s">
        <v>778</v>
      </c>
      <c r="BC55" s="141" t="s">
        <v>1056</v>
      </c>
      <c r="BD55" s="141" t="s">
        <v>779</v>
      </c>
      <c r="BE55" s="141" t="s">
        <v>1057</v>
      </c>
      <c r="BF55" s="141" t="s">
        <v>781</v>
      </c>
      <c r="BG55" s="141" t="s">
        <v>1058</v>
      </c>
      <c r="BH55" s="141" t="s">
        <v>571</v>
      </c>
      <c r="BI55" s="141" t="s">
        <v>1059</v>
      </c>
      <c r="BJ55" s="141" t="s">
        <v>783</v>
      </c>
      <c r="BK55" s="141" t="s">
        <v>1060</v>
      </c>
      <c r="BL55" s="141" t="s">
        <v>900</v>
      </c>
      <c r="BM55" s="141" t="s">
        <v>1061</v>
      </c>
      <c r="BN55" s="141" t="s">
        <v>902</v>
      </c>
      <c r="BO55" s="141" t="s">
        <v>1062</v>
      </c>
      <c r="BP55" s="141" t="s">
        <v>904</v>
      </c>
      <c r="BQ55" s="141" t="s">
        <v>1063</v>
      </c>
      <c r="BR55" s="141" t="s">
        <v>906</v>
      </c>
      <c r="BS55" s="141" t="s">
        <v>1064</v>
      </c>
      <c r="BT55" s="141" t="s">
        <v>908</v>
      </c>
      <c r="BU55" s="141" t="s">
        <v>1065</v>
      </c>
      <c r="BV55" s="141" t="s">
        <v>910</v>
      </c>
      <c r="BW55" s="141" t="s">
        <v>1066</v>
      </c>
      <c r="BX55" s="141" t="s">
        <v>912</v>
      </c>
      <c r="BY55" s="141" t="s">
        <v>1067</v>
      </c>
      <c r="BZ55" s="141" t="s">
        <v>787</v>
      </c>
      <c r="CA55" s="141" t="s">
        <v>1068</v>
      </c>
      <c r="CB55" s="141" t="s">
        <v>382</v>
      </c>
      <c r="CC55" s="141" t="s">
        <v>1069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1070</v>
      </c>
      <c r="D56" s="141" t="s">
        <v>1071</v>
      </c>
      <c r="E56" s="141" t="s">
        <v>1072</v>
      </c>
      <c r="F56" s="141" t="s">
        <v>1073</v>
      </c>
      <c r="G56" s="141"/>
      <c r="H56" s="141" t="s">
        <v>353</v>
      </c>
      <c r="I56" s="141"/>
      <c r="J56" s="141" t="s">
        <v>354</v>
      </c>
      <c r="K56" s="141" t="s">
        <v>590</v>
      </c>
      <c r="L56" s="141" t="s">
        <v>1074</v>
      </c>
      <c r="M56" s="141" t="s">
        <v>1075</v>
      </c>
      <c r="N56" s="141" t="s">
        <v>354</v>
      </c>
      <c r="O56" s="141" t="s">
        <v>369</v>
      </c>
      <c r="P56" s="141" t="s">
        <v>528</v>
      </c>
      <c r="Q56" s="141" t="s">
        <v>529</v>
      </c>
      <c r="R56" s="141" t="s">
        <v>361</v>
      </c>
      <c r="S56" s="141" t="s">
        <v>369</v>
      </c>
      <c r="T56" s="141" t="s">
        <v>885</v>
      </c>
      <c r="U56" s="141" t="s">
        <v>885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354</v>
      </c>
      <c r="AL56" s="141" t="s">
        <v>364</v>
      </c>
      <c r="AM56" s="141" t="s">
        <v>354</v>
      </c>
      <c r="AN56" s="141" t="s">
        <v>886</v>
      </c>
      <c r="AO56" s="141" t="s">
        <v>885</v>
      </c>
      <c r="AP56" s="141" t="s">
        <v>887</v>
      </c>
      <c r="AQ56" s="141" t="s">
        <v>888</v>
      </c>
      <c r="AR56" s="141" t="s">
        <v>889</v>
      </c>
      <c r="AS56" s="141" t="s">
        <v>490</v>
      </c>
      <c r="AT56" s="141"/>
      <c r="AU56" s="141" t="s">
        <v>1074</v>
      </c>
      <c r="AV56" s="141" t="s">
        <v>890</v>
      </c>
      <c r="AW56" s="141" t="s">
        <v>1076</v>
      </c>
      <c r="AX56" s="141" t="s">
        <v>892</v>
      </c>
      <c r="AY56" s="141" t="s">
        <v>1077</v>
      </c>
      <c r="AZ56" s="141" t="s">
        <v>774</v>
      </c>
      <c r="BA56" s="141" t="s">
        <v>1078</v>
      </c>
      <c r="BB56" s="141" t="s">
        <v>778</v>
      </c>
      <c r="BC56" s="141" t="s">
        <v>1079</v>
      </c>
      <c r="BD56" s="141" t="s">
        <v>779</v>
      </c>
      <c r="BE56" s="141" t="s">
        <v>1080</v>
      </c>
      <c r="BF56" s="141" t="s">
        <v>781</v>
      </c>
      <c r="BG56" s="141" t="s">
        <v>407</v>
      </c>
      <c r="BH56" s="141" t="s">
        <v>571</v>
      </c>
      <c r="BI56" s="141" t="s">
        <v>1081</v>
      </c>
      <c r="BJ56" s="141" t="s">
        <v>783</v>
      </c>
      <c r="BK56" s="141" t="s">
        <v>1082</v>
      </c>
      <c r="BL56" s="141" t="s">
        <v>900</v>
      </c>
      <c r="BM56" s="141" t="s">
        <v>1083</v>
      </c>
      <c r="BN56" s="141" t="s">
        <v>902</v>
      </c>
      <c r="BO56" s="141" t="s">
        <v>1084</v>
      </c>
      <c r="BP56" s="141" t="s">
        <v>904</v>
      </c>
      <c r="BQ56" s="141" t="s">
        <v>1085</v>
      </c>
      <c r="BR56" s="141" t="s">
        <v>906</v>
      </c>
      <c r="BS56" s="141" t="s">
        <v>1086</v>
      </c>
      <c r="BT56" s="141" t="s">
        <v>908</v>
      </c>
      <c r="BU56" s="141" t="s">
        <v>1087</v>
      </c>
      <c r="BV56" s="141" t="s">
        <v>910</v>
      </c>
      <c r="BW56" s="141" t="s">
        <v>1088</v>
      </c>
      <c r="BX56" s="141" t="s">
        <v>912</v>
      </c>
      <c r="BY56" s="141" t="s">
        <v>1089</v>
      </c>
      <c r="BZ56" s="141" t="s">
        <v>787</v>
      </c>
      <c r="CA56" s="141" t="s">
        <v>1090</v>
      </c>
      <c r="CB56" s="141" t="s">
        <v>382</v>
      </c>
      <c r="CC56" s="141" t="s">
        <v>1091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1092</v>
      </c>
      <c r="D57" s="141" t="s">
        <v>1093</v>
      </c>
      <c r="E57" s="141" t="s">
        <v>1094</v>
      </c>
      <c r="F57" s="141" t="s">
        <v>1095</v>
      </c>
      <c r="G57" s="141"/>
      <c r="H57" s="141" t="s">
        <v>353</v>
      </c>
      <c r="I57" s="141"/>
      <c r="J57" s="141" t="s">
        <v>354</v>
      </c>
      <c r="K57" s="141" t="s">
        <v>1096</v>
      </c>
      <c r="L57" s="141" t="s">
        <v>1097</v>
      </c>
      <c r="M57" s="141" t="s">
        <v>1098</v>
      </c>
      <c r="N57" s="141" t="s">
        <v>354</v>
      </c>
      <c r="O57" s="141" t="s">
        <v>391</v>
      </c>
      <c r="P57" s="141" t="s">
        <v>392</v>
      </c>
      <c r="Q57" s="141" t="s">
        <v>392</v>
      </c>
      <c r="R57" s="141" t="s">
        <v>361</v>
      </c>
      <c r="S57" s="141" t="s">
        <v>369</v>
      </c>
      <c r="T57" s="141" t="s">
        <v>885</v>
      </c>
      <c r="U57" s="141" t="s">
        <v>885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354</v>
      </c>
      <c r="AL57" s="141" t="s">
        <v>364</v>
      </c>
      <c r="AM57" s="141" t="s">
        <v>354</v>
      </c>
      <c r="AN57" s="141" t="s">
        <v>886</v>
      </c>
      <c r="AO57" s="141" t="s">
        <v>885</v>
      </c>
      <c r="AP57" s="141" t="s">
        <v>887</v>
      </c>
      <c r="AQ57" s="141" t="s">
        <v>888</v>
      </c>
      <c r="AR57" s="141" t="s">
        <v>889</v>
      </c>
      <c r="AS57" s="141" t="s">
        <v>485</v>
      </c>
      <c r="AT57" s="141"/>
      <c r="AU57" s="141" t="s">
        <v>1097</v>
      </c>
      <c r="AV57" s="141" t="s">
        <v>890</v>
      </c>
      <c r="AW57" s="141" t="s">
        <v>1099</v>
      </c>
      <c r="AX57" s="141" t="s">
        <v>892</v>
      </c>
      <c r="AY57" s="141" t="s">
        <v>1100</v>
      </c>
      <c r="AZ57" s="141" t="s">
        <v>774</v>
      </c>
      <c r="BA57" s="141" t="s">
        <v>1101</v>
      </c>
      <c r="BB57" s="141" t="s">
        <v>778</v>
      </c>
      <c r="BC57" s="141" t="s">
        <v>1102</v>
      </c>
      <c r="BD57" s="141" t="s">
        <v>779</v>
      </c>
      <c r="BE57" s="141" t="s">
        <v>1103</v>
      </c>
      <c r="BF57" s="141" t="s">
        <v>781</v>
      </c>
      <c r="BG57" s="141" t="s">
        <v>1104</v>
      </c>
      <c r="BH57" s="141" t="s">
        <v>571</v>
      </c>
      <c r="BI57" s="141" t="s">
        <v>1105</v>
      </c>
      <c r="BJ57" s="141" t="s">
        <v>783</v>
      </c>
      <c r="BK57" s="141" t="s">
        <v>1106</v>
      </c>
      <c r="BL57" s="141" t="s">
        <v>900</v>
      </c>
      <c r="BM57" s="141" t="s">
        <v>1107</v>
      </c>
      <c r="BN57" s="141" t="s">
        <v>902</v>
      </c>
      <c r="BO57" s="141" t="s">
        <v>1108</v>
      </c>
      <c r="BP57" s="141" t="s">
        <v>904</v>
      </c>
      <c r="BQ57" s="141" t="s">
        <v>1109</v>
      </c>
      <c r="BR57" s="141" t="s">
        <v>906</v>
      </c>
      <c r="BS57" s="141" t="s">
        <v>1110</v>
      </c>
      <c r="BT57" s="141" t="s">
        <v>908</v>
      </c>
      <c r="BU57" s="141" t="s">
        <v>1111</v>
      </c>
      <c r="BV57" s="141" t="s">
        <v>910</v>
      </c>
      <c r="BW57" s="141" t="s">
        <v>1112</v>
      </c>
      <c r="BX57" s="141" t="s">
        <v>912</v>
      </c>
      <c r="BY57" s="141" t="s">
        <v>1113</v>
      </c>
      <c r="BZ57" s="141" t="s">
        <v>787</v>
      </c>
      <c r="CA57" s="141" t="s">
        <v>1114</v>
      </c>
      <c r="CB57" s="141" t="s">
        <v>382</v>
      </c>
      <c r="CC57" s="141" t="s">
        <v>1115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1116</v>
      </c>
      <c r="E58" s="141"/>
      <c r="F58" s="141" t="s">
        <v>466</v>
      </c>
      <c r="G58" s="141"/>
      <c r="H58" s="141" t="s">
        <v>353</v>
      </c>
      <c r="I58" s="141"/>
      <c r="J58" s="141" t="s">
        <v>354</v>
      </c>
      <c r="K58" s="141" t="s">
        <v>1117</v>
      </c>
      <c r="L58" s="141"/>
      <c r="M58" s="141"/>
      <c r="N58" s="141" t="s">
        <v>354</v>
      </c>
      <c r="O58" s="141"/>
      <c r="P58" s="141"/>
      <c r="Q58" s="141"/>
      <c r="R58" s="141"/>
      <c r="S58" s="141" t="s">
        <v>369</v>
      </c>
      <c r="T58" s="141" t="s">
        <v>885</v>
      </c>
      <c r="U58" s="141" t="s">
        <v>885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354</v>
      </c>
      <c r="AL58" s="141" t="s">
        <v>364</v>
      </c>
      <c r="AM58" s="141" t="s">
        <v>354</v>
      </c>
      <c r="AN58" s="141" t="s">
        <v>886</v>
      </c>
      <c r="AO58" s="141" t="s">
        <v>885</v>
      </c>
      <c r="AP58" s="141" t="s">
        <v>887</v>
      </c>
      <c r="AQ58" s="141" t="s">
        <v>888</v>
      </c>
      <c r="AR58" s="141" t="s">
        <v>889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1118</v>
      </c>
      <c r="E59" s="141"/>
      <c r="F59" s="141" t="s">
        <v>466</v>
      </c>
      <c r="G59" s="141"/>
      <c r="H59" s="141" t="s">
        <v>353</v>
      </c>
      <c r="I59" s="141"/>
      <c r="J59" s="141" t="s">
        <v>354</v>
      </c>
      <c r="K59" s="141" t="s">
        <v>640</v>
      </c>
      <c r="L59" s="141"/>
      <c r="M59" s="141"/>
      <c r="N59" s="141" t="s">
        <v>354</v>
      </c>
      <c r="O59" s="141"/>
      <c r="P59" s="141"/>
      <c r="Q59" s="141"/>
      <c r="R59" s="141"/>
      <c r="S59" s="141" t="s">
        <v>369</v>
      </c>
      <c r="T59" s="141" t="s">
        <v>885</v>
      </c>
      <c r="U59" s="141" t="s">
        <v>885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354</v>
      </c>
      <c r="AL59" s="141" t="s">
        <v>364</v>
      </c>
      <c r="AM59" s="141" t="s">
        <v>354</v>
      </c>
      <c r="AN59" s="141" t="s">
        <v>886</v>
      </c>
      <c r="AO59" s="141" t="s">
        <v>885</v>
      </c>
      <c r="AP59" s="141" t="s">
        <v>887</v>
      </c>
      <c r="AQ59" s="141" t="s">
        <v>888</v>
      </c>
      <c r="AR59" s="141" t="s">
        <v>889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1119</v>
      </c>
      <c r="D60" s="141" t="s">
        <v>1120</v>
      </c>
      <c r="E60" s="141" t="s">
        <v>1121</v>
      </c>
      <c r="F60" s="141" t="s">
        <v>508</v>
      </c>
      <c r="G60" s="141"/>
      <c r="H60" s="141" t="s">
        <v>353</v>
      </c>
      <c r="I60" s="141"/>
      <c r="J60" s="141" t="s">
        <v>354</v>
      </c>
      <c r="K60" s="141" t="s">
        <v>729</v>
      </c>
      <c r="L60" s="141"/>
      <c r="M60" s="141"/>
      <c r="N60" s="141" t="s">
        <v>369</v>
      </c>
      <c r="O60" s="141" t="s">
        <v>369</v>
      </c>
      <c r="P60" s="141" t="s">
        <v>528</v>
      </c>
      <c r="Q60" s="141" t="s">
        <v>529</v>
      </c>
      <c r="R60" s="141" t="s">
        <v>361</v>
      </c>
      <c r="S60" s="141" t="s">
        <v>369</v>
      </c>
      <c r="T60" s="141" t="s">
        <v>885</v>
      </c>
      <c r="U60" s="141" t="s">
        <v>885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354</v>
      </c>
      <c r="AL60" s="141" t="s">
        <v>364</v>
      </c>
      <c r="AM60" s="141" t="s">
        <v>354</v>
      </c>
      <c r="AN60" s="141" t="s">
        <v>886</v>
      </c>
      <c r="AO60" s="141" t="s">
        <v>885</v>
      </c>
      <c r="AP60" s="141" t="s">
        <v>887</v>
      </c>
      <c r="AQ60" s="141" t="s">
        <v>888</v>
      </c>
      <c r="AR60" s="141" t="s">
        <v>889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1122</v>
      </c>
      <c r="D61" s="141" t="s">
        <v>1123</v>
      </c>
      <c r="E61" s="141" t="s">
        <v>1124</v>
      </c>
      <c r="F61" s="141" t="s">
        <v>1125</v>
      </c>
      <c r="G61" s="141"/>
      <c r="H61" s="141" t="s">
        <v>353</v>
      </c>
      <c r="I61" s="141"/>
      <c r="J61" s="141" t="s">
        <v>354</v>
      </c>
      <c r="K61" s="141" t="s">
        <v>1126</v>
      </c>
      <c r="L61" s="141" t="s">
        <v>1127</v>
      </c>
      <c r="M61" s="141" t="s">
        <v>1128</v>
      </c>
      <c r="N61" s="141" t="s">
        <v>354</v>
      </c>
      <c r="O61" s="141" t="s">
        <v>369</v>
      </c>
      <c r="P61" s="141" t="s">
        <v>528</v>
      </c>
      <c r="Q61" s="141" t="s">
        <v>529</v>
      </c>
      <c r="R61" s="141" t="s">
        <v>361</v>
      </c>
      <c r="S61" s="141" t="s">
        <v>368</v>
      </c>
      <c r="T61" s="141" t="s">
        <v>1129</v>
      </c>
      <c r="U61" s="141" t="s">
        <v>1129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354</v>
      </c>
      <c r="AL61" s="141" t="s">
        <v>364</v>
      </c>
      <c r="AM61" s="141" t="s">
        <v>354</v>
      </c>
      <c r="AN61" s="141" t="s">
        <v>367</v>
      </c>
      <c r="AO61" s="141" t="s">
        <v>1129</v>
      </c>
      <c r="AP61" s="141" t="s">
        <v>653</v>
      </c>
      <c r="AQ61" s="141" t="s">
        <v>654</v>
      </c>
      <c r="AR61" s="141" t="s">
        <v>408</v>
      </c>
      <c r="AS61" s="141" t="s">
        <v>369</v>
      </c>
      <c r="AT61" s="141"/>
      <c r="AU61" s="141" t="s">
        <v>1127</v>
      </c>
      <c r="AV61" s="141" t="s">
        <v>655</v>
      </c>
      <c r="AW61" s="141" t="s">
        <v>1130</v>
      </c>
      <c r="AX61" s="141" t="s">
        <v>657</v>
      </c>
      <c r="AY61" s="141" t="s">
        <v>1131</v>
      </c>
      <c r="AZ61" s="141" t="s">
        <v>659</v>
      </c>
      <c r="BA61" s="141" t="s">
        <v>1132</v>
      </c>
      <c r="BB61" s="141" t="s">
        <v>661</v>
      </c>
      <c r="BC61" s="141" t="s">
        <v>444</v>
      </c>
      <c r="BD61" s="141" t="s">
        <v>497</v>
      </c>
      <c r="BE61" s="141" t="s">
        <v>1133</v>
      </c>
      <c r="BF61" s="141" t="s">
        <v>378</v>
      </c>
      <c r="BG61" s="141" t="s">
        <v>1134</v>
      </c>
      <c r="BH61" s="141" t="s">
        <v>380</v>
      </c>
      <c r="BI61" s="141" t="s">
        <v>1039</v>
      </c>
      <c r="BJ61" s="141" t="s">
        <v>382</v>
      </c>
      <c r="BK61" s="141" t="s">
        <v>1135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1136</v>
      </c>
      <c r="D62" s="141" t="s">
        <v>1137</v>
      </c>
      <c r="E62" s="141" t="s">
        <v>1138</v>
      </c>
      <c r="F62" s="141" t="s">
        <v>1139</v>
      </c>
      <c r="G62" s="141"/>
      <c r="H62" s="141" t="s">
        <v>353</v>
      </c>
      <c r="I62" s="141"/>
      <c r="J62" s="141" t="s">
        <v>354</v>
      </c>
      <c r="K62" s="141" t="s">
        <v>1140</v>
      </c>
      <c r="L62" s="141" t="s">
        <v>1141</v>
      </c>
      <c r="M62" s="141" t="s">
        <v>1142</v>
      </c>
      <c r="N62" s="141" t="s">
        <v>354</v>
      </c>
      <c r="O62" s="141" t="s">
        <v>393</v>
      </c>
      <c r="P62" s="141" t="s">
        <v>424</v>
      </c>
      <c r="Q62" s="141" t="s">
        <v>425</v>
      </c>
      <c r="R62" s="141" t="s">
        <v>361</v>
      </c>
      <c r="S62" s="141" t="s">
        <v>368</v>
      </c>
      <c r="T62" s="141" t="s">
        <v>1129</v>
      </c>
      <c r="U62" s="141" t="s">
        <v>1129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354</v>
      </c>
      <c r="AL62" s="141" t="s">
        <v>364</v>
      </c>
      <c r="AM62" s="141" t="s">
        <v>354</v>
      </c>
      <c r="AN62" s="141" t="s">
        <v>367</v>
      </c>
      <c r="AO62" s="141" t="s">
        <v>1129</v>
      </c>
      <c r="AP62" s="141" t="s">
        <v>653</v>
      </c>
      <c r="AQ62" s="141" t="s">
        <v>654</v>
      </c>
      <c r="AR62" s="141" t="s">
        <v>408</v>
      </c>
      <c r="AS62" s="141" t="s">
        <v>393</v>
      </c>
      <c r="AT62" s="141"/>
      <c r="AU62" s="141" t="s">
        <v>1141</v>
      </c>
      <c r="AV62" s="141" t="s">
        <v>655</v>
      </c>
      <c r="AW62" s="141" t="s">
        <v>1143</v>
      </c>
      <c r="AX62" s="141" t="s">
        <v>657</v>
      </c>
      <c r="AY62" s="141" t="s">
        <v>1144</v>
      </c>
      <c r="AZ62" s="141" t="s">
        <v>659</v>
      </c>
      <c r="BA62" s="141" t="s">
        <v>1145</v>
      </c>
      <c r="BB62" s="141" t="s">
        <v>661</v>
      </c>
      <c r="BC62" s="141" t="s">
        <v>1146</v>
      </c>
      <c r="BD62" s="141" t="s">
        <v>497</v>
      </c>
      <c r="BE62" s="141" t="s">
        <v>1147</v>
      </c>
      <c r="BF62" s="141" t="s">
        <v>378</v>
      </c>
      <c r="BG62" s="141" t="s">
        <v>673</v>
      </c>
      <c r="BH62" s="141" t="s">
        <v>380</v>
      </c>
      <c r="BI62" s="141" t="s">
        <v>1148</v>
      </c>
      <c r="BJ62" s="141" t="s">
        <v>382</v>
      </c>
      <c r="BK62" s="141" t="s">
        <v>1149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1150</v>
      </c>
      <c r="D63" s="141" t="s">
        <v>1151</v>
      </c>
      <c r="E63" s="141" t="s">
        <v>764</v>
      </c>
      <c r="F63" s="141" t="s">
        <v>1152</v>
      </c>
      <c r="G63" s="141"/>
      <c r="H63" s="141" t="s">
        <v>353</v>
      </c>
      <c r="I63" s="141"/>
      <c r="J63" s="141" t="s">
        <v>354</v>
      </c>
      <c r="K63" s="141" t="s">
        <v>1153</v>
      </c>
      <c r="L63" s="141" t="s">
        <v>1154</v>
      </c>
      <c r="M63" s="141" t="s">
        <v>1155</v>
      </c>
      <c r="N63" s="141" t="s">
        <v>354</v>
      </c>
      <c r="O63" s="141" t="s">
        <v>393</v>
      </c>
      <c r="P63" s="141" t="s">
        <v>424</v>
      </c>
      <c r="Q63" s="141" t="s">
        <v>425</v>
      </c>
      <c r="R63" s="141" t="s">
        <v>361</v>
      </c>
      <c r="S63" s="141" t="s">
        <v>368</v>
      </c>
      <c r="T63" s="141" t="s">
        <v>1129</v>
      </c>
      <c r="U63" s="141" t="s">
        <v>1129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354</v>
      </c>
      <c r="AL63" s="141" t="s">
        <v>364</v>
      </c>
      <c r="AM63" s="141" t="s">
        <v>354</v>
      </c>
      <c r="AN63" s="141" t="s">
        <v>367</v>
      </c>
      <c r="AO63" s="141" t="s">
        <v>1129</v>
      </c>
      <c r="AP63" s="141" t="s">
        <v>653</v>
      </c>
      <c r="AQ63" s="141" t="s">
        <v>654</v>
      </c>
      <c r="AR63" s="141" t="s">
        <v>408</v>
      </c>
      <c r="AS63" s="141" t="s">
        <v>358</v>
      </c>
      <c r="AT63" s="141"/>
      <c r="AU63" s="141" t="s">
        <v>1154</v>
      </c>
      <c r="AV63" s="141" t="s">
        <v>655</v>
      </c>
      <c r="AW63" s="141" t="s">
        <v>1156</v>
      </c>
      <c r="AX63" s="141" t="s">
        <v>657</v>
      </c>
      <c r="AY63" s="141" t="s">
        <v>1157</v>
      </c>
      <c r="AZ63" s="141" t="s">
        <v>659</v>
      </c>
      <c r="BA63" s="141" t="s">
        <v>1158</v>
      </c>
      <c r="BB63" s="141" t="s">
        <v>661</v>
      </c>
      <c r="BC63" s="141" t="s">
        <v>1159</v>
      </c>
      <c r="BD63" s="141" t="s">
        <v>497</v>
      </c>
      <c r="BE63" s="141" t="s">
        <v>1160</v>
      </c>
      <c r="BF63" s="141" t="s">
        <v>378</v>
      </c>
      <c r="BG63" s="141" t="s">
        <v>1104</v>
      </c>
      <c r="BH63" s="141" t="s">
        <v>380</v>
      </c>
      <c r="BI63" s="141" t="s">
        <v>1161</v>
      </c>
      <c r="BJ63" s="141" t="s">
        <v>382</v>
      </c>
      <c r="BK63" s="141" t="s">
        <v>1162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1163</v>
      </c>
      <c r="D64" s="141" t="s">
        <v>1164</v>
      </c>
      <c r="E64" s="141" t="s">
        <v>1165</v>
      </c>
      <c r="F64" s="141" t="s">
        <v>919</v>
      </c>
      <c r="G64" s="141"/>
      <c r="H64" s="141" t="s">
        <v>353</v>
      </c>
      <c r="I64" s="141"/>
      <c r="J64" s="141" t="s">
        <v>354</v>
      </c>
      <c r="K64" s="141" t="s">
        <v>1166</v>
      </c>
      <c r="L64" s="141" t="s">
        <v>1167</v>
      </c>
      <c r="M64" s="141" t="s">
        <v>1168</v>
      </c>
      <c r="N64" s="141" t="s">
        <v>354</v>
      </c>
      <c r="O64" s="141" t="s">
        <v>393</v>
      </c>
      <c r="P64" s="141" t="s">
        <v>424</v>
      </c>
      <c r="Q64" s="141" t="s">
        <v>425</v>
      </c>
      <c r="R64" s="141" t="s">
        <v>361</v>
      </c>
      <c r="S64" s="141" t="s">
        <v>368</v>
      </c>
      <c r="T64" s="141" t="s">
        <v>1129</v>
      </c>
      <c r="U64" s="141" t="s">
        <v>1129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354</v>
      </c>
      <c r="AL64" s="141" t="s">
        <v>364</v>
      </c>
      <c r="AM64" s="141" t="s">
        <v>354</v>
      </c>
      <c r="AN64" s="141" t="s">
        <v>367</v>
      </c>
      <c r="AO64" s="141" t="s">
        <v>1129</v>
      </c>
      <c r="AP64" s="141" t="s">
        <v>653</v>
      </c>
      <c r="AQ64" s="141" t="s">
        <v>654</v>
      </c>
      <c r="AR64" s="141" t="s">
        <v>408</v>
      </c>
      <c r="AS64" s="141" t="s">
        <v>426</v>
      </c>
      <c r="AT64" s="141"/>
      <c r="AU64" s="141" t="s">
        <v>1167</v>
      </c>
      <c r="AV64" s="141" t="s">
        <v>655</v>
      </c>
      <c r="AW64" s="141" t="s">
        <v>1169</v>
      </c>
      <c r="AX64" s="141" t="s">
        <v>657</v>
      </c>
      <c r="AY64" s="141" t="s">
        <v>1170</v>
      </c>
      <c r="AZ64" s="141" t="s">
        <v>659</v>
      </c>
      <c r="BA64" s="141" t="s">
        <v>1171</v>
      </c>
      <c r="BB64" s="141" t="s">
        <v>661</v>
      </c>
      <c r="BC64" s="141" t="s">
        <v>1172</v>
      </c>
      <c r="BD64" s="141" t="s">
        <v>497</v>
      </c>
      <c r="BE64" s="141" t="s">
        <v>1173</v>
      </c>
      <c r="BF64" s="141" t="s">
        <v>378</v>
      </c>
      <c r="BG64" s="141" t="s">
        <v>1039</v>
      </c>
      <c r="BH64" s="141" t="s">
        <v>380</v>
      </c>
      <c r="BI64" s="141" t="s">
        <v>1174</v>
      </c>
      <c r="BJ64" s="141" t="s">
        <v>382</v>
      </c>
      <c r="BK64" s="141" t="s">
        <v>1175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1176</v>
      </c>
      <c r="D65" s="141" t="s">
        <v>1177</v>
      </c>
      <c r="E65" s="141" t="s">
        <v>1178</v>
      </c>
      <c r="F65" s="141" t="s">
        <v>1179</v>
      </c>
      <c r="G65" s="141"/>
      <c r="H65" s="141" t="s">
        <v>353</v>
      </c>
      <c r="I65" s="141"/>
      <c r="J65" s="141" t="s">
        <v>354</v>
      </c>
      <c r="K65" s="141" t="s">
        <v>1180</v>
      </c>
      <c r="L65" s="141" t="s">
        <v>1181</v>
      </c>
      <c r="M65" s="141" t="s">
        <v>1182</v>
      </c>
      <c r="N65" s="141" t="s">
        <v>354</v>
      </c>
      <c r="O65" s="141" t="s">
        <v>426</v>
      </c>
      <c r="P65" s="141" t="s">
        <v>454</v>
      </c>
      <c r="Q65" s="141" t="s">
        <v>455</v>
      </c>
      <c r="R65" s="141" t="s">
        <v>361</v>
      </c>
      <c r="S65" s="141" t="s">
        <v>368</v>
      </c>
      <c r="T65" s="141" t="s">
        <v>1129</v>
      </c>
      <c r="U65" s="141" t="s">
        <v>1129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354</v>
      </c>
      <c r="AL65" s="141" t="s">
        <v>364</v>
      </c>
      <c r="AM65" s="141" t="s">
        <v>354</v>
      </c>
      <c r="AN65" s="141" t="s">
        <v>367</v>
      </c>
      <c r="AO65" s="141" t="s">
        <v>1129</v>
      </c>
      <c r="AP65" s="141" t="s">
        <v>653</v>
      </c>
      <c r="AQ65" s="141" t="s">
        <v>654</v>
      </c>
      <c r="AR65" s="141" t="s">
        <v>408</v>
      </c>
      <c r="AS65" s="141" t="s">
        <v>441</v>
      </c>
      <c r="AT65" s="141"/>
      <c r="AU65" s="141" t="s">
        <v>1181</v>
      </c>
      <c r="AV65" s="141" t="s">
        <v>655</v>
      </c>
      <c r="AW65" s="141" t="s">
        <v>1183</v>
      </c>
      <c r="AX65" s="141" t="s">
        <v>657</v>
      </c>
      <c r="AY65" s="141" t="s">
        <v>1184</v>
      </c>
      <c r="AZ65" s="141" t="s">
        <v>659</v>
      </c>
      <c r="BA65" s="141" t="s">
        <v>1185</v>
      </c>
      <c r="BB65" s="141" t="s">
        <v>661</v>
      </c>
      <c r="BC65" s="141" t="s">
        <v>1186</v>
      </c>
      <c r="BD65" s="141" t="s">
        <v>497</v>
      </c>
      <c r="BE65" s="141" t="s">
        <v>1187</v>
      </c>
      <c r="BF65" s="141" t="s">
        <v>378</v>
      </c>
      <c r="BG65" s="141" t="s">
        <v>1188</v>
      </c>
      <c r="BH65" s="141" t="s">
        <v>380</v>
      </c>
      <c r="BI65" s="141" t="s">
        <v>1189</v>
      </c>
      <c r="BJ65" s="141" t="s">
        <v>382</v>
      </c>
      <c r="BK65" s="141" t="s">
        <v>1190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1191</v>
      </c>
      <c r="D66" s="141" t="s">
        <v>1192</v>
      </c>
      <c r="E66" s="141" t="s">
        <v>1193</v>
      </c>
      <c r="F66" s="141" t="s">
        <v>1194</v>
      </c>
      <c r="G66" s="141"/>
      <c r="H66" s="141" t="s">
        <v>353</v>
      </c>
      <c r="I66" s="141"/>
      <c r="J66" s="141" t="s">
        <v>354</v>
      </c>
      <c r="K66" s="141" t="s">
        <v>1195</v>
      </c>
      <c r="L66" s="141" t="s">
        <v>1196</v>
      </c>
      <c r="M66" s="141" t="s">
        <v>1197</v>
      </c>
      <c r="N66" s="141" t="s">
        <v>354</v>
      </c>
      <c r="O66" s="141" t="s">
        <v>408</v>
      </c>
      <c r="P66" s="141" t="s">
        <v>409</v>
      </c>
      <c r="Q66" s="141" t="s">
        <v>409</v>
      </c>
      <c r="R66" s="141" t="s">
        <v>361</v>
      </c>
      <c r="S66" s="141" t="s">
        <v>368</v>
      </c>
      <c r="T66" s="141" t="s">
        <v>1129</v>
      </c>
      <c r="U66" s="141" t="s">
        <v>1129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354</v>
      </c>
      <c r="AL66" s="141" t="s">
        <v>364</v>
      </c>
      <c r="AM66" s="141" t="s">
        <v>354</v>
      </c>
      <c r="AN66" s="141" t="s">
        <v>367</v>
      </c>
      <c r="AO66" s="141" t="s">
        <v>1129</v>
      </c>
      <c r="AP66" s="141" t="s">
        <v>653</v>
      </c>
      <c r="AQ66" s="141" t="s">
        <v>654</v>
      </c>
      <c r="AR66" s="141" t="s">
        <v>408</v>
      </c>
      <c r="AS66" s="141" t="s">
        <v>391</v>
      </c>
      <c r="AT66" s="141"/>
      <c r="AU66" s="141" t="s">
        <v>1196</v>
      </c>
      <c r="AV66" s="141" t="s">
        <v>655</v>
      </c>
      <c r="AW66" s="141" t="s">
        <v>1198</v>
      </c>
      <c r="AX66" s="141" t="s">
        <v>657</v>
      </c>
      <c r="AY66" s="141" t="s">
        <v>1199</v>
      </c>
      <c r="AZ66" s="141" t="s">
        <v>659</v>
      </c>
      <c r="BA66" s="141" t="s">
        <v>1200</v>
      </c>
      <c r="BB66" s="141" t="s">
        <v>661</v>
      </c>
      <c r="BC66" s="141" t="s">
        <v>1201</v>
      </c>
      <c r="BD66" s="141" t="s">
        <v>497</v>
      </c>
      <c r="BE66" s="141" t="s">
        <v>580</v>
      </c>
      <c r="BF66" s="141" t="s">
        <v>378</v>
      </c>
      <c r="BG66" s="141" t="s">
        <v>1202</v>
      </c>
      <c r="BH66" s="141" t="s">
        <v>380</v>
      </c>
      <c r="BI66" s="141" t="s">
        <v>1203</v>
      </c>
      <c r="BJ66" s="141" t="s">
        <v>382</v>
      </c>
      <c r="BK66" s="141" t="s">
        <v>1204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1205</v>
      </c>
      <c r="D67" s="141" t="s">
        <v>1206</v>
      </c>
      <c r="E67" s="141" t="s">
        <v>1207</v>
      </c>
      <c r="F67" s="141" t="s">
        <v>1208</v>
      </c>
      <c r="G67" s="141"/>
      <c r="H67" s="141" t="s">
        <v>353</v>
      </c>
      <c r="I67" s="141"/>
      <c r="J67" s="141" t="s">
        <v>354</v>
      </c>
      <c r="K67" s="141" t="s">
        <v>1209</v>
      </c>
      <c r="L67" s="141" t="s">
        <v>1210</v>
      </c>
      <c r="M67" s="141" t="s">
        <v>1211</v>
      </c>
      <c r="N67" s="141" t="s">
        <v>354</v>
      </c>
      <c r="O67" s="141" t="s">
        <v>369</v>
      </c>
      <c r="P67" s="141" t="s">
        <v>528</v>
      </c>
      <c r="Q67" s="141" t="s">
        <v>529</v>
      </c>
      <c r="R67" s="141" t="s">
        <v>361</v>
      </c>
      <c r="S67" s="141" t="s">
        <v>368</v>
      </c>
      <c r="T67" s="141" t="s">
        <v>1129</v>
      </c>
      <c r="U67" s="141" t="s">
        <v>1129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354</v>
      </c>
      <c r="AL67" s="141" t="s">
        <v>364</v>
      </c>
      <c r="AM67" s="141" t="s">
        <v>354</v>
      </c>
      <c r="AN67" s="141" t="s">
        <v>367</v>
      </c>
      <c r="AO67" s="141" t="s">
        <v>1129</v>
      </c>
      <c r="AP67" s="141" t="s">
        <v>653</v>
      </c>
      <c r="AQ67" s="141" t="s">
        <v>654</v>
      </c>
      <c r="AR67" s="141" t="s">
        <v>408</v>
      </c>
      <c r="AS67" s="141" t="s">
        <v>368</v>
      </c>
      <c r="AT67" s="141"/>
      <c r="AU67" s="141" t="s">
        <v>1210</v>
      </c>
      <c r="AV67" s="141" t="s">
        <v>655</v>
      </c>
      <c r="AW67" s="141" t="s">
        <v>1212</v>
      </c>
      <c r="AX67" s="141" t="s">
        <v>657</v>
      </c>
      <c r="AY67" s="141" t="s">
        <v>1213</v>
      </c>
      <c r="AZ67" s="141" t="s">
        <v>659</v>
      </c>
      <c r="BA67" s="141" t="s">
        <v>1214</v>
      </c>
      <c r="BB67" s="141" t="s">
        <v>661</v>
      </c>
      <c r="BC67" s="141" t="s">
        <v>1215</v>
      </c>
      <c r="BD67" s="141" t="s">
        <v>497</v>
      </c>
      <c r="BE67" s="141" t="s">
        <v>1162</v>
      </c>
      <c r="BF67" s="141" t="s">
        <v>378</v>
      </c>
      <c r="BG67" s="141" t="s">
        <v>1216</v>
      </c>
      <c r="BH67" s="141" t="s">
        <v>380</v>
      </c>
      <c r="BI67" s="141" t="s">
        <v>1217</v>
      </c>
      <c r="BJ67" s="141" t="s">
        <v>382</v>
      </c>
      <c r="BK67" s="141" t="s">
        <v>750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1218</v>
      </c>
      <c r="D68" s="141" t="s">
        <v>1219</v>
      </c>
      <c r="E68" s="141" t="s">
        <v>1220</v>
      </c>
      <c r="F68" s="141" t="s">
        <v>1221</v>
      </c>
      <c r="G68" s="141"/>
      <c r="H68" s="141" t="s">
        <v>353</v>
      </c>
      <c r="I68" s="141"/>
      <c r="J68" s="141" t="s">
        <v>354</v>
      </c>
      <c r="K68" s="141" t="s">
        <v>878</v>
      </c>
      <c r="L68" s="141" t="s">
        <v>1222</v>
      </c>
      <c r="M68" s="141" t="s">
        <v>1223</v>
      </c>
      <c r="N68" s="141" t="s">
        <v>354</v>
      </c>
      <c r="O68" s="141" t="s">
        <v>393</v>
      </c>
      <c r="P68" s="141" t="s">
        <v>424</v>
      </c>
      <c r="Q68" s="141" t="s">
        <v>425</v>
      </c>
      <c r="R68" s="141" t="s">
        <v>361</v>
      </c>
      <c r="S68" s="141" t="s">
        <v>368</v>
      </c>
      <c r="T68" s="141" t="s">
        <v>1129</v>
      </c>
      <c r="U68" s="141" t="s">
        <v>1129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354</v>
      </c>
      <c r="AL68" s="141" t="s">
        <v>364</v>
      </c>
      <c r="AM68" s="141" t="s">
        <v>354</v>
      </c>
      <c r="AN68" s="141" t="s">
        <v>367</v>
      </c>
      <c r="AO68" s="141" t="s">
        <v>1129</v>
      </c>
      <c r="AP68" s="141" t="s">
        <v>653</v>
      </c>
      <c r="AQ68" s="141" t="s">
        <v>654</v>
      </c>
      <c r="AR68" s="141" t="s">
        <v>408</v>
      </c>
      <c r="AS68" s="141" t="s">
        <v>408</v>
      </c>
      <c r="AT68" s="141"/>
      <c r="AU68" s="141" t="s">
        <v>1222</v>
      </c>
      <c r="AV68" s="141" t="s">
        <v>655</v>
      </c>
      <c r="AW68" s="141" t="s">
        <v>1224</v>
      </c>
      <c r="AX68" s="141" t="s">
        <v>657</v>
      </c>
      <c r="AY68" s="141" t="s">
        <v>1225</v>
      </c>
      <c r="AZ68" s="141" t="s">
        <v>659</v>
      </c>
      <c r="BA68" s="141" t="s">
        <v>1226</v>
      </c>
      <c r="BB68" s="141" t="s">
        <v>661</v>
      </c>
      <c r="BC68" s="141" t="s">
        <v>1227</v>
      </c>
      <c r="BD68" s="141" t="s">
        <v>497</v>
      </c>
      <c r="BE68" s="141" t="s">
        <v>1228</v>
      </c>
      <c r="BF68" s="141" t="s">
        <v>378</v>
      </c>
      <c r="BG68" s="141" t="s">
        <v>1229</v>
      </c>
      <c r="BH68" s="141" t="s">
        <v>380</v>
      </c>
      <c r="BI68" s="141" t="s">
        <v>688</v>
      </c>
      <c r="BJ68" s="141" t="s">
        <v>382</v>
      </c>
      <c r="BK68" s="141" t="s">
        <v>1230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1231</v>
      </c>
      <c r="D69" s="141" t="s">
        <v>1232</v>
      </c>
      <c r="E69" s="141" t="s">
        <v>1233</v>
      </c>
      <c r="F69" s="141" t="s">
        <v>437</v>
      </c>
      <c r="G69" s="141"/>
      <c r="H69" s="141" t="s">
        <v>353</v>
      </c>
      <c r="I69" s="141"/>
      <c r="J69" s="141" t="s">
        <v>354</v>
      </c>
      <c r="K69" s="141" t="s">
        <v>1234</v>
      </c>
      <c r="L69" s="141" t="s">
        <v>1235</v>
      </c>
      <c r="M69" s="141" t="s">
        <v>1236</v>
      </c>
      <c r="N69" s="141" t="s">
        <v>354</v>
      </c>
      <c r="O69" s="141" t="s">
        <v>369</v>
      </c>
      <c r="P69" s="141" t="s">
        <v>528</v>
      </c>
      <c r="Q69" s="141" t="s">
        <v>529</v>
      </c>
      <c r="R69" s="141" t="s">
        <v>361</v>
      </c>
      <c r="S69" s="141" t="s">
        <v>368</v>
      </c>
      <c r="T69" s="141" t="s">
        <v>1129</v>
      </c>
      <c r="U69" s="141" t="s">
        <v>1129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354</v>
      </c>
      <c r="AL69" s="141" t="s">
        <v>364</v>
      </c>
      <c r="AM69" s="141" t="s">
        <v>354</v>
      </c>
      <c r="AN69" s="141" t="s">
        <v>367</v>
      </c>
      <c r="AO69" s="141" t="s">
        <v>1129</v>
      </c>
      <c r="AP69" s="141" t="s">
        <v>653</v>
      </c>
      <c r="AQ69" s="141" t="s">
        <v>654</v>
      </c>
      <c r="AR69" s="141" t="s">
        <v>408</v>
      </c>
      <c r="AS69" s="141" t="s">
        <v>490</v>
      </c>
      <c r="AT69" s="141"/>
      <c r="AU69" s="141" t="s">
        <v>1235</v>
      </c>
      <c r="AV69" s="141" t="s">
        <v>655</v>
      </c>
      <c r="AW69" s="141" t="s">
        <v>1237</v>
      </c>
      <c r="AX69" s="141" t="s">
        <v>657</v>
      </c>
      <c r="AY69" s="141" t="s">
        <v>1238</v>
      </c>
      <c r="AZ69" s="141" t="s">
        <v>659</v>
      </c>
      <c r="BA69" s="141" t="s">
        <v>1239</v>
      </c>
      <c r="BB69" s="141" t="s">
        <v>661</v>
      </c>
      <c r="BC69" s="141" t="s">
        <v>1240</v>
      </c>
      <c r="BD69" s="141" t="s">
        <v>497</v>
      </c>
      <c r="BE69" s="141" t="s">
        <v>1241</v>
      </c>
      <c r="BF69" s="141" t="s">
        <v>378</v>
      </c>
      <c r="BG69" s="141" t="s">
        <v>1242</v>
      </c>
      <c r="BH69" s="141" t="s">
        <v>380</v>
      </c>
      <c r="BI69" s="141" t="s">
        <v>1243</v>
      </c>
      <c r="BJ69" s="141" t="s">
        <v>382</v>
      </c>
      <c r="BK69" s="141" t="s">
        <v>1244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1245</v>
      </c>
      <c r="D70" s="141" t="s">
        <v>1246</v>
      </c>
      <c r="E70" s="141" t="s">
        <v>1247</v>
      </c>
      <c r="F70" s="141" t="s">
        <v>1248</v>
      </c>
      <c r="G70" s="141"/>
      <c r="H70" s="141" t="s">
        <v>353</v>
      </c>
      <c r="I70" s="141"/>
      <c r="J70" s="141" t="s">
        <v>354</v>
      </c>
      <c r="K70" s="141" t="s">
        <v>1117</v>
      </c>
      <c r="L70" s="141" t="s">
        <v>1249</v>
      </c>
      <c r="M70" s="141" t="s">
        <v>1250</v>
      </c>
      <c r="N70" s="141" t="s">
        <v>354</v>
      </c>
      <c r="O70" s="141" t="s">
        <v>369</v>
      </c>
      <c r="P70" s="141" t="s">
        <v>528</v>
      </c>
      <c r="Q70" s="141" t="s">
        <v>529</v>
      </c>
      <c r="R70" s="141" t="s">
        <v>361</v>
      </c>
      <c r="S70" s="141" t="s">
        <v>368</v>
      </c>
      <c r="T70" s="141" t="s">
        <v>1129</v>
      </c>
      <c r="U70" s="141" t="s">
        <v>1129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354</v>
      </c>
      <c r="AL70" s="141" t="s">
        <v>364</v>
      </c>
      <c r="AM70" s="141" t="s">
        <v>354</v>
      </c>
      <c r="AN70" s="141" t="s">
        <v>367</v>
      </c>
      <c r="AO70" s="141" t="s">
        <v>1129</v>
      </c>
      <c r="AP70" s="141" t="s">
        <v>653</v>
      </c>
      <c r="AQ70" s="141" t="s">
        <v>654</v>
      </c>
      <c r="AR70" s="141" t="s">
        <v>408</v>
      </c>
      <c r="AS70" s="141" t="s">
        <v>485</v>
      </c>
      <c r="AT70" s="141"/>
      <c r="AU70" s="141" t="s">
        <v>1249</v>
      </c>
      <c r="AV70" s="141" t="s">
        <v>655</v>
      </c>
      <c r="AW70" s="141" t="s">
        <v>1251</v>
      </c>
      <c r="AX70" s="141" t="s">
        <v>657</v>
      </c>
      <c r="AY70" s="141" t="s">
        <v>1252</v>
      </c>
      <c r="AZ70" s="141" t="s">
        <v>659</v>
      </c>
      <c r="BA70" s="141" t="s">
        <v>1253</v>
      </c>
      <c r="BB70" s="141" t="s">
        <v>661</v>
      </c>
      <c r="BC70" s="141" t="s">
        <v>1254</v>
      </c>
      <c r="BD70" s="141" t="s">
        <v>497</v>
      </c>
      <c r="BE70" s="141" t="s">
        <v>1255</v>
      </c>
      <c r="BF70" s="141" t="s">
        <v>378</v>
      </c>
      <c r="BG70" s="141" t="s">
        <v>1256</v>
      </c>
      <c r="BH70" s="141" t="s">
        <v>380</v>
      </c>
      <c r="BI70" s="141" t="s">
        <v>1257</v>
      </c>
      <c r="BJ70" s="141" t="s">
        <v>382</v>
      </c>
      <c r="BK70" s="141" t="s">
        <v>1258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1259</v>
      </c>
      <c r="D71" s="141" t="s">
        <v>1260</v>
      </c>
      <c r="E71" s="141" t="s">
        <v>1261</v>
      </c>
      <c r="F71" s="141" t="s">
        <v>1262</v>
      </c>
      <c r="G71" s="141"/>
      <c r="H71" s="141" t="s">
        <v>353</v>
      </c>
      <c r="I71" s="141"/>
      <c r="J71" s="141" t="s">
        <v>354</v>
      </c>
      <c r="K71" s="141" t="s">
        <v>1263</v>
      </c>
      <c r="L71" s="141" t="s">
        <v>1264</v>
      </c>
      <c r="M71" s="141" t="s">
        <v>957</v>
      </c>
      <c r="N71" s="141" t="s">
        <v>354</v>
      </c>
      <c r="O71" s="141" t="s">
        <v>358</v>
      </c>
      <c r="P71" s="141" t="s">
        <v>359</v>
      </c>
      <c r="Q71" s="141" t="s">
        <v>360</v>
      </c>
      <c r="R71" s="141" t="s">
        <v>361</v>
      </c>
      <c r="S71" s="141" t="s">
        <v>368</v>
      </c>
      <c r="T71" s="141" t="s">
        <v>1129</v>
      </c>
      <c r="U71" s="141" t="s">
        <v>1129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354</v>
      </c>
      <c r="AL71" s="141" t="s">
        <v>364</v>
      </c>
      <c r="AM71" s="141" t="s">
        <v>354</v>
      </c>
      <c r="AN71" s="141" t="s">
        <v>367</v>
      </c>
      <c r="AO71" s="141" t="s">
        <v>1129</v>
      </c>
      <c r="AP71" s="141" t="s">
        <v>653</v>
      </c>
      <c r="AQ71" s="141" t="s">
        <v>654</v>
      </c>
      <c r="AR71" s="141" t="s">
        <v>408</v>
      </c>
      <c r="AS71" s="141" t="s">
        <v>362</v>
      </c>
      <c r="AT71" s="141"/>
      <c r="AU71" s="141" t="s">
        <v>1264</v>
      </c>
      <c r="AV71" s="141" t="s">
        <v>655</v>
      </c>
      <c r="AW71" s="141" t="s">
        <v>1265</v>
      </c>
      <c r="AX71" s="141" t="s">
        <v>657</v>
      </c>
      <c r="AY71" s="141" t="s">
        <v>1266</v>
      </c>
      <c r="AZ71" s="141" t="s">
        <v>659</v>
      </c>
      <c r="BA71" s="141" t="s">
        <v>1267</v>
      </c>
      <c r="BB71" s="141" t="s">
        <v>661</v>
      </c>
      <c r="BC71" s="141" t="s">
        <v>1268</v>
      </c>
      <c r="BD71" s="141" t="s">
        <v>497</v>
      </c>
      <c r="BE71" s="141" t="s">
        <v>1269</v>
      </c>
      <c r="BF71" s="141" t="s">
        <v>378</v>
      </c>
      <c r="BG71" s="141" t="s">
        <v>1270</v>
      </c>
      <c r="BH71" s="141" t="s">
        <v>380</v>
      </c>
      <c r="BI71" s="141" t="s">
        <v>1271</v>
      </c>
      <c r="BJ71" s="141" t="s">
        <v>382</v>
      </c>
      <c r="BK71" s="141" t="s">
        <v>1272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1273</v>
      </c>
      <c r="D72" s="141" t="s">
        <v>1274</v>
      </c>
      <c r="E72" s="141" t="s">
        <v>1275</v>
      </c>
      <c r="F72" s="141" t="s">
        <v>1028</v>
      </c>
      <c r="G72" s="141"/>
      <c r="H72" s="141" t="s">
        <v>353</v>
      </c>
      <c r="I72" s="141"/>
      <c r="J72" s="141" t="s">
        <v>354</v>
      </c>
      <c r="K72" s="141" t="s">
        <v>1276</v>
      </c>
      <c r="L72" s="141" t="s">
        <v>1277</v>
      </c>
      <c r="M72" s="141" t="s">
        <v>1278</v>
      </c>
      <c r="N72" s="141" t="s">
        <v>354</v>
      </c>
      <c r="O72" s="141" t="s">
        <v>393</v>
      </c>
      <c r="P72" s="141" t="s">
        <v>424</v>
      </c>
      <c r="Q72" s="141" t="s">
        <v>425</v>
      </c>
      <c r="R72" s="141" t="s">
        <v>361</v>
      </c>
      <c r="S72" s="141" t="s">
        <v>368</v>
      </c>
      <c r="T72" s="141" t="s">
        <v>1129</v>
      </c>
      <c r="U72" s="141" t="s">
        <v>1129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354</v>
      </c>
      <c r="AL72" s="141" t="s">
        <v>364</v>
      </c>
      <c r="AM72" s="141" t="s">
        <v>354</v>
      </c>
      <c r="AN72" s="141" t="s">
        <v>367</v>
      </c>
      <c r="AO72" s="141" t="s">
        <v>1129</v>
      </c>
      <c r="AP72" s="141" t="s">
        <v>653</v>
      </c>
      <c r="AQ72" s="141" t="s">
        <v>654</v>
      </c>
      <c r="AR72" s="141" t="s">
        <v>408</v>
      </c>
      <c r="AS72" s="141" t="s">
        <v>1279</v>
      </c>
      <c r="AT72" s="141"/>
      <c r="AU72" s="141" t="s">
        <v>1277</v>
      </c>
      <c r="AV72" s="141" t="s">
        <v>655</v>
      </c>
      <c r="AW72" s="141" t="s">
        <v>1280</v>
      </c>
      <c r="AX72" s="141" t="s">
        <v>657</v>
      </c>
      <c r="AY72" s="141" t="s">
        <v>1281</v>
      </c>
      <c r="AZ72" s="141" t="s">
        <v>659</v>
      </c>
      <c r="BA72" s="141" t="s">
        <v>1282</v>
      </c>
      <c r="BB72" s="141" t="s">
        <v>661</v>
      </c>
      <c r="BC72" s="141" t="s">
        <v>1283</v>
      </c>
      <c r="BD72" s="141" t="s">
        <v>497</v>
      </c>
      <c r="BE72" s="141" t="s">
        <v>1284</v>
      </c>
      <c r="BF72" s="141" t="s">
        <v>378</v>
      </c>
      <c r="BG72" s="141" t="s">
        <v>1285</v>
      </c>
      <c r="BH72" s="141" t="s">
        <v>380</v>
      </c>
      <c r="BI72" s="141" t="s">
        <v>1286</v>
      </c>
      <c r="BJ72" s="141" t="s">
        <v>382</v>
      </c>
      <c r="BK72" s="141" t="s">
        <v>1287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1288</v>
      </c>
      <c r="D73" s="141" t="s">
        <v>1289</v>
      </c>
      <c r="E73" s="141" t="s">
        <v>403</v>
      </c>
      <c r="F73" s="141" t="s">
        <v>1290</v>
      </c>
      <c r="G73" s="141"/>
      <c r="H73" s="141" t="s">
        <v>353</v>
      </c>
      <c r="I73" s="141"/>
      <c r="J73" s="141" t="s">
        <v>354</v>
      </c>
      <c r="K73" s="141" t="s">
        <v>1291</v>
      </c>
      <c r="L73" s="141" t="s">
        <v>1292</v>
      </c>
      <c r="M73" s="141" t="s">
        <v>1293</v>
      </c>
      <c r="N73" s="141" t="s">
        <v>354</v>
      </c>
      <c r="O73" s="141" t="s">
        <v>408</v>
      </c>
      <c r="P73" s="141" t="s">
        <v>409</v>
      </c>
      <c r="Q73" s="141" t="s">
        <v>409</v>
      </c>
      <c r="R73" s="141" t="s">
        <v>361</v>
      </c>
      <c r="S73" s="141" t="s">
        <v>368</v>
      </c>
      <c r="T73" s="141" t="s">
        <v>1129</v>
      </c>
      <c r="U73" s="141" t="s">
        <v>1129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354</v>
      </c>
      <c r="AL73" s="141" t="s">
        <v>364</v>
      </c>
      <c r="AM73" s="141" t="s">
        <v>354</v>
      </c>
      <c r="AN73" s="141" t="s">
        <v>367</v>
      </c>
      <c r="AO73" s="141" t="s">
        <v>1129</v>
      </c>
      <c r="AP73" s="141" t="s">
        <v>653</v>
      </c>
      <c r="AQ73" s="141" t="s">
        <v>654</v>
      </c>
      <c r="AR73" s="141" t="s">
        <v>408</v>
      </c>
      <c r="AS73" s="141" t="s">
        <v>1294</v>
      </c>
      <c r="AT73" s="141"/>
      <c r="AU73" s="141" t="s">
        <v>1292</v>
      </c>
      <c r="AV73" s="141" t="s">
        <v>655</v>
      </c>
      <c r="AW73" s="141" t="s">
        <v>1295</v>
      </c>
      <c r="AX73" s="141" t="s">
        <v>657</v>
      </c>
      <c r="AY73" s="141" t="s">
        <v>1296</v>
      </c>
      <c r="AZ73" s="141" t="s">
        <v>659</v>
      </c>
      <c r="BA73" s="141" t="s">
        <v>1297</v>
      </c>
      <c r="BB73" s="141" t="s">
        <v>661</v>
      </c>
      <c r="BC73" s="141" t="s">
        <v>1298</v>
      </c>
      <c r="BD73" s="141" t="s">
        <v>497</v>
      </c>
      <c r="BE73" s="141" t="s">
        <v>1299</v>
      </c>
      <c r="BF73" s="141" t="s">
        <v>378</v>
      </c>
      <c r="BG73" s="141" t="s">
        <v>1300</v>
      </c>
      <c r="BH73" s="141" t="s">
        <v>380</v>
      </c>
      <c r="BI73" s="141" t="s">
        <v>1301</v>
      </c>
      <c r="BJ73" s="141" t="s">
        <v>382</v>
      </c>
      <c r="BK73" s="141" t="s">
        <v>1302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1303</v>
      </c>
      <c r="D74" s="141" t="s">
        <v>501</v>
      </c>
      <c r="E74" s="141" t="s">
        <v>1304</v>
      </c>
      <c r="F74" s="141" t="s">
        <v>1305</v>
      </c>
      <c r="G74" s="141"/>
      <c r="H74" s="141" t="s">
        <v>353</v>
      </c>
      <c r="I74" s="141"/>
      <c r="J74" s="141" t="s">
        <v>354</v>
      </c>
      <c r="K74" s="141" t="s">
        <v>459</v>
      </c>
      <c r="L74" s="141" t="s">
        <v>1306</v>
      </c>
      <c r="M74" s="141" t="s">
        <v>1307</v>
      </c>
      <c r="N74" s="141" t="s">
        <v>354</v>
      </c>
      <c r="O74" s="141" t="s">
        <v>393</v>
      </c>
      <c r="P74" s="141" t="s">
        <v>424</v>
      </c>
      <c r="Q74" s="141" t="s">
        <v>425</v>
      </c>
      <c r="R74" s="141" t="s">
        <v>361</v>
      </c>
      <c r="S74" s="141" t="s">
        <v>368</v>
      </c>
      <c r="T74" s="141" t="s">
        <v>1129</v>
      </c>
      <c r="U74" s="141" t="s">
        <v>1129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354</v>
      </c>
      <c r="AL74" s="141" t="s">
        <v>364</v>
      </c>
      <c r="AM74" s="141" t="s">
        <v>354</v>
      </c>
      <c r="AN74" s="141" t="s">
        <v>367</v>
      </c>
      <c r="AO74" s="141" t="s">
        <v>1129</v>
      </c>
      <c r="AP74" s="141" t="s">
        <v>653</v>
      </c>
      <c r="AQ74" s="141" t="s">
        <v>654</v>
      </c>
      <c r="AR74" s="141" t="s">
        <v>408</v>
      </c>
      <c r="AS74" s="141" t="s">
        <v>1308</v>
      </c>
      <c r="AT74" s="141"/>
      <c r="AU74" s="141" t="s">
        <v>1306</v>
      </c>
      <c r="AV74" s="141" t="s">
        <v>655</v>
      </c>
      <c r="AW74" s="141" t="s">
        <v>1309</v>
      </c>
      <c r="AX74" s="141" t="s">
        <v>657</v>
      </c>
      <c r="AY74" s="141" t="s">
        <v>1310</v>
      </c>
      <c r="AZ74" s="141" t="s">
        <v>659</v>
      </c>
      <c r="BA74" s="141" t="s">
        <v>1311</v>
      </c>
      <c r="BB74" s="141" t="s">
        <v>661</v>
      </c>
      <c r="BC74" s="141" t="s">
        <v>1312</v>
      </c>
      <c r="BD74" s="141" t="s">
        <v>497</v>
      </c>
      <c r="BE74" s="141" t="s">
        <v>1313</v>
      </c>
      <c r="BF74" s="141" t="s">
        <v>378</v>
      </c>
      <c r="BG74" s="141" t="s">
        <v>1314</v>
      </c>
      <c r="BH74" s="141" t="s">
        <v>380</v>
      </c>
      <c r="BI74" s="141" t="s">
        <v>1315</v>
      </c>
      <c r="BJ74" s="141" t="s">
        <v>382</v>
      </c>
      <c r="BK74" s="141" t="s">
        <v>1316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1317</v>
      </c>
      <c r="D75" s="141" t="s">
        <v>1318</v>
      </c>
      <c r="E75" s="141" t="s">
        <v>1319</v>
      </c>
      <c r="F75" s="141" t="s">
        <v>1320</v>
      </c>
      <c r="G75" s="141"/>
      <c r="H75" s="141" t="s">
        <v>353</v>
      </c>
      <c r="I75" s="141"/>
      <c r="J75" s="141" t="s">
        <v>354</v>
      </c>
      <c r="K75" s="141" t="s">
        <v>1321</v>
      </c>
      <c r="L75" s="141" t="s">
        <v>1322</v>
      </c>
      <c r="M75" s="141" t="s">
        <v>1323</v>
      </c>
      <c r="N75" s="141" t="s">
        <v>354</v>
      </c>
      <c r="O75" s="141" t="s">
        <v>393</v>
      </c>
      <c r="P75" s="141" t="s">
        <v>424</v>
      </c>
      <c r="Q75" s="141" t="s">
        <v>425</v>
      </c>
      <c r="R75" s="141" t="s">
        <v>361</v>
      </c>
      <c r="S75" s="141" t="s">
        <v>368</v>
      </c>
      <c r="T75" s="141" t="s">
        <v>1129</v>
      </c>
      <c r="U75" s="141" t="s">
        <v>1129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354</v>
      </c>
      <c r="AL75" s="141" t="s">
        <v>364</v>
      </c>
      <c r="AM75" s="141" t="s">
        <v>354</v>
      </c>
      <c r="AN75" s="141" t="s">
        <v>367</v>
      </c>
      <c r="AO75" s="141" t="s">
        <v>1129</v>
      </c>
      <c r="AP75" s="141" t="s">
        <v>653</v>
      </c>
      <c r="AQ75" s="141" t="s">
        <v>654</v>
      </c>
      <c r="AR75" s="141" t="s">
        <v>408</v>
      </c>
      <c r="AS75" s="141" t="s">
        <v>1324</v>
      </c>
      <c r="AT75" s="141"/>
      <c r="AU75" s="141" t="s">
        <v>1322</v>
      </c>
      <c r="AV75" s="141" t="s">
        <v>655</v>
      </c>
      <c r="AW75" s="141" t="s">
        <v>1325</v>
      </c>
      <c r="AX75" s="141" t="s">
        <v>657</v>
      </c>
      <c r="AY75" s="141" t="s">
        <v>1326</v>
      </c>
      <c r="AZ75" s="141" t="s">
        <v>659</v>
      </c>
      <c r="BA75" s="141" t="s">
        <v>767</v>
      </c>
      <c r="BB75" s="141" t="s">
        <v>661</v>
      </c>
      <c r="BC75" s="141" t="s">
        <v>1327</v>
      </c>
      <c r="BD75" s="141" t="s">
        <v>497</v>
      </c>
      <c r="BE75" s="141" t="s">
        <v>1328</v>
      </c>
      <c r="BF75" s="141" t="s">
        <v>378</v>
      </c>
      <c r="BG75" s="141" t="s">
        <v>1329</v>
      </c>
      <c r="BH75" s="141" t="s">
        <v>380</v>
      </c>
      <c r="BI75" s="141" t="s">
        <v>1330</v>
      </c>
      <c r="BJ75" s="141" t="s">
        <v>382</v>
      </c>
      <c r="BK75" s="141" t="s">
        <v>1331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1332</v>
      </c>
      <c r="D76" s="141" t="s">
        <v>1333</v>
      </c>
      <c r="E76" s="141" t="s">
        <v>1334</v>
      </c>
      <c r="F76" s="141" t="s">
        <v>1335</v>
      </c>
      <c r="G76" s="141"/>
      <c r="H76" s="141" t="s">
        <v>353</v>
      </c>
      <c r="I76" s="141"/>
      <c r="J76" s="141" t="s">
        <v>354</v>
      </c>
      <c r="K76" s="141" t="s">
        <v>1336</v>
      </c>
      <c r="L76" s="141" t="s">
        <v>1337</v>
      </c>
      <c r="M76" s="141" t="s">
        <v>1338</v>
      </c>
      <c r="N76" s="141" t="s">
        <v>354</v>
      </c>
      <c r="O76" s="141" t="s">
        <v>369</v>
      </c>
      <c r="P76" s="141" t="s">
        <v>528</v>
      </c>
      <c r="Q76" s="141" t="s">
        <v>529</v>
      </c>
      <c r="R76" s="141" t="s">
        <v>361</v>
      </c>
      <c r="S76" s="141" t="s">
        <v>368</v>
      </c>
      <c r="T76" s="141" t="s">
        <v>1129</v>
      </c>
      <c r="U76" s="141" t="s">
        <v>1129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354</v>
      </c>
      <c r="AL76" s="141" t="s">
        <v>364</v>
      </c>
      <c r="AM76" s="141" t="s">
        <v>354</v>
      </c>
      <c r="AN76" s="141" t="s">
        <v>367</v>
      </c>
      <c r="AO76" s="141" t="s">
        <v>1129</v>
      </c>
      <c r="AP76" s="141" t="s">
        <v>653</v>
      </c>
      <c r="AQ76" s="141" t="s">
        <v>654</v>
      </c>
      <c r="AR76" s="141" t="s">
        <v>408</v>
      </c>
      <c r="AS76" s="141" t="s">
        <v>1339</v>
      </c>
      <c r="AT76" s="141"/>
      <c r="AU76" s="141" t="s">
        <v>1337</v>
      </c>
      <c r="AV76" s="141" t="s">
        <v>655</v>
      </c>
      <c r="AW76" s="141" t="s">
        <v>1340</v>
      </c>
      <c r="AX76" s="141" t="s">
        <v>657</v>
      </c>
      <c r="AY76" s="141" t="s">
        <v>1341</v>
      </c>
      <c r="AZ76" s="141" t="s">
        <v>659</v>
      </c>
      <c r="BA76" s="141" t="s">
        <v>1342</v>
      </c>
      <c r="BB76" s="141" t="s">
        <v>661</v>
      </c>
      <c r="BC76" s="141" t="s">
        <v>1343</v>
      </c>
      <c r="BD76" s="141" t="s">
        <v>497</v>
      </c>
      <c r="BE76" s="141" t="s">
        <v>1344</v>
      </c>
      <c r="BF76" s="141" t="s">
        <v>378</v>
      </c>
      <c r="BG76" s="141" t="s">
        <v>1345</v>
      </c>
      <c r="BH76" s="141" t="s">
        <v>380</v>
      </c>
      <c r="BI76" s="141" t="s">
        <v>1346</v>
      </c>
      <c r="BJ76" s="141" t="s">
        <v>382</v>
      </c>
      <c r="BK76" s="141" t="s">
        <v>1347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1348</v>
      </c>
      <c r="D77" s="141" t="s">
        <v>1349</v>
      </c>
      <c r="E77" s="141" t="s">
        <v>1350</v>
      </c>
      <c r="F77" s="141" t="s">
        <v>437</v>
      </c>
      <c r="G77" s="141"/>
      <c r="H77" s="141" t="s">
        <v>353</v>
      </c>
      <c r="I77" s="141"/>
      <c r="J77" s="141" t="s">
        <v>354</v>
      </c>
      <c r="K77" s="141" t="s">
        <v>1351</v>
      </c>
      <c r="L77" s="141" t="s">
        <v>1352</v>
      </c>
      <c r="M77" s="141" t="s">
        <v>1353</v>
      </c>
      <c r="N77" s="141" t="s">
        <v>354</v>
      </c>
      <c r="O77" s="141" t="s">
        <v>408</v>
      </c>
      <c r="P77" s="141" t="s">
        <v>409</v>
      </c>
      <c r="Q77" s="141" t="s">
        <v>409</v>
      </c>
      <c r="R77" s="141" t="s">
        <v>361</v>
      </c>
      <c r="S77" s="141" t="s">
        <v>368</v>
      </c>
      <c r="T77" s="141" t="s">
        <v>1129</v>
      </c>
      <c r="U77" s="141" t="s">
        <v>1129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354</v>
      </c>
      <c r="AL77" s="141" t="s">
        <v>364</v>
      </c>
      <c r="AM77" s="141" t="s">
        <v>354</v>
      </c>
      <c r="AN77" s="141" t="s">
        <v>367</v>
      </c>
      <c r="AO77" s="141" t="s">
        <v>1129</v>
      </c>
      <c r="AP77" s="141" t="s">
        <v>653</v>
      </c>
      <c r="AQ77" s="141" t="s">
        <v>654</v>
      </c>
      <c r="AR77" s="141" t="s">
        <v>408</v>
      </c>
      <c r="AS77" s="141" t="s">
        <v>889</v>
      </c>
      <c r="AT77" s="141"/>
      <c r="AU77" s="141" t="s">
        <v>1352</v>
      </c>
      <c r="AV77" s="141" t="s">
        <v>655</v>
      </c>
      <c r="AW77" s="141" t="s">
        <v>1354</v>
      </c>
      <c r="AX77" s="141" t="s">
        <v>657</v>
      </c>
      <c r="AY77" s="141" t="s">
        <v>1355</v>
      </c>
      <c r="AZ77" s="141" t="s">
        <v>659</v>
      </c>
      <c r="BA77" s="141" t="s">
        <v>1356</v>
      </c>
      <c r="BB77" s="141" t="s">
        <v>661</v>
      </c>
      <c r="BC77" s="141" t="s">
        <v>1357</v>
      </c>
      <c r="BD77" s="141" t="s">
        <v>497</v>
      </c>
      <c r="BE77" s="141" t="s">
        <v>1358</v>
      </c>
      <c r="BF77" s="141" t="s">
        <v>378</v>
      </c>
      <c r="BG77" s="141" t="s">
        <v>1359</v>
      </c>
      <c r="BH77" s="141" t="s">
        <v>380</v>
      </c>
      <c r="BI77" s="141" t="s">
        <v>1360</v>
      </c>
      <c r="BJ77" s="141" t="s">
        <v>382</v>
      </c>
      <c r="BK77" s="141" t="s">
        <v>986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1361</v>
      </c>
      <c r="D78" s="141" t="s">
        <v>774</v>
      </c>
      <c r="E78" s="141" t="s">
        <v>1362</v>
      </c>
      <c r="F78" s="141" t="s">
        <v>1363</v>
      </c>
      <c r="G78" s="141"/>
      <c r="H78" s="141" t="s">
        <v>353</v>
      </c>
      <c r="I78" s="141"/>
      <c r="J78" s="141" t="s">
        <v>354</v>
      </c>
      <c r="K78" s="141" t="s">
        <v>1364</v>
      </c>
      <c r="L78" s="141" t="s">
        <v>1365</v>
      </c>
      <c r="M78" s="141" t="s">
        <v>1366</v>
      </c>
      <c r="N78" s="141" t="s">
        <v>354</v>
      </c>
      <c r="O78" s="141" t="s">
        <v>393</v>
      </c>
      <c r="P78" s="141" t="s">
        <v>424</v>
      </c>
      <c r="Q78" s="141" t="s">
        <v>425</v>
      </c>
      <c r="R78" s="141" t="s">
        <v>361</v>
      </c>
      <c r="S78" s="141" t="s">
        <v>368</v>
      </c>
      <c r="T78" s="141" t="s">
        <v>1129</v>
      </c>
      <c r="U78" s="141" t="s">
        <v>1129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354</v>
      </c>
      <c r="AL78" s="141" t="s">
        <v>364</v>
      </c>
      <c r="AM78" s="141" t="s">
        <v>354</v>
      </c>
      <c r="AN78" s="141" t="s">
        <v>367</v>
      </c>
      <c r="AO78" s="141" t="s">
        <v>1129</v>
      </c>
      <c r="AP78" s="141" t="s">
        <v>653</v>
      </c>
      <c r="AQ78" s="141" t="s">
        <v>654</v>
      </c>
      <c r="AR78" s="141" t="s">
        <v>408</v>
      </c>
      <c r="AS78" s="141" t="s">
        <v>1367</v>
      </c>
      <c r="AT78" s="141"/>
      <c r="AU78" s="141" t="s">
        <v>1365</v>
      </c>
      <c r="AV78" s="141" t="s">
        <v>655</v>
      </c>
      <c r="AW78" s="141" t="s">
        <v>1368</v>
      </c>
      <c r="AX78" s="141" t="s">
        <v>657</v>
      </c>
      <c r="AY78" s="141" t="s">
        <v>1369</v>
      </c>
      <c r="AZ78" s="141" t="s">
        <v>659</v>
      </c>
      <c r="BA78" s="141" t="s">
        <v>1370</v>
      </c>
      <c r="BB78" s="141" t="s">
        <v>661</v>
      </c>
      <c r="BC78" s="141" t="s">
        <v>1371</v>
      </c>
      <c r="BD78" s="141" t="s">
        <v>497</v>
      </c>
      <c r="BE78" s="141" t="s">
        <v>1372</v>
      </c>
      <c r="BF78" s="141" t="s">
        <v>378</v>
      </c>
      <c r="BG78" s="141" t="s">
        <v>1373</v>
      </c>
      <c r="BH78" s="141" t="s">
        <v>380</v>
      </c>
      <c r="BI78" s="141" t="s">
        <v>1374</v>
      </c>
      <c r="BJ78" s="141" t="s">
        <v>382</v>
      </c>
      <c r="BK78" s="141" t="s">
        <v>1375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1376</v>
      </c>
      <c r="D79" s="141" t="s">
        <v>1377</v>
      </c>
      <c r="E79" s="141" t="s">
        <v>1378</v>
      </c>
      <c r="F79" s="141" t="s">
        <v>589</v>
      </c>
      <c r="G79" s="141"/>
      <c r="H79" s="141" t="s">
        <v>353</v>
      </c>
      <c r="I79" s="141"/>
      <c r="J79" s="141" t="s">
        <v>354</v>
      </c>
      <c r="K79" s="141" t="s">
        <v>472</v>
      </c>
      <c r="L79" s="141" t="s">
        <v>1379</v>
      </c>
      <c r="M79" s="141" t="s">
        <v>1047</v>
      </c>
      <c r="N79" s="141" t="s">
        <v>354</v>
      </c>
      <c r="O79" s="141" t="s">
        <v>393</v>
      </c>
      <c r="P79" s="141" t="s">
        <v>424</v>
      </c>
      <c r="Q79" s="141" t="s">
        <v>425</v>
      </c>
      <c r="R79" s="141" t="s">
        <v>361</v>
      </c>
      <c r="S79" s="141" t="s">
        <v>368</v>
      </c>
      <c r="T79" s="141" t="s">
        <v>1129</v>
      </c>
      <c r="U79" s="141" t="s">
        <v>1129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354</v>
      </c>
      <c r="AL79" s="141" t="s">
        <v>364</v>
      </c>
      <c r="AM79" s="141" t="s">
        <v>354</v>
      </c>
      <c r="AN79" s="141" t="s">
        <v>367</v>
      </c>
      <c r="AO79" s="141" t="s">
        <v>1129</v>
      </c>
      <c r="AP79" s="141" t="s">
        <v>653</v>
      </c>
      <c r="AQ79" s="141" t="s">
        <v>654</v>
      </c>
      <c r="AR79" s="141" t="s">
        <v>408</v>
      </c>
      <c r="AS79" s="141" t="s">
        <v>1380</v>
      </c>
      <c r="AT79" s="141"/>
      <c r="AU79" s="141" t="s">
        <v>1379</v>
      </c>
      <c r="AV79" s="141" t="s">
        <v>655</v>
      </c>
      <c r="AW79" s="141" t="s">
        <v>1381</v>
      </c>
      <c r="AX79" s="141" t="s">
        <v>657</v>
      </c>
      <c r="AY79" s="141" t="s">
        <v>1382</v>
      </c>
      <c r="AZ79" s="141" t="s">
        <v>659</v>
      </c>
      <c r="BA79" s="141" t="s">
        <v>1383</v>
      </c>
      <c r="BB79" s="141" t="s">
        <v>661</v>
      </c>
      <c r="BC79" s="141" t="s">
        <v>1384</v>
      </c>
      <c r="BD79" s="141" t="s">
        <v>497</v>
      </c>
      <c r="BE79" s="141" t="s">
        <v>1385</v>
      </c>
      <c r="BF79" s="141" t="s">
        <v>378</v>
      </c>
      <c r="BG79" s="141" t="s">
        <v>1386</v>
      </c>
      <c r="BH79" s="141" t="s">
        <v>380</v>
      </c>
      <c r="BI79" s="141" t="s">
        <v>1387</v>
      </c>
      <c r="BJ79" s="141" t="s">
        <v>382</v>
      </c>
      <c r="BK79" s="141" t="s">
        <v>1388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1389</v>
      </c>
      <c r="D80" s="141" t="s">
        <v>1390</v>
      </c>
      <c r="E80" s="141" t="s">
        <v>1391</v>
      </c>
      <c r="F80" s="141" t="s">
        <v>1392</v>
      </c>
      <c r="G80" s="141"/>
      <c r="H80" s="141" t="s">
        <v>353</v>
      </c>
      <c r="I80" s="141"/>
      <c r="J80" s="141" t="s">
        <v>354</v>
      </c>
      <c r="K80" s="141" t="s">
        <v>1393</v>
      </c>
      <c r="L80" s="141" t="s">
        <v>1394</v>
      </c>
      <c r="M80" s="141" t="s">
        <v>1395</v>
      </c>
      <c r="N80" s="141" t="s">
        <v>354</v>
      </c>
      <c r="O80" s="141" t="s">
        <v>369</v>
      </c>
      <c r="P80" s="141" t="s">
        <v>528</v>
      </c>
      <c r="Q80" s="141" t="s">
        <v>529</v>
      </c>
      <c r="R80" s="141" t="s">
        <v>361</v>
      </c>
      <c r="S80" s="141" t="s">
        <v>368</v>
      </c>
      <c r="T80" s="141" t="s">
        <v>1129</v>
      </c>
      <c r="U80" s="141" t="s">
        <v>1129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354</v>
      </c>
      <c r="AL80" s="141" t="s">
        <v>364</v>
      </c>
      <c r="AM80" s="141" t="s">
        <v>354</v>
      </c>
      <c r="AN80" s="141" t="s">
        <v>367</v>
      </c>
      <c r="AO80" s="141" t="s">
        <v>1129</v>
      </c>
      <c r="AP80" s="141" t="s">
        <v>653</v>
      </c>
      <c r="AQ80" s="141" t="s">
        <v>654</v>
      </c>
      <c r="AR80" s="141" t="s">
        <v>408</v>
      </c>
      <c r="AS80" s="141" t="s">
        <v>1396</v>
      </c>
      <c r="AT80" s="141"/>
      <c r="AU80" s="141" t="s">
        <v>1394</v>
      </c>
      <c r="AV80" s="141" t="s">
        <v>655</v>
      </c>
      <c r="AW80" s="141" t="s">
        <v>1397</v>
      </c>
      <c r="AX80" s="141" t="s">
        <v>657</v>
      </c>
      <c r="AY80" s="141" t="s">
        <v>1398</v>
      </c>
      <c r="AZ80" s="141" t="s">
        <v>659</v>
      </c>
      <c r="BA80" s="141" t="s">
        <v>1399</v>
      </c>
      <c r="BB80" s="141" t="s">
        <v>661</v>
      </c>
      <c r="BC80" s="141" t="s">
        <v>1400</v>
      </c>
      <c r="BD80" s="141" t="s">
        <v>497</v>
      </c>
      <c r="BE80" s="141" t="s">
        <v>1401</v>
      </c>
      <c r="BF80" s="141" t="s">
        <v>378</v>
      </c>
      <c r="BG80" s="141" t="s">
        <v>1402</v>
      </c>
      <c r="BH80" s="141" t="s">
        <v>380</v>
      </c>
      <c r="BI80" s="141" t="s">
        <v>1403</v>
      </c>
      <c r="BJ80" s="141" t="s">
        <v>382</v>
      </c>
      <c r="BK80" s="141" t="s">
        <v>1404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1405</v>
      </c>
      <c r="D81" s="141" t="s">
        <v>1406</v>
      </c>
      <c r="E81" s="141" t="s">
        <v>1233</v>
      </c>
      <c r="F81" s="141" t="s">
        <v>1335</v>
      </c>
      <c r="G81" s="141"/>
      <c r="H81" s="141" t="s">
        <v>353</v>
      </c>
      <c r="I81" s="141"/>
      <c r="J81" s="141" t="s">
        <v>354</v>
      </c>
      <c r="K81" s="141" t="s">
        <v>1407</v>
      </c>
      <c r="L81" s="141" t="s">
        <v>1408</v>
      </c>
      <c r="M81" s="141" t="s">
        <v>1409</v>
      </c>
      <c r="N81" s="141" t="s">
        <v>354</v>
      </c>
      <c r="O81" s="141" t="s">
        <v>393</v>
      </c>
      <c r="P81" s="141" t="s">
        <v>424</v>
      </c>
      <c r="Q81" s="141" t="s">
        <v>425</v>
      </c>
      <c r="R81" s="141" t="s">
        <v>361</v>
      </c>
      <c r="S81" s="141" t="s">
        <v>368</v>
      </c>
      <c r="T81" s="141" t="s">
        <v>1129</v>
      </c>
      <c r="U81" s="141" t="s">
        <v>1129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354</v>
      </c>
      <c r="AL81" s="141" t="s">
        <v>364</v>
      </c>
      <c r="AM81" s="141" t="s">
        <v>354</v>
      </c>
      <c r="AN81" s="141" t="s">
        <v>367</v>
      </c>
      <c r="AO81" s="141" t="s">
        <v>1129</v>
      </c>
      <c r="AP81" s="141" t="s">
        <v>653</v>
      </c>
      <c r="AQ81" s="141" t="s">
        <v>654</v>
      </c>
      <c r="AR81" s="141" t="s">
        <v>408</v>
      </c>
      <c r="AS81" s="141" t="s">
        <v>1410</v>
      </c>
      <c r="AT81" s="141"/>
      <c r="AU81" s="141" t="s">
        <v>1408</v>
      </c>
      <c r="AV81" s="141" t="s">
        <v>655</v>
      </c>
      <c r="AW81" s="141" t="s">
        <v>1411</v>
      </c>
      <c r="AX81" s="141" t="s">
        <v>657</v>
      </c>
      <c r="AY81" s="141" t="s">
        <v>1412</v>
      </c>
      <c r="AZ81" s="141" t="s">
        <v>659</v>
      </c>
      <c r="BA81" s="141" t="s">
        <v>1413</v>
      </c>
      <c r="BB81" s="141" t="s">
        <v>661</v>
      </c>
      <c r="BC81" s="141" t="s">
        <v>1414</v>
      </c>
      <c r="BD81" s="141" t="s">
        <v>497</v>
      </c>
      <c r="BE81" s="141" t="s">
        <v>1415</v>
      </c>
      <c r="BF81" s="141" t="s">
        <v>378</v>
      </c>
      <c r="BG81" s="141" t="s">
        <v>1416</v>
      </c>
      <c r="BH81" s="141" t="s">
        <v>380</v>
      </c>
      <c r="BI81" s="141" t="s">
        <v>1417</v>
      </c>
      <c r="BJ81" s="141" t="s">
        <v>382</v>
      </c>
      <c r="BK81" s="141" t="s">
        <v>1418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1419</v>
      </c>
      <c r="D82" s="141" t="s">
        <v>1420</v>
      </c>
      <c r="E82" s="141" t="s">
        <v>1421</v>
      </c>
      <c r="F82" s="141" t="s">
        <v>1422</v>
      </c>
      <c r="G82" s="141"/>
      <c r="H82" s="141" t="s">
        <v>353</v>
      </c>
      <c r="I82" s="141"/>
      <c r="J82" s="141" t="s">
        <v>354</v>
      </c>
      <c r="K82" s="141" t="s">
        <v>1423</v>
      </c>
      <c r="L82" s="141" t="s">
        <v>1424</v>
      </c>
      <c r="M82" s="141" t="s">
        <v>1425</v>
      </c>
      <c r="N82" s="141" t="s">
        <v>354</v>
      </c>
      <c r="O82" s="141" t="s">
        <v>393</v>
      </c>
      <c r="P82" s="141" t="s">
        <v>424</v>
      </c>
      <c r="Q82" s="141" t="s">
        <v>425</v>
      </c>
      <c r="R82" s="141" t="s">
        <v>361</v>
      </c>
      <c r="S82" s="141" t="s">
        <v>368</v>
      </c>
      <c r="T82" s="141" t="s">
        <v>1129</v>
      </c>
      <c r="U82" s="141" t="s">
        <v>1129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354</v>
      </c>
      <c r="AL82" s="141" t="s">
        <v>364</v>
      </c>
      <c r="AM82" s="141" t="s">
        <v>354</v>
      </c>
      <c r="AN82" s="141" t="s">
        <v>367</v>
      </c>
      <c r="AO82" s="141" t="s">
        <v>1129</v>
      </c>
      <c r="AP82" s="141" t="s">
        <v>653</v>
      </c>
      <c r="AQ82" s="141" t="s">
        <v>654</v>
      </c>
      <c r="AR82" s="141" t="s">
        <v>408</v>
      </c>
      <c r="AS82" s="141" t="s">
        <v>1426</v>
      </c>
      <c r="AT82" s="141"/>
      <c r="AU82" s="141" t="s">
        <v>1424</v>
      </c>
      <c r="AV82" s="141" t="s">
        <v>655</v>
      </c>
      <c r="AW82" s="141" t="s">
        <v>1427</v>
      </c>
      <c r="AX82" s="141" t="s">
        <v>657</v>
      </c>
      <c r="AY82" s="141" t="s">
        <v>1428</v>
      </c>
      <c r="AZ82" s="141" t="s">
        <v>659</v>
      </c>
      <c r="BA82" s="141" t="s">
        <v>1429</v>
      </c>
      <c r="BB82" s="141" t="s">
        <v>661</v>
      </c>
      <c r="BC82" s="141" t="s">
        <v>1430</v>
      </c>
      <c r="BD82" s="141" t="s">
        <v>497</v>
      </c>
      <c r="BE82" s="141" t="s">
        <v>1431</v>
      </c>
      <c r="BF82" s="141" t="s">
        <v>378</v>
      </c>
      <c r="BG82" s="141" t="s">
        <v>1432</v>
      </c>
      <c r="BH82" s="141" t="s">
        <v>380</v>
      </c>
      <c r="BI82" s="141" t="s">
        <v>1433</v>
      </c>
      <c r="BJ82" s="141" t="s">
        <v>382</v>
      </c>
      <c r="BK82" s="141" t="s">
        <v>1434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1435</v>
      </c>
      <c r="D83" s="141" t="s">
        <v>1436</v>
      </c>
      <c r="E83" s="141" t="s">
        <v>1437</v>
      </c>
      <c r="F83" s="141" t="s">
        <v>1438</v>
      </c>
      <c r="G83" s="141"/>
      <c r="H83" s="141" t="s">
        <v>353</v>
      </c>
      <c r="I83" s="141"/>
      <c r="J83" s="141" t="s">
        <v>354</v>
      </c>
      <c r="K83" s="141" t="s">
        <v>1439</v>
      </c>
      <c r="L83" s="141" t="s">
        <v>1440</v>
      </c>
      <c r="M83" s="141" t="s">
        <v>1441</v>
      </c>
      <c r="N83" s="141" t="s">
        <v>354</v>
      </c>
      <c r="O83" s="141" t="s">
        <v>393</v>
      </c>
      <c r="P83" s="141" t="s">
        <v>424</v>
      </c>
      <c r="Q83" s="141" t="s">
        <v>425</v>
      </c>
      <c r="R83" s="141" t="s">
        <v>361</v>
      </c>
      <c r="S83" s="141" t="s">
        <v>368</v>
      </c>
      <c r="T83" s="141" t="s">
        <v>1129</v>
      </c>
      <c r="U83" s="141" t="s">
        <v>1129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354</v>
      </c>
      <c r="AL83" s="141" t="s">
        <v>364</v>
      </c>
      <c r="AM83" s="141" t="s">
        <v>354</v>
      </c>
      <c r="AN83" s="141" t="s">
        <v>367</v>
      </c>
      <c r="AO83" s="141" t="s">
        <v>1129</v>
      </c>
      <c r="AP83" s="141" t="s">
        <v>653</v>
      </c>
      <c r="AQ83" s="141" t="s">
        <v>654</v>
      </c>
      <c r="AR83" s="141" t="s">
        <v>408</v>
      </c>
      <c r="AS83" s="141" t="s">
        <v>506</v>
      </c>
      <c r="AT83" s="141"/>
      <c r="AU83" s="141" t="s">
        <v>1440</v>
      </c>
      <c r="AV83" s="141" t="s">
        <v>655</v>
      </c>
      <c r="AW83" s="141" t="s">
        <v>1442</v>
      </c>
      <c r="AX83" s="141" t="s">
        <v>657</v>
      </c>
      <c r="AY83" s="141" t="s">
        <v>1443</v>
      </c>
      <c r="AZ83" s="141" t="s">
        <v>659</v>
      </c>
      <c r="BA83" s="141" t="s">
        <v>1444</v>
      </c>
      <c r="BB83" s="141" t="s">
        <v>661</v>
      </c>
      <c r="BC83" s="141" t="s">
        <v>1445</v>
      </c>
      <c r="BD83" s="141" t="s">
        <v>497</v>
      </c>
      <c r="BE83" s="141" t="s">
        <v>1446</v>
      </c>
      <c r="BF83" s="141" t="s">
        <v>378</v>
      </c>
      <c r="BG83" s="141" t="s">
        <v>1447</v>
      </c>
      <c r="BH83" s="141" t="s">
        <v>380</v>
      </c>
      <c r="BI83" s="141" t="s">
        <v>1448</v>
      </c>
      <c r="BJ83" s="141" t="s">
        <v>382</v>
      </c>
      <c r="BK83" s="141" t="s">
        <v>1449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1450</v>
      </c>
      <c r="D84" s="141" t="s">
        <v>1451</v>
      </c>
      <c r="E84" s="141" t="s">
        <v>1452</v>
      </c>
      <c r="F84" s="141" t="s">
        <v>1453</v>
      </c>
      <c r="G84" s="141"/>
      <c r="H84" s="141" t="s">
        <v>353</v>
      </c>
      <c r="I84" s="141"/>
      <c r="J84" s="141" t="s">
        <v>354</v>
      </c>
      <c r="K84" s="141" t="s">
        <v>1454</v>
      </c>
      <c r="L84" s="141" t="s">
        <v>1455</v>
      </c>
      <c r="M84" s="141" t="s">
        <v>1456</v>
      </c>
      <c r="N84" s="141" t="s">
        <v>354</v>
      </c>
      <c r="O84" s="141" t="s">
        <v>393</v>
      </c>
      <c r="P84" s="141" t="s">
        <v>424</v>
      </c>
      <c r="Q84" s="141" t="s">
        <v>425</v>
      </c>
      <c r="R84" s="141" t="s">
        <v>361</v>
      </c>
      <c r="S84" s="141" t="s">
        <v>368</v>
      </c>
      <c r="T84" s="141" t="s">
        <v>1129</v>
      </c>
      <c r="U84" s="141" t="s">
        <v>1129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354</v>
      </c>
      <c r="AL84" s="141" t="s">
        <v>364</v>
      </c>
      <c r="AM84" s="141" t="s">
        <v>354</v>
      </c>
      <c r="AN84" s="141" t="s">
        <v>367</v>
      </c>
      <c r="AO84" s="141" t="s">
        <v>1129</v>
      </c>
      <c r="AP84" s="141" t="s">
        <v>653</v>
      </c>
      <c r="AQ84" s="141" t="s">
        <v>654</v>
      </c>
      <c r="AR84" s="141" t="s">
        <v>408</v>
      </c>
      <c r="AS84" s="141" t="s">
        <v>886</v>
      </c>
      <c r="AT84" s="141"/>
      <c r="AU84" s="141" t="s">
        <v>1455</v>
      </c>
      <c r="AV84" s="141" t="s">
        <v>655</v>
      </c>
      <c r="AW84" s="141" t="s">
        <v>1457</v>
      </c>
      <c r="AX84" s="141" t="s">
        <v>657</v>
      </c>
      <c r="AY84" s="141" t="s">
        <v>1458</v>
      </c>
      <c r="AZ84" s="141" t="s">
        <v>659</v>
      </c>
      <c r="BA84" s="141" t="s">
        <v>1459</v>
      </c>
      <c r="BB84" s="141" t="s">
        <v>661</v>
      </c>
      <c r="BC84" s="141" t="s">
        <v>1460</v>
      </c>
      <c r="BD84" s="141" t="s">
        <v>497</v>
      </c>
      <c r="BE84" s="141" t="s">
        <v>1461</v>
      </c>
      <c r="BF84" s="141" t="s">
        <v>378</v>
      </c>
      <c r="BG84" s="141" t="s">
        <v>1462</v>
      </c>
      <c r="BH84" s="141" t="s">
        <v>380</v>
      </c>
      <c r="BI84" s="141" t="s">
        <v>1463</v>
      </c>
      <c r="BJ84" s="141" t="s">
        <v>382</v>
      </c>
      <c r="BK84" s="141" t="s">
        <v>1464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1465</v>
      </c>
      <c r="D85" s="141" t="s">
        <v>376</v>
      </c>
      <c r="E85" s="141" t="s">
        <v>1466</v>
      </c>
      <c r="F85" s="141" t="s">
        <v>1467</v>
      </c>
      <c r="G85" s="141"/>
      <c r="H85" s="141" t="s">
        <v>353</v>
      </c>
      <c r="I85" s="141"/>
      <c r="J85" s="141" t="s">
        <v>354</v>
      </c>
      <c r="K85" s="141" t="s">
        <v>1468</v>
      </c>
      <c r="L85" s="141" t="s">
        <v>1469</v>
      </c>
      <c r="M85" s="141" t="s">
        <v>1470</v>
      </c>
      <c r="N85" s="141" t="s">
        <v>354</v>
      </c>
      <c r="O85" s="141" t="s">
        <v>393</v>
      </c>
      <c r="P85" s="141" t="s">
        <v>424</v>
      </c>
      <c r="Q85" s="141" t="s">
        <v>425</v>
      </c>
      <c r="R85" s="141" t="s">
        <v>361</v>
      </c>
      <c r="S85" s="141" t="s">
        <v>368</v>
      </c>
      <c r="T85" s="141" t="s">
        <v>1129</v>
      </c>
      <c r="U85" s="141" t="s">
        <v>1129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354</v>
      </c>
      <c r="AL85" s="141" t="s">
        <v>364</v>
      </c>
      <c r="AM85" s="141" t="s">
        <v>354</v>
      </c>
      <c r="AN85" s="141" t="s">
        <v>367</v>
      </c>
      <c r="AO85" s="141" t="s">
        <v>1129</v>
      </c>
      <c r="AP85" s="141" t="s">
        <v>653</v>
      </c>
      <c r="AQ85" s="141" t="s">
        <v>654</v>
      </c>
      <c r="AR85" s="141" t="s">
        <v>408</v>
      </c>
      <c r="AS85" s="141" t="s">
        <v>1471</v>
      </c>
      <c r="AT85" s="141"/>
      <c r="AU85" s="141" t="s">
        <v>1469</v>
      </c>
      <c r="AV85" s="141" t="s">
        <v>655</v>
      </c>
      <c r="AW85" s="141" t="s">
        <v>1472</v>
      </c>
      <c r="AX85" s="141" t="s">
        <v>657</v>
      </c>
      <c r="AY85" s="141" t="s">
        <v>1473</v>
      </c>
      <c r="AZ85" s="141" t="s">
        <v>659</v>
      </c>
      <c r="BA85" s="141" t="s">
        <v>1474</v>
      </c>
      <c r="BB85" s="141" t="s">
        <v>661</v>
      </c>
      <c r="BC85" s="141" t="s">
        <v>1475</v>
      </c>
      <c r="BD85" s="141" t="s">
        <v>497</v>
      </c>
      <c r="BE85" s="141" t="s">
        <v>1476</v>
      </c>
      <c r="BF85" s="141" t="s">
        <v>378</v>
      </c>
      <c r="BG85" s="141" t="s">
        <v>1477</v>
      </c>
      <c r="BH85" s="141" t="s">
        <v>380</v>
      </c>
      <c r="BI85" s="141" t="s">
        <v>1478</v>
      </c>
      <c r="BJ85" s="141" t="s">
        <v>382</v>
      </c>
      <c r="BK85" s="141" t="s">
        <v>1479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1480</v>
      </c>
      <c r="D86" s="141" t="s">
        <v>1481</v>
      </c>
      <c r="E86" s="141" t="s">
        <v>739</v>
      </c>
      <c r="F86" s="141" t="s">
        <v>1482</v>
      </c>
      <c r="G86" s="141"/>
      <c r="H86" s="141" t="s">
        <v>353</v>
      </c>
      <c r="I86" s="141"/>
      <c r="J86" s="141" t="s">
        <v>354</v>
      </c>
      <c r="K86" s="141" t="s">
        <v>1483</v>
      </c>
      <c r="L86" s="141" t="s">
        <v>1484</v>
      </c>
      <c r="M86" s="141" t="s">
        <v>1485</v>
      </c>
      <c r="N86" s="141" t="s">
        <v>354</v>
      </c>
      <c r="O86" s="141" t="s">
        <v>393</v>
      </c>
      <c r="P86" s="141" t="s">
        <v>424</v>
      </c>
      <c r="Q86" s="141" t="s">
        <v>425</v>
      </c>
      <c r="R86" s="141" t="s">
        <v>361</v>
      </c>
      <c r="S86" s="141" t="s">
        <v>368</v>
      </c>
      <c r="T86" s="141" t="s">
        <v>1129</v>
      </c>
      <c r="U86" s="141" t="s">
        <v>1129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354</v>
      </c>
      <c r="AL86" s="141" t="s">
        <v>364</v>
      </c>
      <c r="AM86" s="141" t="s">
        <v>354</v>
      </c>
      <c r="AN86" s="141" t="s">
        <v>367</v>
      </c>
      <c r="AO86" s="141" t="s">
        <v>1129</v>
      </c>
      <c r="AP86" s="141" t="s">
        <v>653</v>
      </c>
      <c r="AQ86" s="141" t="s">
        <v>654</v>
      </c>
      <c r="AR86" s="141" t="s">
        <v>408</v>
      </c>
      <c r="AS86" s="141" t="s">
        <v>365</v>
      </c>
      <c r="AT86" s="141"/>
      <c r="AU86" s="141" t="s">
        <v>1484</v>
      </c>
      <c r="AV86" s="141" t="s">
        <v>655</v>
      </c>
      <c r="AW86" s="141" t="s">
        <v>1486</v>
      </c>
      <c r="AX86" s="141" t="s">
        <v>657</v>
      </c>
      <c r="AY86" s="141" t="s">
        <v>997</v>
      </c>
      <c r="AZ86" s="141" t="s">
        <v>659</v>
      </c>
      <c r="BA86" s="141" t="s">
        <v>1487</v>
      </c>
      <c r="BB86" s="141" t="s">
        <v>661</v>
      </c>
      <c r="BC86" s="141" t="s">
        <v>1488</v>
      </c>
      <c r="BD86" s="141" t="s">
        <v>497</v>
      </c>
      <c r="BE86" s="141" t="s">
        <v>1489</v>
      </c>
      <c r="BF86" s="141" t="s">
        <v>378</v>
      </c>
      <c r="BG86" s="141" t="s">
        <v>1490</v>
      </c>
      <c r="BH86" s="141" t="s">
        <v>380</v>
      </c>
      <c r="BI86" s="141" t="s">
        <v>1491</v>
      </c>
      <c r="BJ86" s="141" t="s">
        <v>382</v>
      </c>
      <c r="BK86" s="141" t="s">
        <v>1492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1493</v>
      </c>
      <c r="D87" s="141" t="s">
        <v>1494</v>
      </c>
      <c r="E87" s="141" t="s">
        <v>1495</v>
      </c>
      <c r="F87" s="141" t="s">
        <v>1496</v>
      </c>
      <c r="G87" s="141"/>
      <c r="H87" s="141" t="s">
        <v>353</v>
      </c>
      <c r="I87" s="141"/>
      <c r="J87" s="141" t="s">
        <v>354</v>
      </c>
      <c r="K87" s="141" t="s">
        <v>388</v>
      </c>
      <c r="L87" s="141" t="s">
        <v>1497</v>
      </c>
      <c r="M87" s="141" t="s">
        <v>1498</v>
      </c>
      <c r="N87" s="141" t="s">
        <v>354</v>
      </c>
      <c r="O87" s="141" t="s">
        <v>393</v>
      </c>
      <c r="P87" s="141" t="s">
        <v>424</v>
      </c>
      <c r="Q87" s="141" t="s">
        <v>425</v>
      </c>
      <c r="R87" s="141" t="s">
        <v>361</v>
      </c>
      <c r="S87" s="141" t="s">
        <v>368</v>
      </c>
      <c r="T87" s="141" t="s">
        <v>1129</v>
      </c>
      <c r="U87" s="141" t="s">
        <v>1129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354</v>
      </c>
      <c r="AL87" s="141" t="s">
        <v>364</v>
      </c>
      <c r="AM87" s="141" t="s">
        <v>354</v>
      </c>
      <c r="AN87" s="141" t="s">
        <v>367</v>
      </c>
      <c r="AO87" s="141" t="s">
        <v>1129</v>
      </c>
      <c r="AP87" s="141" t="s">
        <v>653</v>
      </c>
      <c r="AQ87" s="141" t="s">
        <v>654</v>
      </c>
      <c r="AR87" s="141" t="s">
        <v>408</v>
      </c>
      <c r="AS87" s="141" t="s">
        <v>487</v>
      </c>
      <c r="AT87" s="141"/>
      <c r="AU87" s="141" t="s">
        <v>1497</v>
      </c>
      <c r="AV87" s="141" t="s">
        <v>655</v>
      </c>
      <c r="AW87" s="141" t="s">
        <v>1499</v>
      </c>
      <c r="AX87" s="141" t="s">
        <v>657</v>
      </c>
      <c r="AY87" s="141" t="s">
        <v>1500</v>
      </c>
      <c r="AZ87" s="141" t="s">
        <v>659</v>
      </c>
      <c r="BA87" s="141" t="s">
        <v>1418</v>
      </c>
      <c r="BB87" s="141" t="s">
        <v>661</v>
      </c>
      <c r="BC87" s="141" t="s">
        <v>1501</v>
      </c>
      <c r="BD87" s="141" t="s">
        <v>497</v>
      </c>
      <c r="BE87" s="141" t="s">
        <v>1502</v>
      </c>
      <c r="BF87" s="141" t="s">
        <v>378</v>
      </c>
      <c r="BG87" s="141" t="s">
        <v>1503</v>
      </c>
      <c r="BH87" s="141" t="s">
        <v>380</v>
      </c>
      <c r="BI87" s="141" t="s">
        <v>1504</v>
      </c>
      <c r="BJ87" s="141" t="s">
        <v>382</v>
      </c>
      <c r="BK87" s="141" t="s">
        <v>1505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1506</v>
      </c>
      <c r="D88" s="141" t="s">
        <v>1507</v>
      </c>
      <c r="E88" s="141" t="s">
        <v>1508</v>
      </c>
      <c r="F88" s="141" t="s">
        <v>1509</v>
      </c>
      <c r="G88" s="141"/>
      <c r="H88" s="141" t="s">
        <v>353</v>
      </c>
      <c r="I88" s="141"/>
      <c r="J88" s="141" t="s">
        <v>354</v>
      </c>
      <c r="K88" s="141" t="s">
        <v>1510</v>
      </c>
      <c r="L88" s="141" t="s">
        <v>1511</v>
      </c>
      <c r="M88" s="141" t="s">
        <v>1512</v>
      </c>
      <c r="N88" s="141" t="s">
        <v>354</v>
      </c>
      <c r="O88" s="141" t="s">
        <v>393</v>
      </c>
      <c r="P88" s="141" t="s">
        <v>424</v>
      </c>
      <c r="Q88" s="141" t="s">
        <v>425</v>
      </c>
      <c r="R88" s="141" t="s">
        <v>361</v>
      </c>
      <c r="S88" s="141" t="s">
        <v>368</v>
      </c>
      <c r="T88" s="141" t="s">
        <v>1129</v>
      </c>
      <c r="U88" s="141" t="s">
        <v>1129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354</v>
      </c>
      <c r="AL88" s="141" t="s">
        <v>364</v>
      </c>
      <c r="AM88" s="141" t="s">
        <v>354</v>
      </c>
      <c r="AN88" s="141" t="s">
        <v>367</v>
      </c>
      <c r="AO88" s="141" t="s">
        <v>1129</v>
      </c>
      <c r="AP88" s="141" t="s">
        <v>653</v>
      </c>
      <c r="AQ88" s="141" t="s">
        <v>654</v>
      </c>
      <c r="AR88" s="141" t="s">
        <v>408</v>
      </c>
      <c r="AS88" s="141" t="s">
        <v>652</v>
      </c>
      <c r="AT88" s="141"/>
      <c r="AU88" s="141" t="s">
        <v>1511</v>
      </c>
      <c r="AV88" s="141" t="s">
        <v>655</v>
      </c>
      <c r="AW88" s="141" t="s">
        <v>1513</v>
      </c>
      <c r="AX88" s="141" t="s">
        <v>657</v>
      </c>
      <c r="AY88" s="141" t="s">
        <v>1514</v>
      </c>
      <c r="AZ88" s="141" t="s">
        <v>659</v>
      </c>
      <c r="BA88" s="141" t="s">
        <v>1515</v>
      </c>
      <c r="BB88" s="141" t="s">
        <v>661</v>
      </c>
      <c r="BC88" s="141" t="s">
        <v>1516</v>
      </c>
      <c r="BD88" s="141" t="s">
        <v>497</v>
      </c>
      <c r="BE88" s="141" t="s">
        <v>1517</v>
      </c>
      <c r="BF88" s="141" t="s">
        <v>378</v>
      </c>
      <c r="BG88" s="141" t="s">
        <v>1518</v>
      </c>
      <c r="BH88" s="141" t="s">
        <v>380</v>
      </c>
      <c r="BI88" s="141" t="s">
        <v>1519</v>
      </c>
      <c r="BJ88" s="141" t="s">
        <v>382</v>
      </c>
      <c r="BK88" s="141" t="s">
        <v>1520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1521</v>
      </c>
      <c r="D89" s="141" t="s">
        <v>497</v>
      </c>
      <c r="E89" s="141" t="s">
        <v>1522</v>
      </c>
      <c r="F89" s="141" t="s">
        <v>1523</v>
      </c>
      <c r="G89" s="141"/>
      <c r="H89" s="141" t="s">
        <v>353</v>
      </c>
      <c r="I89" s="141"/>
      <c r="J89" s="141" t="s">
        <v>354</v>
      </c>
      <c r="K89" s="141" t="s">
        <v>438</v>
      </c>
      <c r="L89" s="141" t="s">
        <v>1524</v>
      </c>
      <c r="M89" s="141" t="s">
        <v>1525</v>
      </c>
      <c r="N89" s="141" t="s">
        <v>354</v>
      </c>
      <c r="O89" s="141" t="s">
        <v>393</v>
      </c>
      <c r="P89" s="141" t="s">
        <v>424</v>
      </c>
      <c r="Q89" s="141" t="s">
        <v>425</v>
      </c>
      <c r="R89" s="141" t="s">
        <v>361</v>
      </c>
      <c r="S89" s="141" t="s">
        <v>368</v>
      </c>
      <c r="T89" s="141" t="s">
        <v>1129</v>
      </c>
      <c r="U89" s="141" t="s">
        <v>1129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354</v>
      </c>
      <c r="AL89" s="141" t="s">
        <v>364</v>
      </c>
      <c r="AM89" s="141" t="s">
        <v>354</v>
      </c>
      <c r="AN89" s="141" t="s">
        <v>367</v>
      </c>
      <c r="AO89" s="141" t="s">
        <v>1129</v>
      </c>
      <c r="AP89" s="141" t="s">
        <v>653</v>
      </c>
      <c r="AQ89" s="141" t="s">
        <v>654</v>
      </c>
      <c r="AR89" s="141" t="s">
        <v>408</v>
      </c>
      <c r="AS89" s="141" t="s">
        <v>769</v>
      </c>
      <c r="AT89" s="141"/>
      <c r="AU89" s="141" t="s">
        <v>1524</v>
      </c>
      <c r="AV89" s="141" t="s">
        <v>655</v>
      </c>
      <c r="AW89" s="141" t="s">
        <v>1526</v>
      </c>
      <c r="AX89" s="141" t="s">
        <v>657</v>
      </c>
      <c r="AY89" s="141" t="s">
        <v>1527</v>
      </c>
      <c r="AZ89" s="141" t="s">
        <v>659</v>
      </c>
      <c r="BA89" s="141" t="s">
        <v>1528</v>
      </c>
      <c r="BB89" s="141" t="s">
        <v>661</v>
      </c>
      <c r="BC89" s="141" t="s">
        <v>1529</v>
      </c>
      <c r="BD89" s="141" t="s">
        <v>497</v>
      </c>
      <c r="BE89" s="141" t="s">
        <v>1530</v>
      </c>
      <c r="BF89" s="141" t="s">
        <v>378</v>
      </c>
      <c r="BG89" s="141" t="s">
        <v>1531</v>
      </c>
      <c r="BH89" s="141" t="s">
        <v>380</v>
      </c>
      <c r="BI89" s="141" t="s">
        <v>1532</v>
      </c>
      <c r="BJ89" s="141" t="s">
        <v>382</v>
      </c>
      <c r="BK89" s="141" t="s">
        <v>1533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1534</v>
      </c>
      <c r="D90" s="141" t="s">
        <v>1535</v>
      </c>
      <c r="E90" s="141" t="s">
        <v>1536</v>
      </c>
      <c r="F90" s="141" t="s">
        <v>1262</v>
      </c>
      <c r="G90" s="141"/>
      <c r="H90" s="141" t="s">
        <v>353</v>
      </c>
      <c r="I90" s="141"/>
      <c r="J90" s="141" t="s">
        <v>354</v>
      </c>
      <c r="K90" s="141" t="s">
        <v>1537</v>
      </c>
      <c r="L90" s="141"/>
      <c r="M90" s="141"/>
      <c r="N90" s="141" t="s">
        <v>369</v>
      </c>
      <c r="O90" s="141" t="s">
        <v>393</v>
      </c>
      <c r="P90" s="141" t="s">
        <v>424</v>
      </c>
      <c r="Q90" s="141" t="s">
        <v>425</v>
      </c>
      <c r="R90" s="141" t="s">
        <v>361</v>
      </c>
      <c r="S90" s="141" t="s">
        <v>368</v>
      </c>
      <c r="T90" s="141" t="s">
        <v>1129</v>
      </c>
      <c r="U90" s="141" t="s">
        <v>1129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354</v>
      </c>
      <c r="AL90" s="141" t="s">
        <v>364</v>
      </c>
      <c r="AM90" s="141" t="s">
        <v>354</v>
      </c>
      <c r="AN90" s="141" t="s">
        <v>367</v>
      </c>
      <c r="AO90" s="141" t="s">
        <v>1129</v>
      </c>
      <c r="AP90" s="141" t="s">
        <v>653</v>
      </c>
      <c r="AQ90" s="141" t="s">
        <v>654</v>
      </c>
      <c r="AR90" s="141" t="s">
        <v>408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1538</v>
      </c>
      <c r="E91" s="141"/>
      <c r="F91" s="141" t="s">
        <v>466</v>
      </c>
      <c r="G91" s="141"/>
      <c r="H91" s="141" t="s">
        <v>353</v>
      </c>
      <c r="I91" s="141"/>
      <c r="J91" s="141" t="s">
        <v>354</v>
      </c>
      <c r="K91" s="141" t="s">
        <v>1539</v>
      </c>
      <c r="L91" s="141"/>
      <c r="M91" s="141"/>
      <c r="N91" s="141" t="s">
        <v>354</v>
      </c>
      <c r="O91" s="141"/>
      <c r="P91" s="141"/>
      <c r="Q91" s="141"/>
      <c r="R91" s="141"/>
      <c r="S91" s="141" t="s">
        <v>368</v>
      </c>
      <c r="T91" s="141" t="s">
        <v>1129</v>
      </c>
      <c r="U91" s="141" t="s">
        <v>1129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354</v>
      </c>
      <c r="AL91" s="141" t="s">
        <v>364</v>
      </c>
      <c r="AM91" s="141" t="s">
        <v>354</v>
      </c>
      <c r="AN91" s="141" t="s">
        <v>367</v>
      </c>
      <c r="AO91" s="141" t="s">
        <v>1129</v>
      </c>
      <c r="AP91" s="141" t="s">
        <v>653</v>
      </c>
      <c r="AQ91" s="141" t="s">
        <v>654</v>
      </c>
      <c r="AR91" s="141" t="s">
        <v>408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1540</v>
      </c>
      <c r="D92" s="141" t="s">
        <v>1541</v>
      </c>
      <c r="E92" s="141" t="s">
        <v>1542</v>
      </c>
      <c r="F92" s="141" t="s">
        <v>740</v>
      </c>
      <c r="G92" s="141"/>
      <c r="H92" s="141" t="s">
        <v>353</v>
      </c>
      <c r="I92" s="141"/>
      <c r="J92" s="141" t="s">
        <v>354</v>
      </c>
      <c r="K92" s="141" t="s">
        <v>1543</v>
      </c>
      <c r="L92" s="141"/>
      <c r="M92" s="141"/>
      <c r="N92" s="141" t="s">
        <v>369</v>
      </c>
      <c r="O92" s="141" t="s">
        <v>393</v>
      </c>
      <c r="P92" s="141" t="s">
        <v>424</v>
      </c>
      <c r="Q92" s="141" t="s">
        <v>425</v>
      </c>
      <c r="R92" s="141" t="s">
        <v>361</v>
      </c>
      <c r="S92" s="141" t="s">
        <v>368</v>
      </c>
      <c r="T92" s="141" t="s">
        <v>1129</v>
      </c>
      <c r="U92" s="141" t="s">
        <v>1129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354</v>
      </c>
      <c r="AL92" s="141" t="s">
        <v>364</v>
      </c>
      <c r="AM92" s="141" t="s">
        <v>354</v>
      </c>
      <c r="AN92" s="141" t="s">
        <v>367</v>
      </c>
      <c r="AO92" s="141" t="s">
        <v>1129</v>
      </c>
      <c r="AP92" s="141" t="s">
        <v>653</v>
      </c>
      <c r="AQ92" s="141" t="s">
        <v>654</v>
      </c>
      <c r="AR92" s="141" t="s">
        <v>408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1544</v>
      </c>
      <c r="D93" s="141" t="s">
        <v>769</v>
      </c>
      <c r="E93" s="141" t="s">
        <v>1545</v>
      </c>
      <c r="F93" s="141" t="s">
        <v>1546</v>
      </c>
      <c r="G93" s="141"/>
      <c r="H93" s="141" t="s">
        <v>353</v>
      </c>
      <c r="I93" s="141"/>
      <c r="J93" s="141" t="s">
        <v>354</v>
      </c>
      <c r="K93" s="141" t="s">
        <v>1547</v>
      </c>
      <c r="L93" s="141"/>
      <c r="M93" s="141"/>
      <c r="N93" s="141" t="s">
        <v>393</v>
      </c>
      <c r="O93" s="141" t="s">
        <v>369</v>
      </c>
      <c r="P93" s="141" t="s">
        <v>528</v>
      </c>
      <c r="Q93" s="141" t="s">
        <v>529</v>
      </c>
      <c r="R93" s="141" t="s">
        <v>361</v>
      </c>
      <c r="S93" s="141" t="s">
        <v>368</v>
      </c>
      <c r="T93" s="141" t="s">
        <v>1129</v>
      </c>
      <c r="U93" s="141" t="s">
        <v>1129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354</v>
      </c>
      <c r="AL93" s="141" t="s">
        <v>364</v>
      </c>
      <c r="AM93" s="141" t="s">
        <v>354</v>
      </c>
      <c r="AN93" s="141" t="s">
        <v>367</v>
      </c>
      <c r="AO93" s="141" t="s">
        <v>1129</v>
      </c>
      <c r="AP93" s="141" t="s">
        <v>653</v>
      </c>
      <c r="AQ93" s="141" t="s">
        <v>654</v>
      </c>
      <c r="AR93" s="141" t="s">
        <v>408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1548</v>
      </c>
      <c r="D94" s="141" t="s">
        <v>1549</v>
      </c>
      <c r="E94" s="141" t="s">
        <v>619</v>
      </c>
      <c r="F94" s="141" t="s">
        <v>1550</v>
      </c>
      <c r="G94" s="141"/>
      <c r="H94" s="141" t="s">
        <v>353</v>
      </c>
      <c r="I94" s="141"/>
      <c r="J94" s="141" t="s">
        <v>354</v>
      </c>
      <c r="K94" s="141" t="s">
        <v>1551</v>
      </c>
      <c r="L94" s="141"/>
      <c r="M94" s="141"/>
      <c r="N94" s="141" t="s">
        <v>426</v>
      </c>
      <c r="O94" s="141" t="s">
        <v>393</v>
      </c>
      <c r="P94" s="141" t="s">
        <v>424</v>
      </c>
      <c r="Q94" s="141" t="s">
        <v>425</v>
      </c>
      <c r="R94" s="141" t="s">
        <v>361</v>
      </c>
      <c r="S94" s="141" t="s">
        <v>368</v>
      </c>
      <c r="T94" s="141" t="s">
        <v>1129</v>
      </c>
      <c r="U94" s="141" t="s">
        <v>1129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354</v>
      </c>
      <c r="AL94" s="141" t="s">
        <v>364</v>
      </c>
      <c r="AM94" s="141" t="s">
        <v>354</v>
      </c>
      <c r="AN94" s="141" t="s">
        <v>367</v>
      </c>
      <c r="AO94" s="141" t="s">
        <v>1129</v>
      </c>
      <c r="AP94" s="141" t="s">
        <v>653</v>
      </c>
      <c r="AQ94" s="141" t="s">
        <v>654</v>
      </c>
      <c r="AR94" s="141" t="s">
        <v>408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1552</v>
      </c>
      <c r="D95" s="141" t="s">
        <v>1553</v>
      </c>
      <c r="E95" s="141" t="s">
        <v>1554</v>
      </c>
      <c r="F95" s="141" t="s">
        <v>1555</v>
      </c>
      <c r="G95" s="141"/>
      <c r="H95" s="141" t="s">
        <v>353</v>
      </c>
      <c r="I95" s="141"/>
      <c r="J95" s="141" t="s">
        <v>354</v>
      </c>
      <c r="K95" s="141" t="s">
        <v>1556</v>
      </c>
      <c r="L95" s="141"/>
      <c r="M95" s="141"/>
      <c r="N95" s="141" t="s">
        <v>426</v>
      </c>
      <c r="O95" s="141" t="s">
        <v>362</v>
      </c>
      <c r="P95" s="141" t="s">
        <v>1557</v>
      </c>
      <c r="Q95" s="141" t="s">
        <v>1558</v>
      </c>
      <c r="R95" s="141" t="s">
        <v>361</v>
      </c>
      <c r="S95" s="141" t="s">
        <v>368</v>
      </c>
      <c r="T95" s="141" t="s">
        <v>1129</v>
      </c>
      <c r="U95" s="141" t="s">
        <v>1129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354</v>
      </c>
      <c r="AL95" s="141" t="s">
        <v>364</v>
      </c>
      <c r="AM95" s="141" t="s">
        <v>354</v>
      </c>
      <c r="AN95" s="141" t="s">
        <v>367</v>
      </c>
      <c r="AO95" s="141" t="s">
        <v>1129</v>
      </c>
      <c r="AP95" s="141" t="s">
        <v>653</v>
      </c>
      <c r="AQ95" s="141" t="s">
        <v>654</v>
      </c>
      <c r="AR95" s="141" t="s">
        <v>408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1559</v>
      </c>
      <c r="E96" s="141"/>
      <c r="F96" s="141" t="s">
        <v>466</v>
      </c>
      <c r="G96" s="141"/>
      <c r="H96" s="141" t="s">
        <v>353</v>
      </c>
      <c r="I96" s="141"/>
      <c r="J96" s="141" t="s">
        <v>354</v>
      </c>
      <c r="K96" s="141" t="s">
        <v>1560</v>
      </c>
      <c r="L96" s="141"/>
      <c r="M96" s="141"/>
      <c r="N96" s="141" t="s">
        <v>354</v>
      </c>
      <c r="O96" s="141"/>
      <c r="P96" s="141"/>
      <c r="Q96" s="141"/>
      <c r="R96" s="141"/>
      <c r="S96" s="141" t="s">
        <v>368</v>
      </c>
      <c r="T96" s="141" t="s">
        <v>1129</v>
      </c>
      <c r="U96" s="141" t="s">
        <v>1129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354</v>
      </c>
      <c r="AL96" s="141" t="s">
        <v>364</v>
      </c>
      <c r="AM96" s="141" t="s">
        <v>354</v>
      </c>
      <c r="AN96" s="141" t="s">
        <v>367</v>
      </c>
      <c r="AO96" s="141" t="s">
        <v>1129</v>
      </c>
      <c r="AP96" s="141" t="s">
        <v>653</v>
      </c>
      <c r="AQ96" s="141" t="s">
        <v>654</v>
      </c>
      <c r="AR96" s="141" t="s">
        <v>408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1561</v>
      </c>
      <c r="D97" s="141" t="s">
        <v>1562</v>
      </c>
      <c r="E97" s="141" t="s">
        <v>699</v>
      </c>
      <c r="F97" s="141" t="s">
        <v>1028</v>
      </c>
      <c r="G97" s="141"/>
      <c r="H97" s="141" t="s">
        <v>353</v>
      </c>
      <c r="I97" s="141"/>
      <c r="J97" s="141" t="s">
        <v>354</v>
      </c>
      <c r="K97" s="141" t="s">
        <v>1563</v>
      </c>
      <c r="L97" s="141"/>
      <c r="M97" s="141"/>
      <c r="N97" s="141" t="s">
        <v>369</v>
      </c>
      <c r="O97" s="141" t="s">
        <v>393</v>
      </c>
      <c r="P97" s="141" t="s">
        <v>424</v>
      </c>
      <c r="Q97" s="141" t="s">
        <v>425</v>
      </c>
      <c r="R97" s="141" t="s">
        <v>361</v>
      </c>
      <c r="S97" s="141" t="s">
        <v>368</v>
      </c>
      <c r="T97" s="141" t="s">
        <v>1129</v>
      </c>
      <c r="U97" s="141" t="s">
        <v>1129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354</v>
      </c>
      <c r="AL97" s="141" t="s">
        <v>364</v>
      </c>
      <c r="AM97" s="141" t="s">
        <v>354</v>
      </c>
      <c r="AN97" s="141" t="s">
        <v>367</v>
      </c>
      <c r="AO97" s="141" t="s">
        <v>1129</v>
      </c>
      <c r="AP97" s="141" t="s">
        <v>653</v>
      </c>
      <c r="AQ97" s="141" t="s">
        <v>654</v>
      </c>
      <c r="AR97" s="141" t="s">
        <v>408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1564</v>
      </c>
      <c r="D98" s="141" t="s">
        <v>1565</v>
      </c>
      <c r="E98" s="141" t="s">
        <v>1566</v>
      </c>
      <c r="F98" s="141" t="s">
        <v>1005</v>
      </c>
      <c r="G98" s="141"/>
      <c r="H98" s="141" t="s">
        <v>353</v>
      </c>
      <c r="I98" s="141"/>
      <c r="J98" s="141" t="s">
        <v>354</v>
      </c>
      <c r="K98" s="141" t="s">
        <v>1567</v>
      </c>
      <c r="L98" s="141"/>
      <c r="M98" s="141"/>
      <c r="N98" s="141" t="s">
        <v>393</v>
      </c>
      <c r="O98" s="141" t="s">
        <v>393</v>
      </c>
      <c r="P98" s="141" t="s">
        <v>424</v>
      </c>
      <c r="Q98" s="141" t="s">
        <v>425</v>
      </c>
      <c r="R98" s="141" t="s">
        <v>361</v>
      </c>
      <c r="S98" s="141" t="s">
        <v>368</v>
      </c>
      <c r="T98" s="141" t="s">
        <v>1129</v>
      </c>
      <c r="U98" s="141" t="s">
        <v>1129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354</v>
      </c>
      <c r="AL98" s="141" t="s">
        <v>364</v>
      </c>
      <c r="AM98" s="141" t="s">
        <v>354</v>
      </c>
      <c r="AN98" s="141" t="s">
        <v>367</v>
      </c>
      <c r="AO98" s="141" t="s">
        <v>1129</v>
      </c>
      <c r="AP98" s="141" t="s">
        <v>653</v>
      </c>
      <c r="AQ98" s="141" t="s">
        <v>654</v>
      </c>
      <c r="AR98" s="141" t="s">
        <v>408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1568</v>
      </c>
      <c r="D99" s="141" t="s">
        <v>1569</v>
      </c>
      <c r="E99" s="141" t="s">
        <v>1570</v>
      </c>
      <c r="F99" s="141" t="s">
        <v>1571</v>
      </c>
      <c r="G99" s="141"/>
      <c r="H99" s="141" t="s">
        <v>353</v>
      </c>
      <c r="I99" s="141"/>
      <c r="J99" s="141" t="s">
        <v>354</v>
      </c>
      <c r="K99" s="141" t="s">
        <v>464</v>
      </c>
      <c r="L99" s="141" t="s">
        <v>1572</v>
      </c>
      <c r="M99" s="141" t="s">
        <v>1573</v>
      </c>
      <c r="N99" s="141" t="s">
        <v>354</v>
      </c>
      <c r="O99" s="141" t="s">
        <v>358</v>
      </c>
      <c r="P99" s="141" t="s">
        <v>359</v>
      </c>
      <c r="Q99" s="141" t="s">
        <v>360</v>
      </c>
      <c r="R99" s="141" t="s">
        <v>361</v>
      </c>
      <c r="S99" s="141" t="s">
        <v>391</v>
      </c>
      <c r="T99" s="141" t="s">
        <v>1574</v>
      </c>
      <c r="U99" s="141" t="s">
        <v>1574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354</v>
      </c>
      <c r="AL99" s="141" t="s">
        <v>364</v>
      </c>
      <c r="AM99" s="141" t="s">
        <v>354</v>
      </c>
      <c r="AN99" s="141" t="s">
        <v>900</v>
      </c>
      <c r="AO99" s="141" t="s">
        <v>1574</v>
      </c>
      <c r="AP99" s="141" t="s">
        <v>1575</v>
      </c>
      <c r="AQ99" s="141" t="s">
        <v>735</v>
      </c>
      <c r="AR99" s="141" t="s">
        <v>1294</v>
      </c>
      <c r="AS99" s="141" t="s">
        <v>369</v>
      </c>
      <c r="AT99" s="141"/>
      <c r="AU99" s="141" t="s">
        <v>1572</v>
      </c>
      <c r="AV99" s="141" t="s">
        <v>659</v>
      </c>
      <c r="AW99" s="141" t="s">
        <v>1576</v>
      </c>
      <c r="AX99" s="141" t="s">
        <v>1577</v>
      </c>
      <c r="AY99" s="141" t="s">
        <v>1578</v>
      </c>
      <c r="AZ99" s="141" t="s">
        <v>890</v>
      </c>
      <c r="BA99" s="141" t="s">
        <v>1579</v>
      </c>
      <c r="BB99" s="141" t="s">
        <v>892</v>
      </c>
      <c r="BC99" s="141" t="s">
        <v>1580</v>
      </c>
      <c r="BD99" s="141" t="s">
        <v>776</v>
      </c>
      <c r="BE99" s="141" t="s">
        <v>1581</v>
      </c>
      <c r="BF99" s="141" t="s">
        <v>778</v>
      </c>
      <c r="BG99" s="141" t="s">
        <v>1582</v>
      </c>
      <c r="BH99" s="141" t="s">
        <v>779</v>
      </c>
      <c r="BI99" s="141" t="s">
        <v>1583</v>
      </c>
      <c r="BJ99" s="141" t="s">
        <v>571</v>
      </c>
      <c r="BK99" s="141" t="s">
        <v>1584</v>
      </c>
      <c r="BL99" s="141" t="s">
        <v>783</v>
      </c>
      <c r="BM99" s="141" t="s">
        <v>1585</v>
      </c>
      <c r="BN99" s="141" t="s">
        <v>1586</v>
      </c>
      <c r="BO99" s="141" t="s">
        <v>1587</v>
      </c>
      <c r="BP99" s="141" t="s">
        <v>912</v>
      </c>
      <c r="BQ99" s="141" t="s">
        <v>1588</v>
      </c>
      <c r="BR99" s="141" t="s">
        <v>787</v>
      </c>
      <c r="BS99" s="141" t="s">
        <v>1589</v>
      </c>
      <c r="BT99" s="141" t="s">
        <v>382</v>
      </c>
      <c r="BU99" s="141" t="s">
        <v>721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1590</v>
      </c>
      <c r="D100" s="141" t="s">
        <v>1279</v>
      </c>
      <c r="E100" s="141" t="s">
        <v>1591</v>
      </c>
      <c r="F100" s="141" t="s">
        <v>452</v>
      </c>
      <c r="G100" s="141"/>
      <c r="H100" s="141" t="s">
        <v>353</v>
      </c>
      <c r="I100" s="141"/>
      <c r="J100" s="141" t="s">
        <v>354</v>
      </c>
      <c r="K100" s="141" t="s">
        <v>1592</v>
      </c>
      <c r="L100" s="141" t="s">
        <v>1593</v>
      </c>
      <c r="M100" s="141" t="s">
        <v>1594</v>
      </c>
      <c r="N100" s="141" t="s">
        <v>354</v>
      </c>
      <c r="O100" s="141" t="s">
        <v>426</v>
      </c>
      <c r="P100" s="141" t="s">
        <v>454</v>
      </c>
      <c r="Q100" s="141" t="s">
        <v>455</v>
      </c>
      <c r="R100" s="141" t="s">
        <v>361</v>
      </c>
      <c r="S100" s="141" t="s">
        <v>391</v>
      </c>
      <c r="T100" s="141" t="s">
        <v>1574</v>
      </c>
      <c r="U100" s="141" t="s">
        <v>1574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354</v>
      </c>
      <c r="AL100" s="141" t="s">
        <v>364</v>
      </c>
      <c r="AM100" s="141" t="s">
        <v>354</v>
      </c>
      <c r="AN100" s="141" t="s">
        <v>900</v>
      </c>
      <c r="AO100" s="141" t="s">
        <v>1574</v>
      </c>
      <c r="AP100" s="141" t="s">
        <v>1575</v>
      </c>
      <c r="AQ100" s="141" t="s">
        <v>735</v>
      </c>
      <c r="AR100" s="141" t="s">
        <v>1294</v>
      </c>
      <c r="AS100" s="141" t="s">
        <v>393</v>
      </c>
      <c r="AT100" s="141"/>
      <c r="AU100" s="141" t="s">
        <v>1593</v>
      </c>
      <c r="AV100" s="141" t="s">
        <v>659</v>
      </c>
      <c r="AW100" s="141" t="s">
        <v>1595</v>
      </c>
      <c r="AX100" s="141" t="s">
        <v>1577</v>
      </c>
      <c r="AY100" s="141" t="s">
        <v>1596</v>
      </c>
      <c r="AZ100" s="141" t="s">
        <v>890</v>
      </c>
      <c r="BA100" s="141" t="s">
        <v>1597</v>
      </c>
      <c r="BB100" s="141" t="s">
        <v>892</v>
      </c>
      <c r="BC100" s="141" t="s">
        <v>1598</v>
      </c>
      <c r="BD100" s="141" t="s">
        <v>776</v>
      </c>
      <c r="BE100" s="141" t="s">
        <v>1599</v>
      </c>
      <c r="BF100" s="141" t="s">
        <v>778</v>
      </c>
      <c r="BG100" s="141" t="s">
        <v>1600</v>
      </c>
      <c r="BH100" s="141" t="s">
        <v>779</v>
      </c>
      <c r="BI100" s="141" t="s">
        <v>1601</v>
      </c>
      <c r="BJ100" s="141" t="s">
        <v>571</v>
      </c>
      <c r="BK100" s="141" t="s">
        <v>1602</v>
      </c>
      <c r="BL100" s="141" t="s">
        <v>783</v>
      </c>
      <c r="BM100" s="141" t="s">
        <v>1603</v>
      </c>
      <c r="BN100" s="141" t="s">
        <v>1586</v>
      </c>
      <c r="BO100" s="141" t="s">
        <v>1604</v>
      </c>
      <c r="BP100" s="141" t="s">
        <v>912</v>
      </c>
      <c r="BQ100" s="141" t="s">
        <v>1605</v>
      </c>
      <c r="BR100" s="141" t="s">
        <v>787</v>
      </c>
      <c r="BS100" s="141" t="s">
        <v>1606</v>
      </c>
      <c r="BT100" s="141" t="s">
        <v>382</v>
      </c>
      <c r="BU100" s="141" t="s">
        <v>994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1607</v>
      </c>
      <c r="D101" s="141" t="s">
        <v>1608</v>
      </c>
      <c r="E101" s="141" t="s">
        <v>1609</v>
      </c>
      <c r="F101" s="141" t="s">
        <v>1208</v>
      </c>
      <c r="G101" s="141"/>
      <c r="H101" s="141" t="s">
        <v>353</v>
      </c>
      <c r="I101" s="141"/>
      <c r="J101" s="141" t="s">
        <v>354</v>
      </c>
      <c r="K101" s="141" t="s">
        <v>1610</v>
      </c>
      <c r="L101" s="141" t="s">
        <v>1611</v>
      </c>
      <c r="M101" s="141" t="s">
        <v>1612</v>
      </c>
      <c r="N101" s="141" t="s">
        <v>354</v>
      </c>
      <c r="O101" s="141" t="s">
        <v>358</v>
      </c>
      <c r="P101" s="141" t="s">
        <v>359</v>
      </c>
      <c r="Q101" s="141" t="s">
        <v>360</v>
      </c>
      <c r="R101" s="141" t="s">
        <v>361</v>
      </c>
      <c r="S101" s="141" t="s">
        <v>391</v>
      </c>
      <c r="T101" s="141" t="s">
        <v>1574</v>
      </c>
      <c r="U101" s="141" t="s">
        <v>1574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354</v>
      </c>
      <c r="AL101" s="141" t="s">
        <v>364</v>
      </c>
      <c r="AM101" s="141" t="s">
        <v>354</v>
      </c>
      <c r="AN101" s="141" t="s">
        <v>900</v>
      </c>
      <c r="AO101" s="141" t="s">
        <v>1574</v>
      </c>
      <c r="AP101" s="141" t="s">
        <v>1575</v>
      </c>
      <c r="AQ101" s="141" t="s">
        <v>735</v>
      </c>
      <c r="AR101" s="141" t="s">
        <v>1294</v>
      </c>
      <c r="AS101" s="141" t="s">
        <v>358</v>
      </c>
      <c r="AT101" s="141"/>
      <c r="AU101" s="141" t="s">
        <v>1611</v>
      </c>
      <c r="AV101" s="141" t="s">
        <v>659</v>
      </c>
      <c r="AW101" s="141" t="s">
        <v>1613</v>
      </c>
      <c r="AX101" s="141" t="s">
        <v>1577</v>
      </c>
      <c r="AY101" s="141" t="s">
        <v>1614</v>
      </c>
      <c r="AZ101" s="141" t="s">
        <v>890</v>
      </c>
      <c r="BA101" s="141" t="s">
        <v>1615</v>
      </c>
      <c r="BB101" s="141" t="s">
        <v>892</v>
      </c>
      <c r="BC101" s="141" t="s">
        <v>1616</v>
      </c>
      <c r="BD101" s="141" t="s">
        <v>776</v>
      </c>
      <c r="BE101" s="141" t="s">
        <v>1617</v>
      </c>
      <c r="BF101" s="141" t="s">
        <v>778</v>
      </c>
      <c r="BG101" s="141" t="s">
        <v>718</v>
      </c>
      <c r="BH101" s="141" t="s">
        <v>779</v>
      </c>
      <c r="BI101" s="141" t="s">
        <v>1618</v>
      </c>
      <c r="BJ101" s="141" t="s">
        <v>571</v>
      </c>
      <c r="BK101" s="141" t="s">
        <v>1619</v>
      </c>
      <c r="BL101" s="141" t="s">
        <v>783</v>
      </c>
      <c r="BM101" s="141" t="s">
        <v>1620</v>
      </c>
      <c r="BN101" s="141" t="s">
        <v>1586</v>
      </c>
      <c r="BO101" s="141" t="s">
        <v>612</v>
      </c>
      <c r="BP101" s="141" t="s">
        <v>912</v>
      </c>
      <c r="BQ101" s="141" t="s">
        <v>1621</v>
      </c>
      <c r="BR101" s="141" t="s">
        <v>787</v>
      </c>
      <c r="BS101" s="141" t="s">
        <v>1622</v>
      </c>
      <c r="BT101" s="141" t="s">
        <v>382</v>
      </c>
      <c r="BU101" s="141" t="s">
        <v>1623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1624</v>
      </c>
      <c r="D102" s="141" t="s">
        <v>1625</v>
      </c>
      <c r="E102" s="141" t="s">
        <v>1626</v>
      </c>
      <c r="F102" s="141" t="s">
        <v>1073</v>
      </c>
      <c r="G102" s="141"/>
      <c r="H102" s="141" t="s">
        <v>353</v>
      </c>
      <c r="I102" s="141"/>
      <c r="J102" s="141" t="s">
        <v>354</v>
      </c>
      <c r="K102" s="141" t="s">
        <v>1627</v>
      </c>
      <c r="L102" s="141" t="s">
        <v>1628</v>
      </c>
      <c r="M102" s="141" t="s">
        <v>1629</v>
      </c>
      <c r="N102" s="141" t="s">
        <v>354</v>
      </c>
      <c r="O102" s="141" t="s">
        <v>485</v>
      </c>
      <c r="P102" s="141" t="s">
        <v>1630</v>
      </c>
      <c r="Q102" s="141" t="s">
        <v>1631</v>
      </c>
      <c r="R102" s="141" t="s">
        <v>361</v>
      </c>
      <c r="S102" s="141" t="s">
        <v>391</v>
      </c>
      <c r="T102" s="141" t="s">
        <v>1574</v>
      </c>
      <c r="U102" s="141" t="s">
        <v>1574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354</v>
      </c>
      <c r="AL102" s="141" t="s">
        <v>364</v>
      </c>
      <c r="AM102" s="141" t="s">
        <v>354</v>
      </c>
      <c r="AN102" s="141" t="s">
        <v>900</v>
      </c>
      <c r="AO102" s="141" t="s">
        <v>1574</v>
      </c>
      <c r="AP102" s="141" t="s">
        <v>1575</v>
      </c>
      <c r="AQ102" s="141" t="s">
        <v>735</v>
      </c>
      <c r="AR102" s="141" t="s">
        <v>1294</v>
      </c>
      <c r="AS102" s="141" t="s">
        <v>426</v>
      </c>
      <c r="AT102" s="141"/>
      <c r="AU102" s="141" t="s">
        <v>1628</v>
      </c>
      <c r="AV102" s="141" t="s">
        <v>659</v>
      </c>
      <c r="AW102" s="141" t="s">
        <v>1632</v>
      </c>
      <c r="AX102" s="141" t="s">
        <v>1577</v>
      </c>
      <c r="AY102" s="141" t="s">
        <v>1633</v>
      </c>
      <c r="AZ102" s="141" t="s">
        <v>890</v>
      </c>
      <c r="BA102" s="141" t="s">
        <v>1634</v>
      </c>
      <c r="BB102" s="141" t="s">
        <v>892</v>
      </c>
      <c r="BC102" s="141" t="s">
        <v>1635</v>
      </c>
      <c r="BD102" s="141" t="s">
        <v>776</v>
      </c>
      <c r="BE102" s="141" t="s">
        <v>1636</v>
      </c>
      <c r="BF102" s="141" t="s">
        <v>778</v>
      </c>
      <c r="BG102" s="141" t="s">
        <v>534</v>
      </c>
      <c r="BH102" s="141" t="s">
        <v>779</v>
      </c>
      <c r="BI102" s="141" t="s">
        <v>1618</v>
      </c>
      <c r="BJ102" s="141" t="s">
        <v>571</v>
      </c>
      <c r="BK102" s="141" t="s">
        <v>1637</v>
      </c>
      <c r="BL102" s="141" t="s">
        <v>783</v>
      </c>
      <c r="BM102" s="141" t="s">
        <v>1638</v>
      </c>
      <c r="BN102" s="141" t="s">
        <v>1586</v>
      </c>
      <c r="BO102" s="141" t="s">
        <v>1639</v>
      </c>
      <c r="BP102" s="141" t="s">
        <v>912</v>
      </c>
      <c r="BQ102" s="141" t="s">
        <v>1640</v>
      </c>
      <c r="BR102" s="141" t="s">
        <v>787</v>
      </c>
      <c r="BS102" s="141" t="s">
        <v>1623</v>
      </c>
      <c r="BT102" s="141" t="s">
        <v>382</v>
      </c>
      <c r="BU102" s="141" t="s">
        <v>1641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1642</v>
      </c>
      <c r="D103" s="141" t="s">
        <v>1643</v>
      </c>
      <c r="E103" s="141" t="s">
        <v>1644</v>
      </c>
      <c r="F103" s="141" t="s">
        <v>1453</v>
      </c>
      <c r="G103" s="141"/>
      <c r="H103" s="141" t="s">
        <v>353</v>
      </c>
      <c r="I103" s="141"/>
      <c r="J103" s="141" t="s">
        <v>354</v>
      </c>
      <c r="K103" s="141" t="s">
        <v>1645</v>
      </c>
      <c r="L103" s="141" t="s">
        <v>1646</v>
      </c>
      <c r="M103" s="141" t="s">
        <v>1647</v>
      </c>
      <c r="N103" s="141" t="s">
        <v>354</v>
      </c>
      <c r="O103" s="141" t="s">
        <v>358</v>
      </c>
      <c r="P103" s="141" t="s">
        <v>359</v>
      </c>
      <c r="Q103" s="141" t="s">
        <v>360</v>
      </c>
      <c r="R103" s="141" t="s">
        <v>361</v>
      </c>
      <c r="S103" s="141" t="s">
        <v>391</v>
      </c>
      <c r="T103" s="141" t="s">
        <v>1574</v>
      </c>
      <c r="U103" s="141" t="s">
        <v>1574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354</v>
      </c>
      <c r="AL103" s="141" t="s">
        <v>364</v>
      </c>
      <c r="AM103" s="141" t="s">
        <v>354</v>
      </c>
      <c r="AN103" s="141" t="s">
        <v>900</v>
      </c>
      <c r="AO103" s="141" t="s">
        <v>1574</v>
      </c>
      <c r="AP103" s="141" t="s">
        <v>1575</v>
      </c>
      <c r="AQ103" s="141" t="s">
        <v>735</v>
      </c>
      <c r="AR103" s="141" t="s">
        <v>1294</v>
      </c>
      <c r="AS103" s="141" t="s">
        <v>441</v>
      </c>
      <c r="AT103" s="141"/>
      <c r="AU103" s="141" t="s">
        <v>1646</v>
      </c>
      <c r="AV103" s="141" t="s">
        <v>659</v>
      </c>
      <c r="AW103" s="141" t="s">
        <v>1648</v>
      </c>
      <c r="AX103" s="141" t="s">
        <v>1577</v>
      </c>
      <c r="AY103" s="141" t="s">
        <v>1649</v>
      </c>
      <c r="AZ103" s="141" t="s">
        <v>890</v>
      </c>
      <c r="BA103" s="141" t="s">
        <v>1650</v>
      </c>
      <c r="BB103" s="141" t="s">
        <v>892</v>
      </c>
      <c r="BC103" s="141" t="s">
        <v>1266</v>
      </c>
      <c r="BD103" s="141" t="s">
        <v>776</v>
      </c>
      <c r="BE103" s="141" t="s">
        <v>1651</v>
      </c>
      <c r="BF103" s="141" t="s">
        <v>778</v>
      </c>
      <c r="BG103" s="141" t="s">
        <v>812</v>
      </c>
      <c r="BH103" s="141" t="s">
        <v>779</v>
      </c>
      <c r="BI103" s="141" t="s">
        <v>1652</v>
      </c>
      <c r="BJ103" s="141" t="s">
        <v>571</v>
      </c>
      <c r="BK103" s="141" t="s">
        <v>1653</v>
      </c>
      <c r="BL103" s="141" t="s">
        <v>783</v>
      </c>
      <c r="BM103" s="141" t="s">
        <v>1654</v>
      </c>
      <c r="BN103" s="141" t="s">
        <v>1586</v>
      </c>
      <c r="BO103" s="141" t="s">
        <v>1655</v>
      </c>
      <c r="BP103" s="141" t="s">
        <v>912</v>
      </c>
      <c r="BQ103" s="141" t="s">
        <v>1656</v>
      </c>
      <c r="BR103" s="141" t="s">
        <v>787</v>
      </c>
      <c r="BS103" s="141" t="s">
        <v>1657</v>
      </c>
      <c r="BT103" s="141" t="s">
        <v>382</v>
      </c>
      <c r="BU103" s="141" t="s">
        <v>1658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1659</v>
      </c>
      <c r="D104" s="141" t="s">
        <v>1660</v>
      </c>
      <c r="E104" s="141" t="s">
        <v>1661</v>
      </c>
      <c r="F104" s="141" t="s">
        <v>1662</v>
      </c>
      <c r="G104" s="141"/>
      <c r="H104" s="141" t="s">
        <v>353</v>
      </c>
      <c r="I104" s="141"/>
      <c r="J104" s="141" t="s">
        <v>354</v>
      </c>
      <c r="K104" s="141" t="s">
        <v>1663</v>
      </c>
      <c r="L104" s="141" t="s">
        <v>1664</v>
      </c>
      <c r="M104" s="141" t="s">
        <v>1665</v>
      </c>
      <c r="N104" s="141" t="s">
        <v>354</v>
      </c>
      <c r="O104" s="141" t="s">
        <v>408</v>
      </c>
      <c r="P104" s="141" t="s">
        <v>409</v>
      </c>
      <c r="Q104" s="141" t="s">
        <v>409</v>
      </c>
      <c r="R104" s="141" t="s">
        <v>361</v>
      </c>
      <c r="S104" s="141" t="s">
        <v>391</v>
      </c>
      <c r="T104" s="141" t="s">
        <v>1574</v>
      </c>
      <c r="U104" s="141" t="s">
        <v>1574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354</v>
      </c>
      <c r="AL104" s="141" t="s">
        <v>364</v>
      </c>
      <c r="AM104" s="141" t="s">
        <v>354</v>
      </c>
      <c r="AN104" s="141" t="s">
        <v>900</v>
      </c>
      <c r="AO104" s="141" t="s">
        <v>1574</v>
      </c>
      <c r="AP104" s="141" t="s">
        <v>1575</v>
      </c>
      <c r="AQ104" s="141" t="s">
        <v>735</v>
      </c>
      <c r="AR104" s="141" t="s">
        <v>1294</v>
      </c>
      <c r="AS104" s="141" t="s">
        <v>391</v>
      </c>
      <c r="AT104" s="141"/>
      <c r="AU104" s="141" t="s">
        <v>1664</v>
      </c>
      <c r="AV104" s="141" t="s">
        <v>659</v>
      </c>
      <c r="AW104" s="141" t="s">
        <v>1666</v>
      </c>
      <c r="AX104" s="141" t="s">
        <v>1577</v>
      </c>
      <c r="AY104" s="141" t="s">
        <v>1667</v>
      </c>
      <c r="AZ104" s="141" t="s">
        <v>890</v>
      </c>
      <c r="BA104" s="141" t="s">
        <v>1668</v>
      </c>
      <c r="BB104" s="141" t="s">
        <v>892</v>
      </c>
      <c r="BC104" s="141" t="s">
        <v>1669</v>
      </c>
      <c r="BD104" s="141" t="s">
        <v>776</v>
      </c>
      <c r="BE104" s="141" t="s">
        <v>745</v>
      </c>
      <c r="BF104" s="141" t="s">
        <v>778</v>
      </c>
      <c r="BG104" s="141" t="s">
        <v>1670</v>
      </c>
      <c r="BH104" s="141" t="s">
        <v>779</v>
      </c>
      <c r="BI104" s="141" t="s">
        <v>1585</v>
      </c>
      <c r="BJ104" s="141" t="s">
        <v>571</v>
      </c>
      <c r="BK104" s="141" t="s">
        <v>1671</v>
      </c>
      <c r="BL104" s="141" t="s">
        <v>783</v>
      </c>
      <c r="BM104" s="141" t="s">
        <v>1672</v>
      </c>
      <c r="BN104" s="141" t="s">
        <v>1586</v>
      </c>
      <c r="BO104" s="141" t="s">
        <v>1673</v>
      </c>
      <c r="BP104" s="141" t="s">
        <v>912</v>
      </c>
      <c r="BQ104" s="141" t="s">
        <v>1674</v>
      </c>
      <c r="BR104" s="141" t="s">
        <v>787</v>
      </c>
      <c r="BS104" s="141" t="s">
        <v>1675</v>
      </c>
      <c r="BT104" s="141" t="s">
        <v>382</v>
      </c>
      <c r="BU104" s="141" t="s">
        <v>1676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1677</v>
      </c>
      <c r="D105" s="141" t="s">
        <v>1678</v>
      </c>
      <c r="E105" s="141" t="s">
        <v>1679</v>
      </c>
      <c r="F105" s="141" t="s">
        <v>437</v>
      </c>
      <c r="G105" s="141"/>
      <c r="H105" s="141" t="s">
        <v>353</v>
      </c>
      <c r="I105" s="141"/>
      <c r="J105" s="141" t="s">
        <v>354</v>
      </c>
      <c r="K105" s="141" t="s">
        <v>1680</v>
      </c>
      <c r="L105" s="141" t="s">
        <v>1681</v>
      </c>
      <c r="M105" s="141" t="s">
        <v>1063</v>
      </c>
      <c r="N105" s="141" t="s">
        <v>354</v>
      </c>
      <c r="O105" s="141" t="s">
        <v>369</v>
      </c>
      <c r="P105" s="141" t="s">
        <v>528</v>
      </c>
      <c r="Q105" s="141" t="s">
        <v>529</v>
      </c>
      <c r="R105" s="141" t="s">
        <v>361</v>
      </c>
      <c r="S105" s="141" t="s">
        <v>391</v>
      </c>
      <c r="T105" s="141" t="s">
        <v>1574</v>
      </c>
      <c r="U105" s="141" t="s">
        <v>1574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354</v>
      </c>
      <c r="AL105" s="141" t="s">
        <v>364</v>
      </c>
      <c r="AM105" s="141" t="s">
        <v>354</v>
      </c>
      <c r="AN105" s="141" t="s">
        <v>900</v>
      </c>
      <c r="AO105" s="141" t="s">
        <v>1574</v>
      </c>
      <c r="AP105" s="141" t="s">
        <v>1575</v>
      </c>
      <c r="AQ105" s="141" t="s">
        <v>735</v>
      </c>
      <c r="AR105" s="141" t="s">
        <v>1294</v>
      </c>
      <c r="AS105" s="141" t="s">
        <v>368</v>
      </c>
      <c r="AT105" s="141"/>
      <c r="AU105" s="141" t="s">
        <v>1681</v>
      </c>
      <c r="AV105" s="141" t="s">
        <v>659</v>
      </c>
      <c r="AW105" s="141" t="s">
        <v>1682</v>
      </c>
      <c r="AX105" s="141" t="s">
        <v>1577</v>
      </c>
      <c r="AY105" s="141" t="s">
        <v>1683</v>
      </c>
      <c r="AZ105" s="141" t="s">
        <v>890</v>
      </c>
      <c r="BA105" s="141" t="s">
        <v>1684</v>
      </c>
      <c r="BB105" s="141" t="s">
        <v>892</v>
      </c>
      <c r="BC105" s="141" t="s">
        <v>1685</v>
      </c>
      <c r="BD105" s="141" t="s">
        <v>776</v>
      </c>
      <c r="BE105" s="141" t="s">
        <v>1686</v>
      </c>
      <c r="BF105" s="141" t="s">
        <v>778</v>
      </c>
      <c r="BG105" s="141" t="s">
        <v>1687</v>
      </c>
      <c r="BH105" s="141" t="s">
        <v>779</v>
      </c>
      <c r="BI105" s="141" t="s">
        <v>1688</v>
      </c>
      <c r="BJ105" s="141" t="s">
        <v>571</v>
      </c>
      <c r="BK105" s="141" t="s">
        <v>1689</v>
      </c>
      <c r="BL105" s="141" t="s">
        <v>783</v>
      </c>
      <c r="BM105" s="141" t="s">
        <v>1690</v>
      </c>
      <c r="BN105" s="141" t="s">
        <v>1586</v>
      </c>
      <c r="BO105" s="141" t="s">
        <v>1691</v>
      </c>
      <c r="BP105" s="141" t="s">
        <v>912</v>
      </c>
      <c r="BQ105" s="141" t="s">
        <v>1692</v>
      </c>
      <c r="BR105" s="141" t="s">
        <v>787</v>
      </c>
      <c r="BS105" s="141" t="s">
        <v>1693</v>
      </c>
      <c r="BT105" s="141" t="s">
        <v>382</v>
      </c>
      <c r="BU105" s="141" t="s">
        <v>1694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1695</v>
      </c>
      <c r="D106" s="141" t="s">
        <v>1696</v>
      </c>
      <c r="E106" s="141" t="s">
        <v>1697</v>
      </c>
      <c r="F106" s="141" t="s">
        <v>437</v>
      </c>
      <c r="G106" s="141"/>
      <c r="H106" s="141" t="s">
        <v>353</v>
      </c>
      <c r="I106" s="141"/>
      <c r="J106" s="141" t="s">
        <v>354</v>
      </c>
      <c r="K106" s="141" t="s">
        <v>1698</v>
      </c>
      <c r="L106" s="141" t="s">
        <v>1699</v>
      </c>
      <c r="M106" s="141" t="s">
        <v>1700</v>
      </c>
      <c r="N106" s="141" t="s">
        <v>354</v>
      </c>
      <c r="O106" s="141" t="s">
        <v>369</v>
      </c>
      <c r="P106" s="141" t="s">
        <v>528</v>
      </c>
      <c r="Q106" s="141" t="s">
        <v>529</v>
      </c>
      <c r="R106" s="141" t="s">
        <v>361</v>
      </c>
      <c r="S106" s="141" t="s">
        <v>391</v>
      </c>
      <c r="T106" s="141" t="s">
        <v>1574</v>
      </c>
      <c r="U106" s="141" t="s">
        <v>1574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354</v>
      </c>
      <c r="AL106" s="141" t="s">
        <v>364</v>
      </c>
      <c r="AM106" s="141" t="s">
        <v>354</v>
      </c>
      <c r="AN106" s="141" t="s">
        <v>900</v>
      </c>
      <c r="AO106" s="141" t="s">
        <v>1574</v>
      </c>
      <c r="AP106" s="141" t="s">
        <v>1575</v>
      </c>
      <c r="AQ106" s="141" t="s">
        <v>735</v>
      </c>
      <c r="AR106" s="141" t="s">
        <v>1294</v>
      </c>
      <c r="AS106" s="141" t="s">
        <v>408</v>
      </c>
      <c r="AT106" s="141"/>
      <c r="AU106" s="141" t="s">
        <v>1699</v>
      </c>
      <c r="AV106" s="141" t="s">
        <v>659</v>
      </c>
      <c r="AW106" s="141" t="s">
        <v>1701</v>
      </c>
      <c r="AX106" s="141" t="s">
        <v>1577</v>
      </c>
      <c r="AY106" s="141" t="s">
        <v>1702</v>
      </c>
      <c r="AZ106" s="141" t="s">
        <v>890</v>
      </c>
      <c r="BA106" s="141" t="s">
        <v>1703</v>
      </c>
      <c r="BB106" s="141" t="s">
        <v>892</v>
      </c>
      <c r="BC106" s="141" t="s">
        <v>398</v>
      </c>
      <c r="BD106" s="141" t="s">
        <v>776</v>
      </c>
      <c r="BE106" s="141" t="s">
        <v>1704</v>
      </c>
      <c r="BF106" s="141" t="s">
        <v>778</v>
      </c>
      <c r="BG106" s="141" t="s">
        <v>782</v>
      </c>
      <c r="BH106" s="141" t="s">
        <v>779</v>
      </c>
      <c r="BI106" s="141" t="s">
        <v>1705</v>
      </c>
      <c r="BJ106" s="141" t="s">
        <v>571</v>
      </c>
      <c r="BK106" s="141" t="s">
        <v>1706</v>
      </c>
      <c r="BL106" s="141" t="s">
        <v>783</v>
      </c>
      <c r="BM106" s="141" t="s">
        <v>1707</v>
      </c>
      <c r="BN106" s="141" t="s">
        <v>1586</v>
      </c>
      <c r="BO106" s="141" t="s">
        <v>1708</v>
      </c>
      <c r="BP106" s="141" t="s">
        <v>912</v>
      </c>
      <c r="BQ106" s="141" t="s">
        <v>722</v>
      </c>
      <c r="BR106" s="141" t="s">
        <v>787</v>
      </c>
      <c r="BS106" s="141" t="s">
        <v>997</v>
      </c>
      <c r="BT106" s="141" t="s">
        <v>382</v>
      </c>
      <c r="BU106" s="141" t="s">
        <v>476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1709</v>
      </c>
      <c r="D107" s="141" t="s">
        <v>1710</v>
      </c>
      <c r="E107" s="141" t="s">
        <v>1711</v>
      </c>
      <c r="F107" s="141" t="s">
        <v>1712</v>
      </c>
      <c r="G107" s="141"/>
      <c r="H107" s="141" t="s">
        <v>353</v>
      </c>
      <c r="I107" s="141"/>
      <c r="J107" s="141" t="s">
        <v>354</v>
      </c>
      <c r="K107" s="141" t="s">
        <v>1713</v>
      </c>
      <c r="L107" s="141" t="s">
        <v>1714</v>
      </c>
      <c r="M107" s="141" t="s">
        <v>1715</v>
      </c>
      <c r="N107" s="141" t="s">
        <v>354</v>
      </c>
      <c r="O107" s="141" t="s">
        <v>369</v>
      </c>
      <c r="P107" s="141" t="s">
        <v>528</v>
      </c>
      <c r="Q107" s="141" t="s">
        <v>529</v>
      </c>
      <c r="R107" s="141" t="s">
        <v>361</v>
      </c>
      <c r="S107" s="141" t="s">
        <v>391</v>
      </c>
      <c r="T107" s="141" t="s">
        <v>1574</v>
      </c>
      <c r="U107" s="141" t="s">
        <v>1574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354</v>
      </c>
      <c r="AL107" s="141" t="s">
        <v>364</v>
      </c>
      <c r="AM107" s="141" t="s">
        <v>354</v>
      </c>
      <c r="AN107" s="141" t="s">
        <v>900</v>
      </c>
      <c r="AO107" s="141" t="s">
        <v>1574</v>
      </c>
      <c r="AP107" s="141" t="s">
        <v>1575</v>
      </c>
      <c r="AQ107" s="141" t="s">
        <v>735</v>
      </c>
      <c r="AR107" s="141" t="s">
        <v>1294</v>
      </c>
      <c r="AS107" s="141" t="s">
        <v>490</v>
      </c>
      <c r="AT107" s="141"/>
      <c r="AU107" s="141" t="s">
        <v>1714</v>
      </c>
      <c r="AV107" s="141" t="s">
        <v>659</v>
      </c>
      <c r="AW107" s="141" t="s">
        <v>1716</v>
      </c>
      <c r="AX107" s="141" t="s">
        <v>1577</v>
      </c>
      <c r="AY107" s="141" t="s">
        <v>1717</v>
      </c>
      <c r="AZ107" s="141" t="s">
        <v>890</v>
      </c>
      <c r="BA107" s="141" t="s">
        <v>1718</v>
      </c>
      <c r="BB107" s="141" t="s">
        <v>892</v>
      </c>
      <c r="BC107" s="141" t="s">
        <v>969</v>
      </c>
      <c r="BD107" s="141" t="s">
        <v>776</v>
      </c>
      <c r="BE107" s="141" t="s">
        <v>929</v>
      </c>
      <c r="BF107" s="141" t="s">
        <v>778</v>
      </c>
      <c r="BG107" s="141" t="s">
        <v>1719</v>
      </c>
      <c r="BH107" s="141" t="s">
        <v>779</v>
      </c>
      <c r="BI107" s="141" t="s">
        <v>1720</v>
      </c>
      <c r="BJ107" s="141" t="s">
        <v>571</v>
      </c>
      <c r="BK107" s="141" t="s">
        <v>1721</v>
      </c>
      <c r="BL107" s="141" t="s">
        <v>783</v>
      </c>
      <c r="BM107" s="141" t="s">
        <v>1722</v>
      </c>
      <c r="BN107" s="141" t="s">
        <v>1586</v>
      </c>
      <c r="BO107" s="141" t="s">
        <v>884</v>
      </c>
      <c r="BP107" s="141" t="s">
        <v>912</v>
      </c>
      <c r="BQ107" s="141" t="s">
        <v>1723</v>
      </c>
      <c r="BR107" s="141" t="s">
        <v>787</v>
      </c>
      <c r="BS107" s="141" t="s">
        <v>1724</v>
      </c>
      <c r="BT107" s="141" t="s">
        <v>382</v>
      </c>
      <c r="BU107" s="141" t="s">
        <v>1725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1726</v>
      </c>
      <c r="D108" s="141" t="s">
        <v>1727</v>
      </c>
      <c r="E108" s="141" t="s">
        <v>462</v>
      </c>
      <c r="F108" s="141" t="s">
        <v>1728</v>
      </c>
      <c r="G108" s="141"/>
      <c r="H108" s="141" t="s">
        <v>353</v>
      </c>
      <c r="I108" s="141"/>
      <c r="J108" s="141" t="s">
        <v>354</v>
      </c>
      <c r="K108" s="141" t="s">
        <v>1729</v>
      </c>
      <c r="L108" s="141" t="s">
        <v>1730</v>
      </c>
      <c r="M108" s="141" t="s">
        <v>1731</v>
      </c>
      <c r="N108" s="141" t="s">
        <v>354</v>
      </c>
      <c r="O108" s="141" t="s">
        <v>393</v>
      </c>
      <c r="P108" s="141" t="s">
        <v>424</v>
      </c>
      <c r="Q108" s="141" t="s">
        <v>425</v>
      </c>
      <c r="R108" s="141" t="s">
        <v>361</v>
      </c>
      <c r="S108" s="141" t="s">
        <v>391</v>
      </c>
      <c r="T108" s="141" t="s">
        <v>1574</v>
      </c>
      <c r="U108" s="141" t="s">
        <v>1574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354</v>
      </c>
      <c r="AL108" s="141" t="s">
        <v>364</v>
      </c>
      <c r="AM108" s="141" t="s">
        <v>354</v>
      </c>
      <c r="AN108" s="141" t="s">
        <v>900</v>
      </c>
      <c r="AO108" s="141" t="s">
        <v>1574</v>
      </c>
      <c r="AP108" s="141" t="s">
        <v>1575</v>
      </c>
      <c r="AQ108" s="141" t="s">
        <v>735</v>
      </c>
      <c r="AR108" s="141" t="s">
        <v>1294</v>
      </c>
      <c r="AS108" s="141" t="s">
        <v>485</v>
      </c>
      <c r="AT108" s="141"/>
      <c r="AU108" s="141" t="s">
        <v>1730</v>
      </c>
      <c r="AV108" s="141" t="s">
        <v>659</v>
      </c>
      <c r="AW108" s="141" t="s">
        <v>1732</v>
      </c>
      <c r="AX108" s="141" t="s">
        <v>1577</v>
      </c>
      <c r="AY108" s="141" t="s">
        <v>689</v>
      </c>
      <c r="AZ108" s="141" t="s">
        <v>890</v>
      </c>
      <c r="BA108" s="141" t="s">
        <v>1733</v>
      </c>
      <c r="BB108" s="141" t="s">
        <v>892</v>
      </c>
      <c r="BC108" s="141" t="s">
        <v>1734</v>
      </c>
      <c r="BD108" s="141" t="s">
        <v>776</v>
      </c>
      <c r="BE108" s="141" t="s">
        <v>563</v>
      </c>
      <c r="BF108" s="141" t="s">
        <v>778</v>
      </c>
      <c r="BG108" s="141" t="s">
        <v>1584</v>
      </c>
      <c r="BH108" s="141" t="s">
        <v>779</v>
      </c>
      <c r="BI108" s="141" t="s">
        <v>1735</v>
      </c>
      <c r="BJ108" s="141" t="s">
        <v>571</v>
      </c>
      <c r="BK108" s="141" t="s">
        <v>1736</v>
      </c>
      <c r="BL108" s="141" t="s">
        <v>783</v>
      </c>
      <c r="BM108" s="141" t="s">
        <v>1737</v>
      </c>
      <c r="BN108" s="141" t="s">
        <v>1586</v>
      </c>
      <c r="BO108" s="141" t="s">
        <v>1738</v>
      </c>
      <c r="BP108" s="141" t="s">
        <v>912</v>
      </c>
      <c r="BQ108" s="141" t="s">
        <v>1739</v>
      </c>
      <c r="BR108" s="141" t="s">
        <v>787</v>
      </c>
      <c r="BS108" s="141" t="s">
        <v>1740</v>
      </c>
      <c r="BT108" s="141" t="s">
        <v>382</v>
      </c>
      <c r="BU108" s="141" t="s">
        <v>1741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1742</v>
      </c>
      <c r="D109" s="141" t="s">
        <v>1743</v>
      </c>
      <c r="E109" s="141" t="s">
        <v>1744</v>
      </c>
      <c r="F109" s="141" t="s">
        <v>1028</v>
      </c>
      <c r="G109" s="141"/>
      <c r="H109" s="141" t="s">
        <v>353</v>
      </c>
      <c r="I109" s="141"/>
      <c r="J109" s="141" t="s">
        <v>354</v>
      </c>
      <c r="K109" s="141" t="s">
        <v>1745</v>
      </c>
      <c r="L109" s="141" t="s">
        <v>1746</v>
      </c>
      <c r="M109" s="141" t="s">
        <v>1747</v>
      </c>
      <c r="N109" s="141" t="s">
        <v>354</v>
      </c>
      <c r="O109" s="141" t="s">
        <v>393</v>
      </c>
      <c r="P109" s="141" t="s">
        <v>424</v>
      </c>
      <c r="Q109" s="141" t="s">
        <v>425</v>
      </c>
      <c r="R109" s="141" t="s">
        <v>361</v>
      </c>
      <c r="S109" s="141" t="s">
        <v>391</v>
      </c>
      <c r="T109" s="141" t="s">
        <v>1574</v>
      </c>
      <c r="U109" s="141" t="s">
        <v>1574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354</v>
      </c>
      <c r="AL109" s="141" t="s">
        <v>364</v>
      </c>
      <c r="AM109" s="141" t="s">
        <v>354</v>
      </c>
      <c r="AN109" s="141" t="s">
        <v>900</v>
      </c>
      <c r="AO109" s="141" t="s">
        <v>1574</v>
      </c>
      <c r="AP109" s="141" t="s">
        <v>1575</v>
      </c>
      <c r="AQ109" s="141" t="s">
        <v>735</v>
      </c>
      <c r="AR109" s="141" t="s">
        <v>1294</v>
      </c>
      <c r="AS109" s="141" t="s">
        <v>362</v>
      </c>
      <c r="AT109" s="141"/>
      <c r="AU109" s="141" t="s">
        <v>1746</v>
      </c>
      <c r="AV109" s="141" t="s">
        <v>659</v>
      </c>
      <c r="AW109" s="141" t="s">
        <v>1748</v>
      </c>
      <c r="AX109" s="141" t="s">
        <v>1577</v>
      </c>
      <c r="AY109" s="141" t="s">
        <v>1749</v>
      </c>
      <c r="AZ109" s="141" t="s">
        <v>890</v>
      </c>
      <c r="BA109" s="141" t="s">
        <v>1750</v>
      </c>
      <c r="BB109" s="141" t="s">
        <v>892</v>
      </c>
      <c r="BC109" s="141" t="s">
        <v>413</v>
      </c>
      <c r="BD109" s="141" t="s">
        <v>776</v>
      </c>
      <c r="BE109" s="141" t="s">
        <v>1751</v>
      </c>
      <c r="BF109" s="141" t="s">
        <v>778</v>
      </c>
      <c r="BG109" s="141" t="s">
        <v>1752</v>
      </c>
      <c r="BH109" s="141" t="s">
        <v>779</v>
      </c>
      <c r="BI109" s="141" t="s">
        <v>1753</v>
      </c>
      <c r="BJ109" s="141" t="s">
        <v>571</v>
      </c>
      <c r="BK109" s="141" t="s">
        <v>1754</v>
      </c>
      <c r="BL109" s="141" t="s">
        <v>783</v>
      </c>
      <c r="BM109" s="141" t="s">
        <v>1755</v>
      </c>
      <c r="BN109" s="141" t="s">
        <v>1586</v>
      </c>
      <c r="BO109" s="141" t="s">
        <v>1756</v>
      </c>
      <c r="BP109" s="141" t="s">
        <v>912</v>
      </c>
      <c r="BQ109" s="141" t="s">
        <v>1757</v>
      </c>
      <c r="BR109" s="141" t="s">
        <v>787</v>
      </c>
      <c r="BS109" s="141" t="s">
        <v>1351</v>
      </c>
      <c r="BT109" s="141" t="s">
        <v>382</v>
      </c>
      <c r="BU109" s="141" t="s">
        <v>1758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1759</v>
      </c>
      <c r="D110" s="141" t="s">
        <v>1760</v>
      </c>
      <c r="E110" s="141" t="s">
        <v>1761</v>
      </c>
      <c r="F110" s="141" t="s">
        <v>1762</v>
      </c>
      <c r="G110" s="141"/>
      <c r="H110" s="141" t="s">
        <v>353</v>
      </c>
      <c r="I110" s="141"/>
      <c r="J110" s="141" t="s">
        <v>354</v>
      </c>
      <c r="K110" s="141" t="s">
        <v>1763</v>
      </c>
      <c r="L110" s="141" t="s">
        <v>1764</v>
      </c>
      <c r="M110" s="141" t="s">
        <v>1765</v>
      </c>
      <c r="N110" s="141" t="s">
        <v>354</v>
      </c>
      <c r="O110" s="141" t="s">
        <v>408</v>
      </c>
      <c r="P110" s="141" t="s">
        <v>409</v>
      </c>
      <c r="Q110" s="141" t="s">
        <v>409</v>
      </c>
      <c r="R110" s="141" t="s">
        <v>361</v>
      </c>
      <c r="S110" s="141" t="s">
        <v>391</v>
      </c>
      <c r="T110" s="141" t="s">
        <v>1574</v>
      </c>
      <c r="U110" s="141" t="s">
        <v>1574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354</v>
      </c>
      <c r="AL110" s="141" t="s">
        <v>364</v>
      </c>
      <c r="AM110" s="141" t="s">
        <v>354</v>
      </c>
      <c r="AN110" s="141" t="s">
        <v>900</v>
      </c>
      <c r="AO110" s="141" t="s">
        <v>1574</v>
      </c>
      <c r="AP110" s="141" t="s">
        <v>1575</v>
      </c>
      <c r="AQ110" s="141" t="s">
        <v>735</v>
      </c>
      <c r="AR110" s="141" t="s">
        <v>1294</v>
      </c>
      <c r="AS110" s="141" t="s">
        <v>1279</v>
      </c>
      <c r="AT110" s="141"/>
      <c r="AU110" s="141" t="s">
        <v>1764</v>
      </c>
      <c r="AV110" s="141" t="s">
        <v>659</v>
      </c>
      <c r="AW110" s="141" t="s">
        <v>1766</v>
      </c>
      <c r="AX110" s="141" t="s">
        <v>1577</v>
      </c>
      <c r="AY110" s="141" t="s">
        <v>1767</v>
      </c>
      <c r="AZ110" s="141" t="s">
        <v>890</v>
      </c>
      <c r="BA110" s="141" t="s">
        <v>1768</v>
      </c>
      <c r="BB110" s="141" t="s">
        <v>892</v>
      </c>
      <c r="BC110" s="141" t="s">
        <v>1769</v>
      </c>
      <c r="BD110" s="141" t="s">
        <v>776</v>
      </c>
      <c r="BE110" s="141" t="s">
        <v>1770</v>
      </c>
      <c r="BF110" s="141" t="s">
        <v>778</v>
      </c>
      <c r="BG110" s="141" t="s">
        <v>1771</v>
      </c>
      <c r="BH110" s="141" t="s">
        <v>779</v>
      </c>
      <c r="BI110" s="141" t="s">
        <v>1187</v>
      </c>
      <c r="BJ110" s="141" t="s">
        <v>571</v>
      </c>
      <c r="BK110" s="141" t="s">
        <v>1772</v>
      </c>
      <c r="BL110" s="141" t="s">
        <v>783</v>
      </c>
      <c r="BM110" s="141" t="s">
        <v>1773</v>
      </c>
      <c r="BN110" s="141" t="s">
        <v>1586</v>
      </c>
      <c r="BO110" s="141" t="s">
        <v>1774</v>
      </c>
      <c r="BP110" s="141" t="s">
        <v>912</v>
      </c>
      <c r="BQ110" s="141" t="s">
        <v>1775</v>
      </c>
      <c r="BR110" s="141" t="s">
        <v>787</v>
      </c>
      <c r="BS110" s="141" t="s">
        <v>1776</v>
      </c>
      <c r="BT110" s="141" t="s">
        <v>382</v>
      </c>
      <c r="BU110" s="141" t="s">
        <v>1777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1778</v>
      </c>
      <c r="D111" s="141" t="s">
        <v>1779</v>
      </c>
      <c r="E111" s="141" t="s">
        <v>523</v>
      </c>
      <c r="F111" s="141" t="s">
        <v>1028</v>
      </c>
      <c r="G111" s="141"/>
      <c r="H111" s="141" t="s">
        <v>353</v>
      </c>
      <c r="I111" s="141"/>
      <c r="J111" s="141" t="s">
        <v>354</v>
      </c>
      <c r="K111" s="141" t="s">
        <v>1780</v>
      </c>
      <c r="L111" s="141" t="s">
        <v>1781</v>
      </c>
      <c r="M111" s="141" t="s">
        <v>1782</v>
      </c>
      <c r="N111" s="141" t="s">
        <v>354</v>
      </c>
      <c r="O111" s="141" t="s">
        <v>369</v>
      </c>
      <c r="P111" s="141" t="s">
        <v>528</v>
      </c>
      <c r="Q111" s="141" t="s">
        <v>529</v>
      </c>
      <c r="R111" s="141" t="s">
        <v>361</v>
      </c>
      <c r="S111" s="141" t="s">
        <v>391</v>
      </c>
      <c r="T111" s="141" t="s">
        <v>1574</v>
      </c>
      <c r="U111" s="141" t="s">
        <v>1574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354</v>
      </c>
      <c r="AL111" s="141" t="s">
        <v>364</v>
      </c>
      <c r="AM111" s="141" t="s">
        <v>354</v>
      </c>
      <c r="AN111" s="141" t="s">
        <v>900</v>
      </c>
      <c r="AO111" s="141" t="s">
        <v>1574</v>
      </c>
      <c r="AP111" s="141" t="s">
        <v>1575</v>
      </c>
      <c r="AQ111" s="141" t="s">
        <v>735</v>
      </c>
      <c r="AR111" s="141" t="s">
        <v>1294</v>
      </c>
      <c r="AS111" s="141" t="s">
        <v>1294</v>
      </c>
      <c r="AT111" s="141"/>
      <c r="AU111" s="141" t="s">
        <v>1781</v>
      </c>
      <c r="AV111" s="141" t="s">
        <v>659</v>
      </c>
      <c r="AW111" s="141" t="s">
        <v>1783</v>
      </c>
      <c r="AX111" s="141" t="s">
        <v>1577</v>
      </c>
      <c r="AY111" s="141" t="s">
        <v>1784</v>
      </c>
      <c r="AZ111" s="141" t="s">
        <v>890</v>
      </c>
      <c r="BA111" s="141" t="s">
        <v>397</v>
      </c>
      <c r="BB111" s="141" t="s">
        <v>892</v>
      </c>
      <c r="BC111" s="141" t="s">
        <v>1785</v>
      </c>
      <c r="BD111" s="141" t="s">
        <v>776</v>
      </c>
      <c r="BE111" s="141" t="s">
        <v>1786</v>
      </c>
      <c r="BF111" s="141" t="s">
        <v>778</v>
      </c>
      <c r="BG111" s="141" t="s">
        <v>1787</v>
      </c>
      <c r="BH111" s="141" t="s">
        <v>779</v>
      </c>
      <c r="BI111" s="141" t="s">
        <v>1788</v>
      </c>
      <c r="BJ111" s="141" t="s">
        <v>571</v>
      </c>
      <c r="BK111" s="141" t="s">
        <v>1789</v>
      </c>
      <c r="BL111" s="141" t="s">
        <v>783</v>
      </c>
      <c r="BM111" s="141" t="s">
        <v>1790</v>
      </c>
      <c r="BN111" s="141" t="s">
        <v>1586</v>
      </c>
      <c r="BO111" s="141" t="s">
        <v>1791</v>
      </c>
      <c r="BP111" s="141" t="s">
        <v>912</v>
      </c>
      <c r="BQ111" s="141" t="s">
        <v>1792</v>
      </c>
      <c r="BR111" s="141" t="s">
        <v>787</v>
      </c>
      <c r="BS111" s="141" t="s">
        <v>1793</v>
      </c>
      <c r="BT111" s="141" t="s">
        <v>382</v>
      </c>
      <c r="BU111" s="141" t="s">
        <v>1794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1795</v>
      </c>
      <c r="D112" s="141" t="s">
        <v>892</v>
      </c>
      <c r="E112" s="141" t="s">
        <v>1796</v>
      </c>
      <c r="F112" s="141" t="s">
        <v>604</v>
      </c>
      <c r="G112" s="141"/>
      <c r="H112" s="141" t="s">
        <v>353</v>
      </c>
      <c r="I112" s="141"/>
      <c r="J112" s="141" t="s">
        <v>354</v>
      </c>
      <c r="K112" s="141" t="s">
        <v>1797</v>
      </c>
      <c r="L112" s="141" t="s">
        <v>1798</v>
      </c>
      <c r="M112" s="141" t="s">
        <v>1799</v>
      </c>
      <c r="N112" s="141" t="s">
        <v>354</v>
      </c>
      <c r="O112" s="141" t="s">
        <v>369</v>
      </c>
      <c r="P112" s="141" t="s">
        <v>528</v>
      </c>
      <c r="Q112" s="141" t="s">
        <v>529</v>
      </c>
      <c r="R112" s="141" t="s">
        <v>361</v>
      </c>
      <c r="S112" s="141" t="s">
        <v>391</v>
      </c>
      <c r="T112" s="141" t="s">
        <v>1574</v>
      </c>
      <c r="U112" s="141" t="s">
        <v>1574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354</v>
      </c>
      <c r="AL112" s="141" t="s">
        <v>364</v>
      </c>
      <c r="AM112" s="141" t="s">
        <v>354</v>
      </c>
      <c r="AN112" s="141" t="s">
        <v>900</v>
      </c>
      <c r="AO112" s="141" t="s">
        <v>1574</v>
      </c>
      <c r="AP112" s="141" t="s">
        <v>1575</v>
      </c>
      <c r="AQ112" s="141" t="s">
        <v>735</v>
      </c>
      <c r="AR112" s="141" t="s">
        <v>1294</v>
      </c>
      <c r="AS112" s="141" t="s">
        <v>1308</v>
      </c>
      <c r="AT112" s="141"/>
      <c r="AU112" s="141" t="s">
        <v>1798</v>
      </c>
      <c r="AV112" s="141" t="s">
        <v>659</v>
      </c>
      <c r="AW112" s="141" t="s">
        <v>1800</v>
      </c>
      <c r="AX112" s="141" t="s">
        <v>1577</v>
      </c>
      <c r="AY112" s="141" t="s">
        <v>1801</v>
      </c>
      <c r="AZ112" s="141" t="s">
        <v>890</v>
      </c>
      <c r="BA112" s="141" t="s">
        <v>1802</v>
      </c>
      <c r="BB112" s="141" t="s">
        <v>892</v>
      </c>
      <c r="BC112" s="141" t="s">
        <v>1803</v>
      </c>
      <c r="BD112" s="141" t="s">
        <v>776</v>
      </c>
      <c r="BE112" s="141" t="s">
        <v>1804</v>
      </c>
      <c r="BF112" s="141" t="s">
        <v>778</v>
      </c>
      <c r="BG112" s="141" t="s">
        <v>1805</v>
      </c>
      <c r="BH112" s="141" t="s">
        <v>779</v>
      </c>
      <c r="BI112" s="141" t="s">
        <v>581</v>
      </c>
      <c r="BJ112" s="141" t="s">
        <v>571</v>
      </c>
      <c r="BK112" s="141" t="s">
        <v>1414</v>
      </c>
      <c r="BL112" s="141" t="s">
        <v>783</v>
      </c>
      <c r="BM112" s="141" t="s">
        <v>1806</v>
      </c>
      <c r="BN112" s="141" t="s">
        <v>1586</v>
      </c>
      <c r="BO112" s="141" t="s">
        <v>1807</v>
      </c>
      <c r="BP112" s="141" t="s">
        <v>912</v>
      </c>
      <c r="BQ112" s="141" t="s">
        <v>1808</v>
      </c>
      <c r="BR112" s="141" t="s">
        <v>787</v>
      </c>
      <c r="BS112" s="141" t="s">
        <v>1809</v>
      </c>
      <c r="BT112" s="141" t="s">
        <v>382</v>
      </c>
      <c r="BU112" s="141" t="s">
        <v>1810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1811</v>
      </c>
      <c r="D113" s="141" t="s">
        <v>1410</v>
      </c>
      <c r="E113" s="141" t="s">
        <v>1812</v>
      </c>
      <c r="F113" s="141" t="s">
        <v>508</v>
      </c>
      <c r="G113" s="141"/>
      <c r="H113" s="141" t="s">
        <v>353</v>
      </c>
      <c r="I113" s="141"/>
      <c r="J113" s="141" t="s">
        <v>354</v>
      </c>
      <c r="K113" s="141" t="s">
        <v>1813</v>
      </c>
      <c r="L113" s="141" t="s">
        <v>1814</v>
      </c>
      <c r="M113" s="141" t="s">
        <v>1815</v>
      </c>
      <c r="N113" s="141" t="s">
        <v>354</v>
      </c>
      <c r="O113" s="141" t="s">
        <v>358</v>
      </c>
      <c r="P113" s="141" t="s">
        <v>359</v>
      </c>
      <c r="Q113" s="141" t="s">
        <v>360</v>
      </c>
      <c r="R113" s="141" t="s">
        <v>361</v>
      </c>
      <c r="S113" s="141" t="s">
        <v>391</v>
      </c>
      <c r="T113" s="141" t="s">
        <v>1574</v>
      </c>
      <c r="U113" s="141" t="s">
        <v>1574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354</v>
      </c>
      <c r="AL113" s="141" t="s">
        <v>364</v>
      </c>
      <c r="AM113" s="141" t="s">
        <v>354</v>
      </c>
      <c r="AN113" s="141" t="s">
        <v>900</v>
      </c>
      <c r="AO113" s="141" t="s">
        <v>1574</v>
      </c>
      <c r="AP113" s="141" t="s">
        <v>1575</v>
      </c>
      <c r="AQ113" s="141" t="s">
        <v>735</v>
      </c>
      <c r="AR113" s="141" t="s">
        <v>1294</v>
      </c>
      <c r="AS113" s="141" t="s">
        <v>1324</v>
      </c>
      <c r="AT113" s="141"/>
      <c r="AU113" s="141" t="s">
        <v>1814</v>
      </c>
      <c r="AV113" s="141" t="s">
        <v>659</v>
      </c>
      <c r="AW113" s="141" t="s">
        <v>1816</v>
      </c>
      <c r="AX113" s="141" t="s">
        <v>1577</v>
      </c>
      <c r="AY113" s="141" t="s">
        <v>1817</v>
      </c>
      <c r="AZ113" s="141" t="s">
        <v>890</v>
      </c>
      <c r="BA113" s="141" t="s">
        <v>1818</v>
      </c>
      <c r="BB113" s="141" t="s">
        <v>892</v>
      </c>
      <c r="BC113" s="141" t="s">
        <v>1819</v>
      </c>
      <c r="BD113" s="141" t="s">
        <v>776</v>
      </c>
      <c r="BE113" s="141" t="s">
        <v>1820</v>
      </c>
      <c r="BF113" s="141" t="s">
        <v>778</v>
      </c>
      <c r="BG113" s="141" t="s">
        <v>1821</v>
      </c>
      <c r="BH113" s="141" t="s">
        <v>779</v>
      </c>
      <c r="BI113" s="141" t="s">
        <v>1822</v>
      </c>
      <c r="BJ113" s="141" t="s">
        <v>571</v>
      </c>
      <c r="BK113" s="141" t="s">
        <v>1823</v>
      </c>
      <c r="BL113" s="141" t="s">
        <v>783</v>
      </c>
      <c r="BM113" s="141" t="s">
        <v>1824</v>
      </c>
      <c r="BN113" s="141" t="s">
        <v>1586</v>
      </c>
      <c r="BO113" s="141" t="s">
        <v>1825</v>
      </c>
      <c r="BP113" s="141" t="s">
        <v>912</v>
      </c>
      <c r="BQ113" s="141" t="s">
        <v>1826</v>
      </c>
      <c r="BR113" s="141" t="s">
        <v>787</v>
      </c>
      <c r="BS113" s="141" t="s">
        <v>1827</v>
      </c>
      <c r="BT113" s="141" t="s">
        <v>382</v>
      </c>
      <c r="BU113" s="141" t="s">
        <v>1828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1829</v>
      </c>
      <c r="D114" s="141" t="s">
        <v>652</v>
      </c>
      <c r="E114" s="141" t="s">
        <v>1830</v>
      </c>
      <c r="F114" s="141" t="s">
        <v>1831</v>
      </c>
      <c r="G114" s="141"/>
      <c r="H114" s="141" t="s">
        <v>353</v>
      </c>
      <c r="I114" s="141"/>
      <c r="J114" s="141" t="s">
        <v>354</v>
      </c>
      <c r="K114" s="141" t="s">
        <v>1832</v>
      </c>
      <c r="L114" s="141" t="s">
        <v>1833</v>
      </c>
      <c r="M114" s="141" t="s">
        <v>1834</v>
      </c>
      <c r="N114" s="141" t="s">
        <v>354</v>
      </c>
      <c r="O114" s="141" t="s">
        <v>391</v>
      </c>
      <c r="P114" s="141" t="s">
        <v>392</v>
      </c>
      <c r="Q114" s="141" t="s">
        <v>392</v>
      </c>
      <c r="R114" s="141" t="s">
        <v>361</v>
      </c>
      <c r="S114" s="141" t="s">
        <v>391</v>
      </c>
      <c r="T114" s="141" t="s">
        <v>1574</v>
      </c>
      <c r="U114" s="141" t="s">
        <v>1574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354</v>
      </c>
      <c r="AL114" s="141" t="s">
        <v>364</v>
      </c>
      <c r="AM114" s="141" t="s">
        <v>354</v>
      </c>
      <c r="AN114" s="141" t="s">
        <v>900</v>
      </c>
      <c r="AO114" s="141" t="s">
        <v>1574</v>
      </c>
      <c r="AP114" s="141" t="s">
        <v>1575</v>
      </c>
      <c r="AQ114" s="141" t="s">
        <v>735</v>
      </c>
      <c r="AR114" s="141" t="s">
        <v>1294</v>
      </c>
      <c r="AS114" s="141" t="s">
        <v>1339</v>
      </c>
      <c r="AT114" s="141"/>
      <c r="AU114" s="141" t="s">
        <v>1833</v>
      </c>
      <c r="AV114" s="141" t="s">
        <v>659</v>
      </c>
      <c r="AW114" s="141" t="s">
        <v>1835</v>
      </c>
      <c r="AX114" s="141" t="s">
        <v>1577</v>
      </c>
      <c r="AY114" s="141" t="s">
        <v>1836</v>
      </c>
      <c r="AZ114" s="141" t="s">
        <v>890</v>
      </c>
      <c r="BA114" s="141" t="s">
        <v>1837</v>
      </c>
      <c r="BB114" s="141" t="s">
        <v>892</v>
      </c>
      <c r="BC114" s="141" t="s">
        <v>784</v>
      </c>
      <c r="BD114" s="141" t="s">
        <v>776</v>
      </c>
      <c r="BE114" s="141" t="s">
        <v>1838</v>
      </c>
      <c r="BF114" s="141" t="s">
        <v>778</v>
      </c>
      <c r="BG114" s="141" t="s">
        <v>1839</v>
      </c>
      <c r="BH114" s="141" t="s">
        <v>779</v>
      </c>
      <c r="BI114" s="141" t="s">
        <v>1840</v>
      </c>
      <c r="BJ114" s="141" t="s">
        <v>571</v>
      </c>
      <c r="BK114" s="141" t="s">
        <v>1841</v>
      </c>
      <c r="BL114" s="141" t="s">
        <v>783</v>
      </c>
      <c r="BM114" s="141" t="s">
        <v>1842</v>
      </c>
      <c r="BN114" s="141" t="s">
        <v>1586</v>
      </c>
      <c r="BO114" s="141" t="s">
        <v>1084</v>
      </c>
      <c r="BP114" s="141" t="s">
        <v>912</v>
      </c>
      <c r="BQ114" s="141" t="s">
        <v>1843</v>
      </c>
      <c r="BR114" s="141" t="s">
        <v>787</v>
      </c>
      <c r="BS114" s="141" t="s">
        <v>1844</v>
      </c>
      <c r="BT114" s="141" t="s">
        <v>382</v>
      </c>
      <c r="BU114" s="141" t="s">
        <v>1845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1846</v>
      </c>
      <c r="D115" s="141" t="s">
        <v>1847</v>
      </c>
      <c r="E115" s="141" t="s">
        <v>1848</v>
      </c>
      <c r="F115" s="141" t="s">
        <v>1849</v>
      </c>
      <c r="G115" s="141"/>
      <c r="H115" s="141" t="s">
        <v>353</v>
      </c>
      <c r="I115" s="141"/>
      <c r="J115" s="141" t="s">
        <v>354</v>
      </c>
      <c r="K115" s="141" t="s">
        <v>1850</v>
      </c>
      <c r="L115" s="141" t="s">
        <v>1851</v>
      </c>
      <c r="M115" s="141" t="s">
        <v>1852</v>
      </c>
      <c r="N115" s="141" t="s">
        <v>354</v>
      </c>
      <c r="O115" s="141" t="s">
        <v>369</v>
      </c>
      <c r="P115" s="141" t="s">
        <v>528</v>
      </c>
      <c r="Q115" s="141" t="s">
        <v>529</v>
      </c>
      <c r="R115" s="141" t="s">
        <v>361</v>
      </c>
      <c r="S115" s="141" t="s">
        <v>391</v>
      </c>
      <c r="T115" s="141" t="s">
        <v>1574</v>
      </c>
      <c r="U115" s="141" t="s">
        <v>1574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354</v>
      </c>
      <c r="AL115" s="141" t="s">
        <v>364</v>
      </c>
      <c r="AM115" s="141" t="s">
        <v>354</v>
      </c>
      <c r="AN115" s="141" t="s">
        <v>900</v>
      </c>
      <c r="AO115" s="141" t="s">
        <v>1574</v>
      </c>
      <c r="AP115" s="141" t="s">
        <v>1575</v>
      </c>
      <c r="AQ115" s="141" t="s">
        <v>735</v>
      </c>
      <c r="AR115" s="141" t="s">
        <v>1294</v>
      </c>
      <c r="AS115" s="141" t="s">
        <v>889</v>
      </c>
      <c r="AT115" s="141"/>
      <c r="AU115" s="141" t="s">
        <v>1851</v>
      </c>
      <c r="AV115" s="141" t="s">
        <v>659</v>
      </c>
      <c r="AW115" s="141" t="s">
        <v>1212</v>
      </c>
      <c r="AX115" s="141" t="s">
        <v>1577</v>
      </c>
      <c r="AY115" s="141" t="s">
        <v>1853</v>
      </c>
      <c r="AZ115" s="141" t="s">
        <v>890</v>
      </c>
      <c r="BA115" s="141" t="s">
        <v>1854</v>
      </c>
      <c r="BB115" s="141" t="s">
        <v>892</v>
      </c>
      <c r="BC115" s="141" t="s">
        <v>1855</v>
      </c>
      <c r="BD115" s="141" t="s">
        <v>776</v>
      </c>
      <c r="BE115" s="141" t="s">
        <v>1856</v>
      </c>
      <c r="BF115" s="141" t="s">
        <v>778</v>
      </c>
      <c r="BG115" s="141" t="s">
        <v>1857</v>
      </c>
      <c r="BH115" s="141" t="s">
        <v>779</v>
      </c>
      <c r="BI115" s="141" t="s">
        <v>1858</v>
      </c>
      <c r="BJ115" s="141" t="s">
        <v>571</v>
      </c>
      <c r="BK115" s="141" t="s">
        <v>1256</v>
      </c>
      <c r="BL115" s="141" t="s">
        <v>783</v>
      </c>
      <c r="BM115" s="141" t="s">
        <v>1859</v>
      </c>
      <c r="BN115" s="141" t="s">
        <v>1586</v>
      </c>
      <c r="BO115" s="141" t="s">
        <v>1860</v>
      </c>
      <c r="BP115" s="141" t="s">
        <v>912</v>
      </c>
      <c r="BQ115" s="141" t="s">
        <v>1861</v>
      </c>
      <c r="BR115" s="141" t="s">
        <v>787</v>
      </c>
      <c r="BS115" s="141" t="s">
        <v>1360</v>
      </c>
      <c r="BT115" s="141" t="s">
        <v>382</v>
      </c>
      <c r="BU115" s="141" t="s">
        <v>1862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1863</v>
      </c>
      <c r="D116" s="141" t="s">
        <v>1864</v>
      </c>
      <c r="E116" s="141" t="s">
        <v>1865</v>
      </c>
      <c r="F116" s="141" t="s">
        <v>1866</v>
      </c>
      <c r="G116" s="141"/>
      <c r="H116" s="141" t="s">
        <v>353</v>
      </c>
      <c r="I116" s="141"/>
      <c r="J116" s="141" t="s">
        <v>354</v>
      </c>
      <c r="K116" s="141" t="s">
        <v>1867</v>
      </c>
      <c r="L116" s="141" t="s">
        <v>1868</v>
      </c>
      <c r="M116" s="141" t="s">
        <v>1869</v>
      </c>
      <c r="N116" s="141" t="s">
        <v>354</v>
      </c>
      <c r="O116" s="141" t="s">
        <v>391</v>
      </c>
      <c r="P116" s="141" t="s">
        <v>392</v>
      </c>
      <c r="Q116" s="141" t="s">
        <v>392</v>
      </c>
      <c r="R116" s="141" t="s">
        <v>361</v>
      </c>
      <c r="S116" s="141" t="s">
        <v>391</v>
      </c>
      <c r="T116" s="141" t="s">
        <v>1574</v>
      </c>
      <c r="U116" s="141" t="s">
        <v>1574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354</v>
      </c>
      <c r="AL116" s="141" t="s">
        <v>364</v>
      </c>
      <c r="AM116" s="141" t="s">
        <v>354</v>
      </c>
      <c r="AN116" s="141" t="s">
        <v>900</v>
      </c>
      <c r="AO116" s="141" t="s">
        <v>1574</v>
      </c>
      <c r="AP116" s="141" t="s">
        <v>1575</v>
      </c>
      <c r="AQ116" s="141" t="s">
        <v>735</v>
      </c>
      <c r="AR116" s="141" t="s">
        <v>1294</v>
      </c>
      <c r="AS116" s="141" t="s">
        <v>1367</v>
      </c>
      <c r="AT116" s="141"/>
      <c r="AU116" s="141" t="s">
        <v>1868</v>
      </c>
      <c r="AV116" s="141" t="s">
        <v>659</v>
      </c>
      <c r="AW116" s="141" t="s">
        <v>1870</v>
      </c>
      <c r="AX116" s="141" t="s">
        <v>1577</v>
      </c>
      <c r="AY116" s="141" t="s">
        <v>1871</v>
      </c>
      <c r="AZ116" s="141" t="s">
        <v>890</v>
      </c>
      <c r="BA116" s="141" t="s">
        <v>1872</v>
      </c>
      <c r="BB116" s="141" t="s">
        <v>892</v>
      </c>
      <c r="BC116" s="141" t="s">
        <v>1873</v>
      </c>
      <c r="BD116" s="141" t="s">
        <v>776</v>
      </c>
      <c r="BE116" s="141" t="s">
        <v>1874</v>
      </c>
      <c r="BF116" s="141" t="s">
        <v>778</v>
      </c>
      <c r="BG116" s="141" t="s">
        <v>1202</v>
      </c>
      <c r="BH116" s="141" t="s">
        <v>779</v>
      </c>
      <c r="BI116" s="141" t="s">
        <v>1875</v>
      </c>
      <c r="BJ116" s="141" t="s">
        <v>571</v>
      </c>
      <c r="BK116" s="141" t="s">
        <v>934</v>
      </c>
      <c r="BL116" s="141" t="s">
        <v>783</v>
      </c>
      <c r="BM116" s="141" t="s">
        <v>1513</v>
      </c>
      <c r="BN116" s="141" t="s">
        <v>1586</v>
      </c>
      <c r="BO116" s="141" t="s">
        <v>1876</v>
      </c>
      <c r="BP116" s="141" t="s">
        <v>912</v>
      </c>
      <c r="BQ116" s="141" t="s">
        <v>1877</v>
      </c>
      <c r="BR116" s="141" t="s">
        <v>787</v>
      </c>
      <c r="BS116" s="141" t="s">
        <v>1878</v>
      </c>
      <c r="BT116" s="141" t="s">
        <v>382</v>
      </c>
      <c r="BU116" s="141" t="s">
        <v>1879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1880</v>
      </c>
      <c r="D117" s="141" t="s">
        <v>1881</v>
      </c>
      <c r="E117" s="141" t="s">
        <v>1882</v>
      </c>
      <c r="F117" s="141" t="s">
        <v>1248</v>
      </c>
      <c r="G117" s="141"/>
      <c r="H117" s="141" t="s">
        <v>353</v>
      </c>
      <c r="I117" s="141"/>
      <c r="J117" s="141" t="s">
        <v>354</v>
      </c>
      <c r="K117" s="141" t="s">
        <v>1883</v>
      </c>
      <c r="L117" s="141" t="s">
        <v>1884</v>
      </c>
      <c r="M117" s="141" t="s">
        <v>1885</v>
      </c>
      <c r="N117" s="141" t="s">
        <v>354</v>
      </c>
      <c r="O117" s="141" t="s">
        <v>391</v>
      </c>
      <c r="P117" s="141" t="s">
        <v>392</v>
      </c>
      <c r="Q117" s="141" t="s">
        <v>392</v>
      </c>
      <c r="R117" s="141" t="s">
        <v>361</v>
      </c>
      <c r="S117" s="141" t="s">
        <v>391</v>
      </c>
      <c r="T117" s="141" t="s">
        <v>1574</v>
      </c>
      <c r="U117" s="141" t="s">
        <v>1574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354</v>
      </c>
      <c r="AL117" s="141" t="s">
        <v>364</v>
      </c>
      <c r="AM117" s="141" t="s">
        <v>354</v>
      </c>
      <c r="AN117" s="141" t="s">
        <v>900</v>
      </c>
      <c r="AO117" s="141" t="s">
        <v>1574</v>
      </c>
      <c r="AP117" s="141" t="s">
        <v>1575</v>
      </c>
      <c r="AQ117" s="141" t="s">
        <v>735</v>
      </c>
      <c r="AR117" s="141" t="s">
        <v>1294</v>
      </c>
      <c r="AS117" s="141" t="s">
        <v>1380</v>
      </c>
      <c r="AT117" s="141"/>
      <c r="AU117" s="141" t="s">
        <v>1884</v>
      </c>
      <c r="AV117" s="141" t="s">
        <v>659</v>
      </c>
      <c r="AW117" s="141" t="s">
        <v>1886</v>
      </c>
      <c r="AX117" s="141" t="s">
        <v>1577</v>
      </c>
      <c r="AY117" s="141" t="s">
        <v>1887</v>
      </c>
      <c r="AZ117" s="141" t="s">
        <v>890</v>
      </c>
      <c r="BA117" s="141" t="s">
        <v>1888</v>
      </c>
      <c r="BB117" s="141" t="s">
        <v>892</v>
      </c>
      <c r="BC117" s="141" t="s">
        <v>1889</v>
      </c>
      <c r="BD117" s="141" t="s">
        <v>776</v>
      </c>
      <c r="BE117" s="141" t="s">
        <v>1890</v>
      </c>
      <c r="BF117" s="141" t="s">
        <v>778</v>
      </c>
      <c r="BG117" s="141" t="s">
        <v>1891</v>
      </c>
      <c r="BH117" s="141" t="s">
        <v>779</v>
      </c>
      <c r="BI117" s="141" t="s">
        <v>1892</v>
      </c>
      <c r="BJ117" s="141" t="s">
        <v>571</v>
      </c>
      <c r="BK117" s="141" t="s">
        <v>1893</v>
      </c>
      <c r="BL117" s="141" t="s">
        <v>783</v>
      </c>
      <c r="BM117" s="141" t="s">
        <v>1894</v>
      </c>
      <c r="BN117" s="141" t="s">
        <v>1586</v>
      </c>
      <c r="BO117" s="141" t="s">
        <v>1895</v>
      </c>
      <c r="BP117" s="141" t="s">
        <v>912</v>
      </c>
      <c r="BQ117" s="141" t="s">
        <v>1896</v>
      </c>
      <c r="BR117" s="141" t="s">
        <v>787</v>
      </c>
      <c r="BS117" s="141" t="s">
        <v>1897</v>
      </c>
      <c r="BT117" s="141" t="s">
        <v>382</v>
      </c>
      <c r="BU117" s="141" t="s">
        <v>1470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1898</v>
      </c>
      <c r="E118" s="141"/>
      <c r="F118" s="141" t="s">
        <v>466</v>
      </c>
      <c r="G118" s="141"/>
      <c r="H118" s="141" t="s">
        <v>353</v>
      </c>
      <c r="I118" s="141"/>
      <c r="J118" s="141" t="s">
        <v>354</v>
      </c>
      <c r="K118" s="141" t="s">
        <v>1899</v>
      </c>
      <c r="L118" s="141"/>
      <c r="M118" s="141"/>
      <c r="N118" s="141" t="s">
        <v>354</v>
      </c>
      <c r="O118" s="141"/>
      <c r="P118" s="141"/>
      <c r="Q118" s="141"/>
      <c r="R118" s="141"/>
      <c r="S118" s="141" t="s">
        <v>391</v>
      </c>
      <c r="T118" s="141" t="s">
        <v>1574</v>
      </c>
      <c r="U118" s="141" t="s">
        <v>1574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354</v>
      </c>
      <c r="AL118" s="141" t="s">
        <v>364</v>
      </c>
      <c r="AM118" s="141" t="s">
        <v>354</v>
      </c>
      <c r="AN118" s="141" t="s">
        <v>900</v>
      </c>
      <c r="AO118" s="141" t="s">
        <v>1574</v>
      </c>
      <c r="AP118" s="141" t="s">
        <v>1575</v>
      </c>
      <c r="AQ118" s="141" t="s">
        <v>735</v>
      </c>
      <c r="AR118" s="141" t="s">
        <v>1294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1900</v>
      </c>
      <c r="D119" s="141" t="s">
        <v>1901</v>
      </c>
      <c r="E119" s="141" t="s">
        <v>1902</v>
      </c>
      <c r="F119" s="141" t="s">
        <v>1903</v>
      </c>
      <c r="G119" s="141"/>
      <c r="H119" s="141" t="s">
        <v>353</v>
      </c>
      <c r="I119" s="141"/>
      <c r="J119" s="141" t="s">
        <v>354</v>
      </c>
      <c r="K119" s="141" t="s">
        <v>1415</v>
      </c>
      <c r="L119" s="141"/>
      <c r="M119" s="141"/>
      <c r="N119" s="141" t="s">
        <v>369</v>
      </c>
      <c r="O119" s="141" t="s">
        <v>391</v>
      </c>
      <c r="P119" s="141" t="s">
        <v>392</v>
      </c>
      <c r="Q119" s="141" t="s">
        <v>392</v>
      </c>
      <c r="R119" s="141" t="s">
        <v>361</v>
      </c>
      <c r="S119" s="141" t="s">
        <v>391</v>
      </c>
      <c r="T119" s="141" t="s">
        <v>1574</v>
      </c>
      <c r="U119" s="141" t="s">
        <v>1574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354</v>
      </c>
      <c r="AL119" s="141" t="s">
        <v>364</v>
      </c>
      <c r="AM119" s="141" t="s">
        <v>354</v>
      </c>
      <c r="AN119" s="141" t="s">
        <v>900</v>
      </c>
      <c r="AO119" s="141" t="s">
        <v>1574</v>
      </c>
      <c r="AP119" s="141" t="s">
        <v>1575</v>
      </c>
      <c r="AQ119" s="141" t="s">
        <v>735</v>
      </c>
      <c r="AR119" s="141" t="s">
        <v>1294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1904</v>
      </c>
      <c r="D120" s="141" t="s">
        <v>374</v>
      </c>
      <c r="E120" s="141" t="s">
        <v>764</v>
      </c>
      <c r="F120" s="141" t="s">
        <v>1866</v>
      </c>
      <c r="G120" s="141"/>
      <c r="H120" s="141" t="s">
        <v>353</v>
      </c>
      <c r="I120" s="141"/>
      <c r="J120" s="141" t="s">
        <v>354</v>
      </c>
      <c r="K120" s="141" t="s">
        <v>1905</v>
      </c>
      <c r="L120" s="141" t="s">
        <v>1906</v>
      </c>
      <c r="M120" s="141" t="s">
        <v>1907</v>
      </c>
      <c r="N120" s="141" t="s">
        <v>354</v>
      </c>
      <c r="O120" s="141" t="s">
        <v>393</v>
      </c>
      <c r="P120" s="141" t="s">
        <v>424</v>
      </c>
      <c r="Q120" s="141" t="s">
        <v>425</v>
      </c>
      <c r="R120" s="141" t="s">
        <v>361</v>
      </c>
      <c r="S120" s="141" t="s">
        <v>441</v>
      </c>
      <c r="T120" s="141" t="s">
        <v>1908</v>
      </c>
      <c r="U120" s="141" t="s">
        <v>1908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354</v>
      </c>
      <c r="AL120" s="141" t="s">
        <v>364</v>
      </c>
      <c r="AM120" s="141" t="s">
        <v>354</v>
      </c>
      <c r="AN120" s="141" t="s">
        <v>904</v>
      </c>
      <c r="AO120" s="141" t="s">
        <v>1908</v>
      </c>
      <c r="AP120" s="141" t="s">
        <v>1909</v>
      </c>
      <c r="AQ120" s="141" t="s">
        <v>1910</v>
      </c>
      <c r="AR120" s="141" t="s">
        <v>408</v>
      </c>
      <c r="AS120" s="141" t="s">
        <v>369</v>
      </c>
      <c r="AT120" s="141"/>
      <c r="AU120" s="141" t="s">
        <v>1906</v>
      </c>
      <c r="AV120" s="141" t="s">
        <v>763</v>
      </c>
      <c r="AW120" s="141" t="s">
        <v>1911</v>
      </c>
      <c r="AX120" s="141" t="s">
        <v>1881</v>
      </c>
      <c r="AY120" s="141" t="s">
        <v>1912</v>
      </c>
      <c r="AZ120" s="141" t="s">
        <v>774</v>
      </c>
      <c r="BA120" s="141" t="s">
        <v>1913</v>
      </c>
      <c r="BB120" s="141" t="s">
        <v>776</v>
      </c>
      <c r="BC120" s="141" t="s">
        <v>1914</v>
      </c>
      <c r="BD120" s="141" t="s">
        <v>778</v>
      </c>
      <c r="BE120" s="141" t="s">
        <v>1915</v>
      </c>
      <c r="BF120" s="141" t="s">
        <v>890</v>
      </c>
      <c r="BG120" s="141" t="s">
        <v>1226</v>
      </c>
      <c r="BH120" s="141" t="s">
        <v>912</v>
      </c>
      <c r="BI120" s="141" t="s">
        <v>1916</v>
      </c>
      <c r="BJ120" s="141" t="s">
        <v>382</v>
      </c>
      <c r="BK120" s="141" t="s">
        <v>1917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1918</v>
      </c>
      <c r="D121" s="141" t="s">
        <v>1919</v>
      </c>
      <c r="E121" s="141" t="s">
        <v>1920</v>
      </c>
      <c r="F121" s="141" t="s">
        <v>1305</v>
      </c>
      <c r="G121" s="141"/>
      <c r="H121" s="141" t="s">
        <v>353</v>
      </c>
      <c r="I121" s="141"/>
      <c r="J121" s="141" t="s">
        <v>354</v>
      </c>
      <c r="K121" s="141" t="s">
        <v>1048</v>
      </c>
      <c r="L121" s="141" t="s">
        <v>1921</v>
      </c>
      <c r="M121" s="141" t="s">
        <v>1922</v>
      </c>
      <c r="N121" s="141" t="s">
        <v>354</v>
      </c>
      <c r="O121" s="141" t="s">
        <v>368</v>
      </c>
      <c r="P121" s="141" t="s">
        <v>1923</v>
      </c>
      <c r="Q121" s="141" t="s">
        <v>1924</v>
      </c>
      <c r="R121" s="141" t="s">
        <v>361</v>
      </c>
      <c r="S121" s="141" t="s">
        <v>441</v>
      </c>
      <c r="T121" s="141" t="s">
        <v>1908</v>
      </c>
      <c r="U121" s="141" t="s">
        <v>1908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354</v>
      </c>
      <c r="AL121" s="141" t="s">
        <v>364</v>
      </c>
      <c r="AM121" s="141" t="s">
        <v>354</v>
      </c>
      <c r="AN121" s="141" t="s">
        <v>904</v>
      </c>
      <c r="AO121" s="141" t="s">
        <v>1908</v>
      </c>
      <c r="AP121" s="141" t="s">
        <v>1909</v>
      </c>
      <c r="AQ121" s="141" t="s">
        <v>1910</v>
      </c>
      <c r="AR121" s="141" t="s">
        <v>408</v>
      </c>
      <c r="AS121" s="141" t="s">
        <v>393</v>
      </c>
      <c r="AT121" s="141"/>
      <c r="AU121" s="141" t="s">
        <v>1921</v>
      </c>
      <c r="AV121" s="141" t="s">
        <v>763</v>
      </c>
      <c r="AW121" s="141" t="s">
        <v>1596</v>
      </c>
      <c r="AX121" s="141" t="s">
        <v>1881</v>
      </c>
      <c r="AY121" s="141" t="s">
        <v>1925</v>
      </c>
      <c r="AZ121" s="141" t="s">
        <v>774</v>
      </c>
      <c r="BA121" s="141" t="s">
        <v>1926</v>
      </c>
      <c r="BB121" s="141" t="s">
        <v>776</v>
      </c>
      <c r="BC121" s="141" t="s">
        <v>1927</v>
      </c>
      <c r="BD121" s="141" t="s">
        <v>778</v>
      </c>
      <c r="BE121" s="141" t="s">
        <v>1803</v>
      </c>
      <c r="BF121" s="141" t="s">
        <v>890</v>
      </c>
      <c r="BG121" s="141" t="s">
        <v>1928</v>
      </c>
      <c r="BH121" s="141" t="s">
        <v>912</v>
      </c>
      <c r="BI121" s="141" t="s">
        <v>681</v>
      </c>
      <c r="BJ121" s="141" t="s">
        <v>382</v>
      </c>
      <c r="BK121" s="141" t="s">
        <v>901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1929</v>
      </c>
      <c r="D122" s="141" t="s">
        <v>1930</v>
      </c>
      <c r="E122" s="141" t="s">
        <v>1931</v>
      </c>
      <c r="F122" s="141" t="s">
        <v>1194</v>
      </c>
      <c r="G122" s="141"/>
      <c r="H122" s="141" t="s">
        <v>353</v>
      </c>
      <c r="I122" s="141"/>
      <c r="J122" s="141" t="s">
        <v>354</v>
      </c>
      <c r="K122" s="141" t="s">
        <v>476</v>
      </c>
      <c r="L122" s="141" t="s">
        <v>1932</v>
      </c>
      <c r="M122" s="141" t="s">
        <v>1933</v>
      </c>
      <c r="N122" s="141" t="s">
        <v>354</v>
      </c>
      <c r="O122" s="141" t="s">
        <v>362</v>
      </c>
      <c r="P122" s="141" t="s">
        <v>1557</v>
      </c>
      <c r="Q122" s="141" t="s">
        <v>1558</v>
      </c>
      <c r="R122" s="141" t="s">
        <v>361</v>
      </c>
      <c r="S122" s="141" t="s">
        <v>441</v>
      </c>
      <c r="T122" s="141" t="s">
        <v>1908</v>
      </c>
      <c r="U122" s="141" t="s">
        <v>1908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354</v>
      </c>
      <c r="AL122" s="141" t="s">
        <v>364</v>
      </c>
      <c r="AM122" s="141" t="s">
        <v>354</v>
      </c>
      <c r="AN122" s="141" t="s">
        <v>904</v>
      </c>
      <c r="AO122" s="141" t="s">
        <v>1908</v>
      </c>
      <c r="AP122" s="141" t="s">
        <v>1909</v>
      </c>
      <c r="AQ122" s="141" t="s">
        <v>1910</v>
      </c>
      <c r="AR122" s="141" t="s">
        <v>408</v>
      </c>
      <c r="AS122" s="141" t="s">
        <v>358</v>
      </c>
      <c r="AT122" s="141"/>
      <c r="AU122" s="141" t="s">
        <v>1932</v>
      </c>
      <c r="AV122" s="141" t="s">
        <v>763</v>
      </c>
      <c r="AW122" s="141" t="s">
        <v>1934</v>
      </c>
      <c r="AX122" s="141" t="s">
        <v>1881</v>
      </c>
      <c r="AY122" s="141" t="s">
        <v>1935</v>
      </c>
      <c r="AZ122" s="141" t="s">
        <v>774</v>
      </c>
      <c r="BA122" s="141" t="s">
        <v>1936</v>
      </c>
      <c r="BB122" s="141" t="s">
        <v>776</v>
      </c>
      <c r="BC122" s="141" t="s">
        <v>1937</v>
      </c>
      <c r="BD122" s="141" t="s">
        <v>778</v>
      </c>
      <c r="BE122" s="141" t="s">
        <v>1938</v>
      </c>
      <c r="BF122" s="141" t="s">
        <v>890</v>
      </c>
      <c r="BG122" s="141" t="s">
        <v>1939</v>
      </c>
      <c r="BH122" s="141" t="s">
        <v>912</v>
      </c>
      <c r="BI122" s="141" t="s">
        <v>748</v>
      </c>
      <c r="BJ122" s="141" t="s">
        <v>382</v>
      </c>
      <c r="BK122" s="141" t="s">
        <v>1940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1941</v>
      </c>
      <c r="D123" s="141" t="s">
        <v>906</v>
      </c>
      <c r="E123" s="141" t="s">
        <v>1942</v>
      </c>
      <c r="F123" s="141" t="s">
        <v>1943</v>
      </c>
      <c r="G123" s="141"/>
      <c r="H123" s="141" t="s">
        <v>353</v>
      </c>
      <c r="I123" s="141"/>
      <c r="J123" s="141" t="s">
        <v>354</v>
      </c>
      <c r="K123" s="141" t="s">
        <v>1944</v>
      </c>
      <c r="L123" s="141" t="s">
        <v>1945</v>
      </c>
      <c r="M123" s="141" t="s">
        <v>1892</v>
      </c>
      <c r="N123" s="141" t="s">
        <v>354</v>
      </c>
      <c r="O123" s="141" t="s">
        <v>485</v>
      </c>
      <c r="P123" s="141" t="s">
        <v>1630</v>
      </c>
      <c r="Q123" s="141" t="s">
        <v>1631</v>
      </c>
      <c r="R123" s="141" t="s">
        <v>361</v>
      </c>
      <c r="S123" s="141" t="s">
        <v>441</v>
      </c>
      <c r="T123" s="141" t="s">
        <v>1908</v>
      </c>
      <c r="U123" s="141" t="s">
        <v>1908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354</v>
      </c>
      <c r="AL123" s="141" t="s">
        <v>364</v>
      </c>
      <c r="AM123" s="141" t="s">
        <v>354</v>
      </c>
      <c r="AN123" s="141" t="s">
        <v>904</v>
      </c>
      <c r="AO123" s="141" t="s">
        <v>1908</v>
      </c>
      <c r="AP123" s="141" t="s">
        <v>1909</v>
      </c>
      <c r="AQ123" s="141" t="s">
        <v>1910</v>
      </c>
      <c r="AR123" s="141" t="s">
        <v>408</v>
      </c>
      <c r="AS123" s="141" t="s">
        <v>426</v>
      </c>
      <c r="AT123" s="141"/>
      <c r="AU123" s="141" t="s">
        <v>1945</v>
      </c>
      <c r="AV123" s="141" t="s">
        <v>763</v>
      </c>
      <c r="AW123" s="141" t="s">
        <v>1946</v>
      </c>
      <c r="AX123" s="141" t="s">
        <v>1881</v>
      </c>
      <c r="AY123" s="141" t="s">
        <v>1947</v>
      </c>
      <c r="AZ123" s="141" t="s">
        <v>774</v>
      </c>
      <c r="BA123" s="141" t="s">
        <v>797</v>
      </c>
      <c r="BB123" s="141" t="s">
        <v>776</v>
      </c>
      <c r="BC123" s="141" t="s">
        <v>1382</v>
      </c>
      <c r="BD123" s="141" t="s">
        <v>778</v>
      </c>
      <c r="BE123" s="141" t="s">
        <v>1948</v>
      </c>
      <c r="BF123" s="141" t="s">
        <v>890</v>
      </c>
      <c r="BG123" s="141" t="s">
        <v>1949</v>
      </c>
      <c r="BH123" s="141" t="s">
        <v>912</v>
      </c>
      <c r="BI123" s="141" t="s">
        <v>1950</v>
      </c>
      <c r="BJ123" s="141" t="s">
        <v>382</v>
      </c>
      <c r="BK123" s="141" t="s">
        <v>1951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1952</v>
      </c>
      <c r="D124" s="141" t="s">
        <v>787</v>
      </c>
      <c r="E124" s="141" t="s">
        <v>1953</v>
      </c>
      <c r="F124" s="141" t="s">
        <v>1954</v>
      </c>
      <c r="G124" s="141"/>
      <c r="H124" s="141" t="s">
        <v>353</v>
      </c>
      <c r="I124" s="141"/>
      <c r="J124" s="141" t="s">
        <v>354</v>
      </c>
      <c r="K124" s="141" t="s">
        <v>1955</v>
      </c>
      <c r="L124" s="141" t="s">
        <v>1956</v>
      </c>
      <c r="M124" s="141" t="s">
        <v>1957</v>
      </c>
      <c r="N124" s="141" t="s">
        <v>354</v>
      </c>
      <c r="O124" s="141" t="s">
        <v>369</v>
      </c>
      <c r="P124" s="141" t="s">
        <v>528</v>
      </c>
      <c r="Q124" s="141" t="s">
        <v>529</v>
      </c>
      <c r="R124" s="141" t="s">
        <v>361</v>
      </c>
      <c r="S124" s="141" t="s">
        <v>441</v>
      </c>
      <c r="T124" s="141" t="s">
        <v>1908</v>
      </c>
      <c r="U124" s="141" t="s">
        <v>1908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354</v>
      </c>
      <c r="AL124" s="141" t="s">
        <v>364</v>
      </c>
      <c r="AM124" s="141" t="s">
        <v>354</v>
      </c>
      <c r="AN124" s="141" t="s">
        <v>904</v>
      </c>
      <c r="AO124" s="141" t="s">
        <v>1908</v>
      </c>
      <c r="AP124" s="141" t="s">
        <v>1909</v>
      </c>
      <c r="AQ124" s="141" t="s">
        <v>1910</v>
      </c>
      <c r="AR124" s="141" t="s">
        <v>408</v>
      </c>
      <c r="AS124" s="141" t="s">
        <v>441</v>
      </c>
      <c r="AT124" s="141"/>
      <c r="AU124" s="141" t="s">
        <v>1956</v>
      </c>
      <c r="AV124" s="141" t="s">
        <v>763</v>
      </c>
      <c r="AW124" s="141" t="s">
        <v>1958</v>
      </c>
      <c r="AX124" s="141" t="s">
        <v>1881</v>
      </c>
      <c r="AY124" s="141" t="s">
        <v>1959</v>
      </c>
      <c r="AZ124" s="141" t="s">
        <v>774</v>
      </c>
      <c r="BA124" s="141" t="s">
        <v>896</v>
      </c>
      <c r="BB124" s="141" t="s">
        <v>776</v>
      </c>
      <c r="BC124" s="141" t="s">
        <v>1960</v>
      </c>
      <c r="BD124" s="141" t="s">
        <v>778</v>
      </c>
      <c r="BE124" s="141" t="s">
        <v>1961</v>
      </c>
      <c r="BF124" s="141" t="s">
        <v>890</v>
      </c>
      <c r="BG124" s="141" t="s">
        <v>1962</v>
      </c>
      <c r="BH124" s="141" t="s">
        <v>912</v>
      </c>
      <c r="BI124" s="141" t="s">
        <v>1963</v>
      </c>
      <c r="BJ124" s="141" t="s">
        <v>382</v>
      </c>
      <c r="BK124" s="141" t="s">
        <v>1964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1965</v>
      </c>
      <c r="D125" s="141" t="s">
        <v>1966</v>
      </c>
      <c r="E125" s="141" t="s">
        <v>727</v>
      </c>
      <c r="F125" s="141" t="s">
        <v>1967</v>
      </c>
      <c r="G125" s="141"/>
      <c r="H125" s="141" t="s">
        <v>353</v>
      </c>
      <c r="I125" s="141"/>
      <c r="J125" s="141" t="s">
        <v>354</v>
      </c>
      <c r="K125" s="141" t="s">
        <v>1878</v>
      </c>
      <c r="L125" s="141" t="s">
        <v>1968</v>
      </c>
      <c r="M125" s="141" t="s">
        <v>857</v>
      </c>
      <c r="N125" s="141" t="s">
        <v>354</v>
      </c>
      <c r="O125" s="141" t="s">
        <v>426</v>
      </c>
      <c r="P125" s="141" t="s">
        <v>454</v>
      </c>
      <c r="Q125" s="141" t="s">
        <v>455</v>
      </c>
      <c r="R125" s="141" t="s">
        <v>361</v>
      </c>
      <c r="S125" s="141" t="s">
        <v>441</v>
      </c>
      <c r="T125" s="141" t="s">
        <v>1908</v>
      </c>
      <c r="U125" s="141" t="s">
        <v>1908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354</v>
      </c>
      <c r="AL125" s="141" t="s">
        <v>364</v>
      </c>
      <c r="AM125" s="141" t="s">
        <v>354</v>
      </c>
      <c r="AN125" s="141" t="s">
        <v>904</v>
      </c>
      <c r="AO125" s="141" t="s">
        <v>1908</v>
      </c>
      <c r="AP125" s="141" t="s">
        <v>1909</v>
      </c>
      <c r="AQ125" s="141" t="s">
        <v>1910</v>
      </c>
      <c r="AR125" s="141" t="s">
        <v>408</v>
      </c>
      <c r="AS125" s="141" t="s">
        <v>391</v>
      </c>
      <c r="AT125" s="141"/>
      <c r="AU125" s="141" t="s">
        <v>1968</v>
      </c>
      <c r="AV125" s="141" t="s">
        <v>763</v>
      </c>
      <c r="AW125" s="141" t="s">
        <v>1969</v>
      </c>
      <c r="AX125" s="141" t="s">
        <v>1881</v>
      </c>
      <c r="AY125" s="141" t="s">
        <v>1970</v>
      </c>
      <c r="AZ125" s="141" t="s">
        <v>774</v>
      </c>
      <c r="BA125" s="141" t="s">
        <v>1971</v>
      </c>
      <c r="BB125" s="141" t="s">
        <v>776</v>
      </c>
      <c r="BC125" s="141" t="s">
        <v>1972</v>
      </c>
      <c r="BD125" s="141" t="s">
        <v>778</v>
      </c>
      <c r="BE125" s="141" t="s">
        <v>1804</v>
      </c>
      <c r="BF125" s="141" t="s">
        <v>890</v>
      </c>
      <c r="BG125" s="141" t="s">
        <v>1973</v>
      </c>
      <c r="BH125" s="141" t="s">
        <v>912</v>
      </c>
      <c r="BI125" s="141" t="s">
        <v>1974</v>
      </c>
      <c r="BJ125" s="141" t="s">
        <v>382</v>
      </c>
      <c r="BK125" s="141" t="s">
        <v>1975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1976</v>
      </c>
      <c r="D126" s="141" t="s">
        <v>1977</v>
      </c>
      <c r="E126" s="141" t="s">
        <v>1978</v>
      </c>
      <c r="F126" s="141" t="s">
        <v>1979</v>
      </c>
      <c r="G126" s="141"/>
      <c r="H126" s="141" t="s">
        <v>353</v>
      </c>
      <c r="I126" s="141"/>
      <c r="J126" s="141" t="s">
        <v>354</v>
      </c>
      <c r="K126" s="141" t="s">
        <v>1980</v>
      </c>
      <c r="L126" s="141" t="s">
        <v>1981</v>
      </c>
      <c r="M126" s="141" t="s">
        <v>1982</v>
      </c>
      <c r="N126" s="141" t="s">
        <v>354</v>
      </c>
      <c r="O126" s="141" t="s">
        <v>391</v>
      </c>
      <c r="P126" s="141" t="s">
        <v>392</v>
      </c>
      <c r="Q126" s="141" t="s">
        <v>392</v>
      </c>
      <c r="R126" s="141" t="s">
        <v>361</v>
      </c>
      <c r="S126" s="141" t="s">
        <v>441</v>
      </c>
      <c r="T126" s="141" t="s">
        <v>1908</v>
      </c>
      <c r="U126" s="141" t="s">
        <v>1908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354</v>
      </c>
      <c r="AL126" s="141" t="s">
        <v>364</v>
      </c>
      <c r="AM126" s="141" t="s">
        <v>354</v>
      </c>
      <c r="AN126" s="141" t="s">
        <v>904</v>
      </c>
      <c r="AO126" s="141" t="s">
        <v>1908</v>
      </c>
      <c r="AP126" s="141" t="s">
        <v>1909</v>
      </c>
      <c r="AQ126" s="141" t="s">
        <v>1910</v>
      </c>
      <c r="AR126" s="141" t="s">
        <v>408</v>
      </c>
      <c r="AS126" s="141" t="s">
        <v>368</v>
      </c>
      <c r="AT126" s="141"/>
      <c r="AU126" s="141" t="s">
        <v>1981</v>
      </c>
      <c r="AV126" s="141" t="s">
        <v>763</v>
      </c>
      <c r="AW126" s="141" t="s">
        <v>1983</v>
      </c>
      <c r="AX126" s="141" t="s">
        <v>1881</v>
      </c>
      <c r="AY126" s="141" t="s">
        <v>1984</v>
      </c>
      <c r="AZ126" s="141" t="s">
        <v>774</v>
      </c>
      <c r="BA126" s="141" t="s">
        <v>1185</v>
      </c>
      <c r="BB126" s="141" t="s">
        <v>776</v>
      </c>
      <c r="BC126" s="141" t="s">
        <v>1985</v>
      </c>
      <c r="BD126" s="141" t="s">
        <v>778</v>
      </c>
      <c r="BE126" s="141" t="s">
        <v>1986</v>
      </c>
      <c r="BF126" s="141" t="s">
        <v>890</v>
      </c>
      <c r="BG126" s="141" t="s">
        <v>1987</v>
      </c>
      <c r="BH126" s="141" t="s">
        <v>912</v>
      </c>
      <c r="BI126" s="141" t="s">
        <v>1988</v>
      </c>
      <c r="BJ126" s="141" t="s">
        <v>382</v>
      </c>
      <c r="BK126" s="141" t="s">
        <v>1989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1990</v>
      </c>
      <c r="D127" s="141" t="s">
        <v>1991</v>
      </c>
      <c r="E127" s="141" t="s">
        <v>1992</v>
      </c>
      <c r="F127" s="141" t="s">
        <v>1866</v>
      </c>
      <c r="G127" s="141"/>
      <c r="H127" s="141" t="s">
        <v>353</v>
      </c>
      <c r="I127" s="141"/>
      <c r="J127" s="141" t="s">
        <v>354</v>
      </c>
      <c r="K127" s="141" t="s">
        <v>1993</v>
      </c>
      <c r="L127" s="141" t="s">
        <v>1994</v>
      </c>
      <c r="M127" s="141" t="s">
        <v>1995</v>
      </c>
      <c r="N127" s="141" t="s">
        <v>354</v>
      </c>
      <c r="O127" s="141" t="s">
        <v>369</v>
      </c>
      <c r="P127" s="141" t="s">
        <v>528</v>
      </c>
      <c r="Q127" s="141" t="s">
        <v>529</v>
      </c>
      <c r="R127" s="141" t="s">
        <v>361</v>
      </c>
      <c r="S127" s="141" t="s">
        <v>441</v>
      </c>
      <c r="T127" s="141" t="s">
        <v>1908</v>
      </c>
      <c r="U127" s="141" t="s">
        <v>1908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354</v>
      </c>
      <c r="AL127" s="141" t="s">
        <v>364</v>
      </c>
      <c r="AM127" s="141" t="s">
        <v>354</v>
      </c>
      <c r="AN127" s="141" t="s">
        <v>904</v>
      </c>
      <c r="AO127" s="141" t="s">
        <v>1908</v>
      </c>
      <c r="AP127" s="141" t="s">
        <v>1909</v>
      </c>
      <c r="AQ127" s="141" t="s">
        <v>1910</v>
      </c>
      <c r="AR127" s="141" t="s">
        <v>408</v>
      </c>
      <c r="AS127" s="141" t="s">
        <v>408</v>
      </c>
      <c r="AT127" s="141"/>
      <c r="AU127" s="141" t="s">
        <v>1994</v>
      </c>
      <c r="AV127" s="141" t="s">
        <v>763</v>
      </c>
      <c r="AW127" s="141" t="s">
        <v>1996</v>
      </c>
      <c r="AX127" s="141" t="s">
        <v>1881</v>
      </c>
      <c r="AY127" s="141" t="s">
        <v>1997</v>
      </c>
      <c r="AZ127" s="141" t="s">
        <v>774</v>
      </c>
      <c r="BA127" s="141" t="s">
        <v>1998</v>
      </c>
      <c r="BB127" s="141" t="s">
        <v>776</v>
      </c>
      <c r="BC127" s="141" t="s">
        <v>1999</v>
      </c>
      <c r="BD127" s="141" t="s">
        <v>778</v>
      </c>
      <c r="BE127" s="141" t="s">
        <v>2000</v>
      </c>
      <c r="BF127" s="141" t="s">
        <v>890</v>
      </c>
      <c r="BG127" s="141" t="s">
        <v>2001</v>
      </c>
      <c r="BH127" s="141" t="s">
        <v>912</v>
      </c>
      <c r="BI127" s="141" t="s">
        <v>2002</v>
      </c>
      <c r="BJ127" s="141" t="s">
        <v>382</v>
      </c>
      <c r="BK127" s="141" t="s">
        <v>1291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2003</v>
      </c>
      <c r="D128" s="141" t="s">
        <v>2004</v>
      </c>
      <c r="E128" s="141" t="s">
        <v>2005</v>
      </c>
      <c r="F128" s="141" t="s">
        <v>2006</v>
      </c>
      <c r="G128" s="141"/>
      <c r="H128" s="141" t="s">
        <v>353</v>
      </c>
      <c r="I128" s="141"/>
      <c r="J128" s="141" t="s">
        <v>354</v>
      </c>
      <c r="K128" s="141" t="s">
        <v>2007</v>
      </c>
      <c r="L128" s="141" t="s">
        <v>2008</v>
      </c>
      <c r="M128" s="141" t="s">
        <v>2009</v>
      </c>
      <c r="N128" s="141" t="s">
        <v>354</v>
      </c>
      <c r="O128" s="141" t="s">
        <v>393</v>
      </c>
      <c r="P128" s="141" t="s">
        <v>424</v>
      </c>
      <c r="Q128" s="141" t="s">
        <v>425</v>
      </c>
      <c r="R128" s="141" t="s">
        <v>361</v>
      </c>
      <c r="S128" s="141" t="s">
        <v>441</v>
      </c>
      <c r="T128" s="141" t="s">
        <v>1908</v>
      </c>
      <c r="U128" s="141" t="s">
        <v>1908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354</v>
      </c>
      <c r="AL128" s="141" t="s">
        <v>364</v>
      </c>
      <c r="AM128" s="141" t="s">
        <v>354</v>
      </c>
      <c r="AN128" s="141" t="s">
        <v>904</v>
      </c>
      <c r="AO128" s="141" t="s">
        <v>1908</v>
      </c>
      <c r="AP128" s="141" t="s">
        <v>1909</v>
      </c>
      <c r="AQ128" s="141" t="s">
        <v>1910</v>
      </c>
      <c r="AR128" s="141" t="s">
        <v>408</v>
      </c>
      <c r="AS128" s="141" t="s">
        <v>490</v>
      </c>
      <c r="AT128" s="141"/>
      <c r="AU128" s="141" t="s">
        <v>2008</v>
      </c>
      <c r="AV128" s="141" t="s">
        <v>763</v>
      </c>
      <c r="AW128" s="141" t="s">
        <v>623</v>
      </c>
      <c r="AX128" s="141" t="s">
        <v>1881</v>
      </c>
      <c r="AY128" s="141" t="s">
        <v>2010</v>
      </c>
      <c r="AZ128" s="141" t="s">
        <v>774</v>
      </c>
      <c r="BA128" s="141" t="s">
        <v>2011</v>
      </c>
      <c r="BB128" s="141" t="s">
        <v>776</v>
      </c>
      <c r="BC128" s="141" t="s">
        <v>2012</v>
      </c>
      <c r="BD128" s="141" t="s">
        <v>778</v>
      </c>
      <c r="BE128" s="141" t="s">
        <v>2013</v>
      </c>
      <c r="BF128" s="141" t="s">
        <v>890</v>
      </c>
      <c r="BG128" s="141" t="s">
        <v>2014</v>
      </c>
      <c r="BH128" s="141" t="s">
        <v>912</v>
      </c>
      <c r="BI128" s="141" t="s">
        <v>2015</v>
      </c>
      <c r="BJ128" s="141" t="s">
        <v>382</v>
      </c>
      <c r="BK128" s="141" t="s">
        <v>2016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2017</v>
      </c>
      <c r="D129" s="141" t="s">
        <v>2018</v>
      </c>
      <c r="E129" s="141" t="s">
        <v>2019</v>
      </c>
      <c r="F129" s="141" t="s">
        <v>2020</v>
      </c>
      <c r="G129" s="141"/>
      <c r="H129" s="141" t="s">
        <v>353</v>
      </c>
      <c r="I129" s="141"/>
      <c r="J129" s="141" t="s">
        <v>354</v>
      </c>
      <c r="K129" s="141" t="s">
        <v>622</v>
      </c>
      <c r="L129" s="141" t="s">
        <v>2021</v>
      </c>
      <c r="M129" s="141" t="s">
        <v>2022</v>
      </c>
      <c r="N129" s="141" t="s">
        <v>354</v>
      </c>
      <c r="O129" s="141" t="s">
        <v>490</v>
      </c>
      <c r="P129" s="141" t="s">
        <v>2023</v>
      </c>
      <c r="Q129" s="141" t="s">
        <v>2024</v>
      </c>
      <c r="R129" s="141" t="s">
        <v>361</v>
      </c>
      <c r="S129" s="141" t="s">
        <v>441</v>
      </c>
      <c r="T129" s="141" t="s">
        <v>1908</v>
      </c>
      <c r="U129" s="141" t="s">
        <v>1908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354</v>
      </c>
      <c r="AL129" s="141" t="s">
        <v>364</v>
      </c>
      <c r="AM129" s="141" t="s">
        <v>354</v>
      </c>
      <c r="AN129" s="141" t="s">
        <v>904</v>
      </c>
      <c r="AO129" s="141" t="s">
        <v>1908</v>
      </c>
      <c r="AP129" s="141" t="s">
        <v>1909</v>
      </c>
      <c r="AQ129" s="141" t="s">
        <v>1910</v>
      </c>
      <c r="AR129" s="141" t="s">
        <v>408</v>
      </c>
      <c r="AS129" s="141" t="s">
        <v>485</v>
      </c>
      <c r="AT129" s="141"/>
      <c r="AU129" s="141" t="s">
        <v>2021</v>
      </c>
      <c r="AV129" s="141" t="s">
        <v>763</v>
      </c>
      <c r="AW129" s="141" t="s">
        <v>2025</v>
      </c>
      <c r="AX129" s="141" t="s">
        <v>1881</v>
      </c>
      <c r="AY129" s="141" t="s">
        <v>2026</v>
      </c>
      <c r="AZ129" s="141" t="s">
        <v>774</v>
      </c>
      <c r="BA129" s="141" t="s">
        <v>2027</v>
      </c>
      <c r="BB129" s="141" t="s">
        <v>776</v>
      </c>
      <c r="BC129" s="141" t="s">
        <v>2028</v>
      </c>
      <c r="BD129" s="141" t="s">
        <v>778</v>
      </c>
      <c r="BE129" s="141" t="s">
        <v>2029</v>
      </c>
      <c r="BF129" s="141" t="s">
        <v>890</v>
      </c>
      <c r="BG129" s="141" t="s">
        <v>2030</v>
      </c>
      <c r="BH129" s="141" t="s">
        <v>912</v>
      </c>
      <c r="BI129" s="141" t="s">
        <v>2031</v>
      </c>
      <c r="BJ129" s="141" t="s">
        <v>382</v>
      </c>
      <c r="BK129" s="141" t="s">
        <v>2032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2033</v>
      </c>
      <c r="D130" s="141" t="s">
        <v>2034</v>
      </c>
      <c r="E130" s="141" t="s">
        <v>2035</v>
      </c>
      <c r="F130" s="141" t="s">
        <v>437</v>
      </c>
      <c r="G130" s="141"/>
      <c r="H130" s="141" t="s">
        <v>353</v>
      </c>
      <c r="I130" s="141"/>
      <c r="J130" s="141" t="s">
        <v>354</v>
      </c>
      <c r="K130" s="141" t="s">
        <v>882</v>
      </c>
      <c r="L130" s="141" t="s">
        <v>2036</v>
      </c>
      <c r="M130" s="141" t="s">
        <v>2037</v>
      </c>
      <c r="N130" s="141" t="s">
        <v>354</v>
      </c>
      <c r="O130" s="141" t="s">
        <v>369</v>
      </c>
      <c r="P130" s="141" t="s">
        <v>528</v>
      </c>
      <c r="Q130" s="141" t="s">
        <v>529</v>
      </c>
      <c r="R130" s="141" t="s">
        <v>361</v>
      </c>
      <c r="S130" s="141" t="s">
        <v>441</v>
      </c>
      <c r="T130" s="141" t="s">
        <v>1908</v>
      </c>
      <c r="U130" s="141" t="s">
        <v>1908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354</v>
      </c>
      <c r="AL130" s="141" t="s">
        <v>364</v>
      </c>
      <c r="AM130" s="141" t="s">
        <v>354</v>
      </c>
      <c r="AN130" s="141" t="s">
        <v>904</v>
      </c>
      <c r="AO130" s="141" t="s">
        <v>1908</v>
      </c>
      <c r="AP130" s="141" t="s">
        <v>1909</v>
      </c>
      <c r="AQ130" s="141" t="s">
        <v>1910</v>
      </c>
      <c r="AR130" s="141" t="s">
        <v>408</v>
      </c>
      <c r="AS130" s="141" t="s">
        <v>362</v>
      </c>
      <c r="AT130" s="141"/>
      <c r="AU130" s="141" t="s">
        <v>2036</v>
      </c>
      <c r="AV130" s="141" t="s">
        <v>763</v>
      </c>
      <c r="AW130" s="141" t="s">
        <v>2038</v>
      </c>
      <c r="AX130" s="141" t="s">
        <v>1881</v>
      </c>
      <c r="AY130" s="141" t="s">
        <v>429</v>
      </c>
      <c r="AZ130" s="141" t="s">
        <v>774</v>
      </c>
      <c r="BA130" s="141" t="s">
        <v>715</v>
      </c>
      <c r="BB130" s="141" t="s">
        <v>776</v>
      </c>
      <c r="BC130" s="141" t="s">
        <v>2039</v>
      </c>
      <c r="BD130" s="141" t="s">
        <v>778</v>
      </c>
      <c r="BE130" s="141" t="s">
        <v>2040</v>
      </c>
      <c r="BF130" s="141" t="s">
        <v>890</v>
      </c>
      <c r="BG130" s="141" t="s">
        <v>2041</v>
      </c>
      <c r="BH130" s="141" t="s">
        <v>912</v>
      </c>
      <c r="BI130" s="141" t="s">
        <v>2042</v>
      </c>
      <c r="BJ130" s="141" t="s">
        <v>382</v>
      </c>
      <c r="BK130" s="141" t="s">
        <v>2043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2044</v>
      </c>
      <c r="D131" s="141" t="s">
        <v>2045</v>
      </c>
      <c r="E131" s="141" t="s">
        <v>2046</v>
      </c>
      <c r="F131" s="141" t="s">
        <v>2047</v>
      </c>
      <c r="G131" s="141"/>
      <c r="H131" s="141" t="s">
        <v>353</v>
      </c>
      <c r="I131" s="141"/>
      <c r="J131" s="141" t="s">
        <v>354</v>
      </c>
      <c r="K131" s="141" t="s">
        <v>2048</v>
      </c>
      <c r="L131" s="141" t="s">
        <v>2049</v>
      </c>
      <c r="M131" s="141" t="s">
        <v>2050</v>
      </c>
      <c r="N131" s="141" t="s">
        <v>354</v>
      </c>
      <c r="O131" s="141" t="s">
        <v>369</v>
      </c>
      <c r="P131" s="141" t="s">
        <v>528</v>
      </c>
      <c r="Q131" s="141" t="s">
        <v>529</v>
      </c>
      <c r="R131" s="141" t="s">
        <v>361</v>
      </c>
      <c r="S131" s="141" t="s">
        <v>441</v>
      </c>
      <c r="T131" s="141" t="s">
        <v>1908</v>
      </c>
      <c r="U131" s="141" t="s">
        <v>1908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354</v>
      </c>
      <c r="AL131" s="141" t="s">
        <v>364</v>
      </c>
      <c r="AM131" s="141" t="s">
        <v>354</v>
      </c>
      <c r="AN131" s="141" t="s">
        <v>904</v>
      </c>
      <c r="AO131" s="141" t="s">
        <v>1908</v>
      </c>
      <c r="AP131" s="141" t="s">
        <v>1909</v>
      </c>
      <c r="AQ131" s="141" t="s">
        <v>1910</v>
      </c>
      <c r="AR131" s="141" t="s">
        <v>408</v>
      </c>
      <c r="AS131" s="141" t="s">
        <v>1279</v>
      </c>
      <c r="AT131" s="141"/>
      <c r="AU131" s="141" t="s">
        <v>2049</v>
      </c>
      <c r="AV131" s="141" t="s">
        <v>763</v>
      </c>
      <c r="AW131" s="141" t="s">
        <v>2051</v>
      </c>
      <c r="AX131" s="141" t="s">
        <v>1881</v>
      </c>
      <c r="AY131" s="141" t="s">
        <v>503</v>
      </c>
      <c r="AZ131" s="141" t="s">
        <v>774</v>
      </c>
      <c r="BA131" s="141" t="s">
        <v>484</v>
      </c>
      <c r="BB131" s="141" t="s">
        <v>776</v>
      </c>
      <c r="BC131" s="141" t="s">
        <v>2052</v>
      </c>
      <c r="BD131" s="141" t="s">
        <v>778</v>
      </c>
      <c r="BE131" s="141" t="s">
        <v>2053</v>
      </c>
      <c r="BF131" s="141" t="s">
        <v>890</v>
      </c>
      <c r="BG131" s="141" t="s">
        <v>2054</v>
      </c>
      <c r="BH131" s="141" t="s">
        <v>912</v>
      </c>
      <c r="BI131" s="141" t="s">
        <v>2055</v>
      </c>
      <c r="BJ131" s="141" t="s">
        <v>382</v>
      </c>
      <c r="BK131" s="141" t="s">
        <v>2056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2057</v>
      </c>
      <c r="D132" s="141" t="s">
        <v>890</v>
      </c>
      <c r="E132" s="141" t="s">
        <v>2058</v>
      </c>
      <c r="F132" s="141" t="s">
        <v>1363</v>
      </c>
      <c r="G132" s="141"/>
      <c r="H132" s="141" t="s">
        <v>353</v>
      </c>
      <c r="I132" s="141"/>
      <c r="J132" s="141" t="s">
        <v>354</v>
      </c>
      <c r="K132" s="141" t="s">
        <v>2059</v>
      </c>
      <c r="L132" s="141" t="s">
        <v>2060</v>
      </c>
      <c r="M132" s="141" t="s">
        <v>2061</v>
      </c>
      <c r="N132" s="141" t="s">
        <v>354</v>
      </c>
      <c r="O132" s="141" t="s">
        <v>485</v>
      </c>
      <c r="P132" s="141" t="s">
        <v>1630</v>
      </c>
      <c r="Q132" s="141" t="s">
        <v>1631</v>
      </c>
      <c r="R132" s="141" t="s">
        <v>361</v>
      </c>
      <c r="S132" s="141" t="s">
        <v>441</v>
      </c>
      <c r="T132" s="141" t="s">
        <v>1908</v>
      </c>
      <c r="U132" s="141" t="s">
        <v>1908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354</v>
      </c>
      <c r="AL132" s="141" t="s">
        <v>364</v>
      </c>
      <c r="AM132" s="141" t="s">
        <v>354</v>
      </c>
      <c r="AN132" s="141" t="s">
        <v>904</v>
      </c>
      <c r="AO132" s="141" t="s">
        <v>1908</v>
      </c>
      <c r="AP132" s="141" t="s">
        <v>1909</v>
      </c>
      <c r="AQ132" s="141" t="s">
        <v>1910</v>
      </c>
      <c r="AR132" s="141" t="s">
        <v>408</v>
      </c>
      <c r="AS132" s="141" t="s">
        <v>1294</v>
      </c>
      <c r="AT132" s="141"/>
      <c r="AU132" s="141" t="s">
        <v>2060</v>
      </c>
      <c r="AV132" s="141" t="s">
        <v>763</v>
      </c>
      <c r="AW132" s="141" t="s">
        <v>1969</v>
      </c>
      <c r="AX132" s="141" t="s">
        <v>1881</v>
      </c>
      <c r="AY132" s="141" t="s">
        <v>2062</v>
      </c>
      <c r="AZ132" s="141" t="s">
        <v>774</v>
      </c>
      <c r="BA132" s="141" t="s">
        <v>2063</v>
      </c>
      <c r="BB132" s="141" t="s">
        <v>776</v>
      </c>
      <c r="BC132" s="141" t="s">
        <v>1770</v>
      </c>
      <c r="BD132" s="141" t="s">
        <v>778</v>
      </c>
      <c r="BE132" s="141" t="s">
        <v>2064</v>
      </c>
      <c r="BF132" s="141" t="s">
        <v>890</v>
      </c>
      <c r="BG132" s="141" t="s">
        <v>2014</v>
      </c>
      <c r="BH132" s="141" t="s">
        <v>912</v>
      </c>
      <c r="BI132" s="141" t="s">
        <v>2065</v>
      </c>
      <c r="BJ132" s="141" t="s">
        <v>382</v>
      </c>
      <c r="BK132" s="141" t="s">
        <v>2066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2067</v>
      </c>
      <c r="D133" s="141" t="s">
        <v>499</v>
      </c>
      <c r="E133" s="141" t="s">
        <v>2068</v>
      </c>
      <c r="F133" s="141" t="s">
        <v>2069</v>
      </c>
      <c r="G133" s="141"/>
      <c r="H133" s="141" t="s">
        <v>353</v>
      </c>
      <c r="I133" s="141"/>
      <c r="J133" s="141" t="s">
        <v>354</v>
      </c>
      <c r="K133" s="141" t="s">
        <v>2070</v>
      </c>
      <c r="L133" s="141" t="s">
        <v>2071</v>
      </c>
      <c r="M133" s="141" t="s">
        <v>1040</v>
      </c>
      <c r="N133" s="141" t="s">
        <v>354</v>
      </c>
      <c r="O133" s="141" t="s">
        <v>393</v>
      </c>
      <c r="P133" s="141" t="s">
        <v>424</v>
      </c>
      <c r="Q133" s="141" t="s">
        <v>425</v>
      </c>
      <c r="R133" s="141" t="s">
        <v>361</v>
      </c>
      <c r="S133" s="141" t="s">
        <v>441</v>
      </c>
      <c r="T133" s="141" t="s">
        <v>1908</v>
      </c>
      <c r="U133" s="141" t="s">
        <v>1908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354</v>
      </c>
      <c r="AL133" s="141" t="s">
        <v>364</v>
      </c>
      <c r="AM133" s="141" t="s">
        <v>354</v>
      </c>
      <c r="AN133" s="141" t="s">
        <v>904</v>
      </c>
      <c r="AO133" s="141" t="s">
        <v>1908</v>
      </c>
      <c r="AP133" s="141" t="s">
        <v>1909</v>
      </c>
      <c r="AQ133" s="141" t="s">
        <v>1910</v>
      </c>
      <c r="AR133" s="141" t="s">
        <v>408</v>
      </c>
      <c r="AS133" s="141" t="s">
        <v>1308</v>
      </c>
      <c r="AT133" s="141"/>
      <c r="AU133" s="141" t="s">
        <v>2071</v>
      </c>
      <c r="AV133" s="141" t="s">
        <v>763</v>
      </c>
      <c r="AW133" s="141" t="s">
        <v>2072</v>
      </c>
      <c r="AX133" s="141" t="s">
        <v>1881</v>
      </c>
      <c r="AY133" s="141" t="s">
        <v>2073</v>
      </c>
      <c r="AZ133" s="141" t="s">
        <v>774</v>
      </c>
      <c r="BA133" s="141" t="s">
        <v>2074</v>
      </c>
      <c r="BB133" s="141" t="s">
        <v>776</v>
      </c>
      <c r="BC133" s="141" t="s">
        <v>2075</v>
      </c>
      <c r="BD133" s="141" t="s">
        <v>778</v>
      </c>
      <c r="BE133" s="141" t="s">
        <v>2076</v>
      </c>
      <c r="BF133" s="141" t="s">
        <v>890</v>
      </c>
      <c r="BG133" s="141" t="s">
        <v>2077</v>
      </c>
      <c r="BH133" s="141" t="s">
        <v>912</v>
      </c>
      <c r="BI133" s="141" t="s">
        <v>2078</v>
      </c>
      <c r="BJ133" s="141" t="s">
        <v>382</v>
      </c>
      <c r="BK133" s="141" t="s">
        <v>2079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2080</v>
      </c>
      <c r="D134" s="141" t="s">
        <v>2081</v>
      </c>
      <c r="E134" s="141" t="s">
        <v>2082</v>
      </c>
      <c r="F134" s="141" t="s">
        <v>1290</v>
      </c>
      <c r="G134" s="141"/>
      <c r="H134" s="141" t="s">
        <v>353</v>
      </c>
      <c r="I134" s="141"/>
      <c r="J134" s="141" t="s">
        <v>354</v>
      </c>
      <c r="K134" s="141" t="s">
        <v>453</v>
      </c>
      <c r="L134" s="141" t="s">
        <v>2083</v>
      </c>
      <c r="M134" s="141" t="s">
        <v>2084</v>
      </c>
      <c r="N134" s="141" t="s">
        <v>354</v>
      </c>
      <c r="O134" s="141" t="s">
        <v>393</v>
      </c>
      <c r="P134" s="141" t="s">
        <v>424</v>
      </c>
      <c r="Q134" s="141" t="s">
        <v>425</v>
      </c>
      <c r="R134" s="141" t="s">
        <v>361</v>
      </c>
      <c r="S134" s="141" t="s">
        <v>441</v>
      </c>
      <c r="T134" s="141" t="s">
        <v>1908</v>
      </c>
      <c r="U134" s="141" t="s">
        <v>1908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354</v>
      </c>
      <c r="AL134" s="141" t="s">
        <v>364</v>
      </c>
      <c r="AM134" s="141" t="s">
        <v>354</v>
      </c>
      <c r="AN134" s="141" t="s">
        <v>904</v>
      </c>
      <c r="AO134" s="141" t="s">
        <v>1908</v>
      </c>
      <c r="AP134" s="141" t="s">
        <v>1909</v>
      </c>
      <c r="AQ134" s="141" t="s">
        <v>1910</v>
      </c>
      <c r="AR134" s="141" t="s">
        <v>408</v>
      </c>
      <c r="AS134" s="141" t="s">
        <v>1324</v>
      </c>
      <c r="AT134" s="141"/>
      <c r="AU134" s="141" t="s">
        <v>2083</v>
      </c>
      <c r="AV134" s="141" t="s">
        <v>763</v>
      </c>
      <c r="AW134" s="141" t="s">
        <v>2085</v>
      </c>
      <c r="AX134" s="141" t="s">
        <v>1881</v>
      </c>
      <c r="AY134" s="141" t="s">
        <v>2086</v>
      </c>
      <c r="AZ134" s="141" t="s">
        <v>774</v>
      </c>
      <c r="BA134" s="141" t="s">
        <v>2087</v>
      </c>
      <c r="BB134" s="141" t="s">
        <v>776</v>
      </c>
      <c r="BC134" s="141" t="s">
        <v>2088</v>
      </c>
      <c r="BD134" s="141" t="s">
        <v>778</v>
      </c>
      <c r="BE134" s="141" t="s">
        <v>2089</v>
      </c>
      <c r="BF134" s="141" t="s">
        <v>890</v>
      </c>
      <c r="BG134" s="141" t="s">
        <v>2090</v>
      </c>
      <c r="BH134" s="141" t="s">
        <v>912</v>
      </c>
      <c r="BI134" s="141" t="s">
        <v>2091</v>
      </c>
      <c r="BJ134" s="141" t="s">
        <v>382</v>
      </c>
      <c r="BK134" s="141" t="s">
        <v>2092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2093</v>
      </c>
      <c r="D135" s="141" t="s">
        <v>2094</v>
      </c>
      <c r="E135" s="141" t="s">
        <v>2095</v>
      </c>
      <c r="F135" s="141" t="s">
        <v>1482</v>
      </c>
      <c r="G135" s="141"/>
      <c r="H135" s="141" t="s">
        <v>353</v>
      </c>
      <c r="I135" s="141"/>
      <c r="J135" s="141" t="s">
        <v>354</v>
      </c>
      <c r="K135" s="141" t="s">
        <v>2096</v>
      </c>
      <c r="L135" s="141" t="s">
        <v>2097</v>
      </c>
      <c r="M135" s="141" t="s">
        <v>1041</v>
      </c>
      <c r="N135" s="141" t="s">
        <v>354</v>
      </c>
      <c r="O135" s="141" t="s">
        <v>369</v>
      </c>
      <c r="P135" s="141" t="s">
        <v>528</v>
      </c>
      <c r="Q135" s="141" t="s">
        <v>529</v>
      </c>
      <c r="R135" s="141" t="s">
        <v>361</v>
      </c>
      <c r="S135" s="141" t="s">
        <v>441</v>
      </c>
      <c r="T135" s="141" t="s">
        <v>1908</v>
      </c>
      <c r="U135" s="141" t="s">
        <v>1908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354</v>
      </c>
      <c r="AL135" s="141" t="s">
        <v>364</v>
      </c>
      <c r="AM135" s="141" t="s">
        <v>354</v>
      </c>
      <c r="AN135" s="141" t="s">
        <v>904</v>
      </c>
      <c r="AO135" s="141" t="s">
        <v>1908</v>
      </c>
      <c r="AP135" s="141" t="s">
        <v>1909</v>
      </c>
      <c r="AQ135" s="141" t="s">
        <v>1910</v>
      </c>
      <c r="AR135" s="141" t="s">
        <v>408</v>
      </c>
      <c r="AS135" s="141" t="s">
        <v>1339</v>
      </c>
      <c r="AT135" s="141"/>
      <c r="AU135" s="141" t="s">
        <v>2097</v>
      </c>
      <c r="AV135" s="141" t="s">
        <v>763</v>
      </c>
      <c r="AW135" s="141" t="s">
        <v>2098</v>
      </c>
      <c r="AX135" s="141" t="s">
        <v>1881</v>
      </c>
      <c r="AY135" s="141" t="s">
        <v>2099</v>
      </c>
      <c r="AZ135" s="141" t="s">
        <v>774</v>
      </c>
      <c r="BA135" s="141" t="s">
        <v>812</v>
      </c>
      <c r="BB135" s="141" t="s">
        <v>776</v>
      </c>
      <c r="BC135" s="141" t="s">
        <v>2100</v>
      </c>
      <c r="BD135" s="141" t="s">
        <v>778</v>
      </c>
      <c r="BE135" s="141" t="s">
        <v>2101</v>
      </c>
      <c r="BF135" s="141" t="s">
        <v>890</v>
      </c>
      <c r="BG135" s="141" t="s">
        <v>2102</v>
      </c>
      <c r="BH135" s="141" t="s">
        <v>912</v>
      </c>
      <c r="BI135" s="141" t="s">
        <v>722</v>
      </c>
      <c r="BJ135" s="141" t="s">
        <v>382</v>
      </c>
      <c r="BK135" s="141" t="s">
        <v>2103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2104</v>
      </c>
      <c r="D136" s="141" t="s">
        <v>2105</v>
      </c>
      <c r="E136" s="141" t="s">
        <v>2106</v>
      </c>
      <c r="F136" s="141" t="s">
        <v>404</v>
      </c>
      <c r="G136" s="141"/>
      <c r="H136" s="141" t="s">
        <v>353</v>
      </c>
      <c r="I136" s="141"/>
      <c r="J136" s="141" t="s">
        <v>354</v>
      </c>
      <c r="K136" s="141" t="s">
        <v>1096</v>
      </c>
      <c r="L136" s="141" t="s">
        <v>2107</v>
      </c>
      <c r="M136" s="141" t="s">
        <v>2108</v>
      </c>
      <c r="N136" s="141" t="s">
        <v>354</v>
      </c>
      <c r="O136" s="141" t="s">
        <v>369</v>
      </c>
      <c r="P136" s="141" t="s">
        <v>528</v>
      </c>
      <c r="Q136" s="141" t="s">
        <v>529</v>
      </c>
      <c r="R136" s="141" t="s">
        <v>361</v>
      </c>
      <c r="S136" s="141" t="s">
        <v>441</v>
      </c>
      <c r="T136" s="141" t="s">
        <v>1908</v>
      </c>
      <c r="U136" s="141" t="s">
        <v>1908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354</v>
      </c>
      <c r="AL136" s="141" t="s">
        <v>364</v>
      </c>
      <c r="AM136" s="141" t="s">
        <v>354</v>
      </c>
      <c r="AN136" s="141" t="s">
        <v>904</v>
      </c>
      <c r="AO136" s="141" t="s">
        <v>1908</v>
      </c>
      <c r="AP136" s="141" t="s">
        <v>1909</v>
      </c>
      <c r="AQ136" s="141" t="s">
        <v>1910</v>
      </c>
      <c r="AR136" s="141" t="s">
        <v>408</v>
      </c>
      <c r="AS136" s="141" t="s">
        <v>889</v>
      </c>
      <c r="AT136" s="141"/>
      <c r="AU136" s="141" t="s">
        <v>2107</v>
      </c>
      <c r="AV136" s="141" t="s">
        <v>763</v>
      </c>
      <c r="AW136" s="141" t="s">
        <v>2109</v>
      </c>
      <c r="AX136" s="141" t="s">
        <v>1881</v>
      </c>
      <c r="AY136" s="141" t="s">
        <v>2110</v>
      </c>
      <c r="AZ136" s="141" t="s">
        <v>774</v>
      </c>
      <c r="BA136" s="141" t="s">
        <v>2111</v>
      </c>
      <c r="BB136" s="141" t="s">
        <v>776</v>
      </c>
      <c r="BC136" s="141" t="s">
        <v>2112</v>
      </c>
      <c r="BD136" s="141" t="s">
        <v>778</v>
      </c>
      <c r="BE136" s="141" t="s">
        <v>2113</v>
      </c>
      <c r="BF136" s="141" t="s">
        <v>890</v>
      </c>
      <c r="BG136" s="141" t="s">
        <v>2114</v>
      </c>
      <c r="BH136" s="141" t="s">
        <v>912</v>
      </c>
      <c r="BI136" s="141" t="s">
        <v>2115</v>
      </c>
      <c r="BJ136" s="141" t="s">
        <v>382</v>
      </c>
      <c r="BK136" s="141" t="s">
        <v>2116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2117</v>
      </c>
      <c r="D137" s="141" t="s">
        <v>2118</v>
      </c>
      <c r="E137" s="141" t="s">
        <v>2119</v>
      </c>
      <c r="F137" s="141" t="s">
        <v>1363</v>
      </c>
      <c r="G137" s="141"/>
      <c r="H137" s="141" t="s">
        <v>353</v>
      </c>
      <c r="I137" s="141"/>
      <c r="J137" s="141" t="s">
        <v>354</v>
      </c>
      <c r="K137" s="141" t="s">
        <v>2120</v>
      </c>
      <c r="L137" s="141" t="s">
        <v>2121</v>
      </c>
      <c r="M137" s="141" t="s">
        <v>2122</v>
      </c>
      <c r="N137" s="141" t="s">
        <v>354</v>
      </c>
      <c r="O137" s="141" t="s">
        <v>393</v>
      </c>
      <c r="P137" s="141" t="s">
        <v>424</v>
      </c>
      <c r="Q137" s="141" t="s">
        <v>425</v>
      </c>
      <c r="R137" s="141" t="s">
        <v>361</v>
      </c>
      <c r="S137" s="141" t="s">
        <v>441</v>
      </c>
      <c r="T137" s="141" t="s">
        <v>1908</v>
      </c>
      <c r="U137" s="141" t="s">
        <v>1908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354</v>
      </c>
      <c r="AL137" s="141" t="s">
        <v>364</v>
      </c>
      <c r="AM137" s="141" t="s">
        <v>354</v>
      </c>
      <c r="AN137" s="141" t="s">
        <v>904</v>
      </c>
      <c r="AO137" s="141" t="s">
        <v>1908</v>
      </c>
      <c r="AP137" s="141" t="s">
        <v>1909</v>
      </c>
      <c r="AQ137" s="141" t="s">
        <v>1910</v>
      </c>
      <c r="AR137" s="141" t="s">
        <v>408</v>
      </c>
      <c r="AS137" s="141" t="s">
        <v>1367</v>
      </c>
      <c r="AT137" s="141"/>
      <c r="AU137" s="141" t="s">
        <v>2121</v>
      </c>
      <c r="AV137" s="141" t="s">
        <v>763</v>
      </c>
      <c r="AW137" s="141" t="s">
        <v>2123</v>
      </c>
      <c r="AX137" s="141" t="s">
        <v>1881</v>
      </c>
      <c r="AY137" s="141" t="s">
        <v>2124</v>
      </c>
      <c r="AZ137" s="141" t="s">
        <v>774</v>
      </c>
      <c r="BA137" s="141" t="s">
        <v>2125</v>
      </c>
      <c r="BB137" s="141" t="s">
        <v>776</v>
      </c>
      <c r="BC137" s="141" t="s">
        <v>2126</v>
      </c>
      <c r="BD137" s="141" t="s">
        <v>778</v>
      </c>
      <c r="BE137" s="141" t="s">
        <v>2127</v>
      </c>
      <c r="BF137" s="141" t="s">
        <v>890</v>
      </c>
      <c r="BG137" s="141" t="s">
        <v>696</v>
      </c>
      <c r="BH137" s="141" t="s">
        <v>912</v>
      </c>
      <c r="BI137" s="141" t="s">
        <v>2128</v>
      </c>
      <c r="BJ137" s="141" t="s">
        <v>382</v>
      </c>
      <c r="BK137" s="141" t="s">
        <v>1747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2129</v>
      </c>
      <c r="D138" s="141" t="s">
        <v>1426</v>
      </c>
      <c r="E138" s="141" t="s">
        <v>507</v>
      </c>
      <c r="F138" s="141" t="s">
        <v>1028</v>
      </c>
      <c r="G138" s="141"/>
      <c r="H138" s="141" t="s">
        <v>353</v>
      </c>
      <c r="I138" s="141"/>
      <c r="J138" s="141" t="s">
        <v>354</v>
      </c>
      <c r="K138" s="141" t="s">
        <v>621</v>
      </c>
      <c r="L138" s="141" t="s">
        <v>2130</v>
      </c>
      <c r="M138" s="141" t="s">
        <v>2131</v>
      </c>
      <c r="N138" s="141" t="s">
        <v>354</v>
      </c>
      <c r="O138" s="141" t="s">
        <v>441</v>
      </c>
      <c r="P138" s="141" t="s">
        <v>477</v>
      </c>
      <c r="Q138" s="141" t="s">
        <v>478</v>
      </c>
      <c r="R138" s="141" t="s">
        <v>361</v>
      </c>
      <c r="S138" s="141" t="s">
        <v>441</v>
      </c>
      <c r="T138" s="141" t="s">
        <v>1908</v>
      </c>
      <c r="U138" s="141" t="s">
        <v>1908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354</v>
      </c>
      <c r="AL138" s="141" t="s">
        <v>364</v>
      </c>
      <c r="AM138" s="141" t="s">
        <v>354</v>
      </c>
      <c r="AN138" s="141" t="s">
        <v>904</v>
      </c>
      <c r="AO138" s="141" t="s">
        <v>1908</v>
      </c>
      <c r="AP138" s="141" t="s">
        <v>1909</v>
      </c>
      <c r="AQ138" s="141" t="s">
        <v>1910</v>
      </c>
      <c r="AR138" s="141" t="s">
        <v>408</v>
      </c>
      <c r="AS138" s="141" t="s">
        <v>1380</v>
      </c>
      <c r="AT138" s="141"/>
      <c r="AU138" s="141" t="s">
        <v>2130</v>
      </c>
      <c r="AV138" s="141" t="s">
        <v>763</v>
      </c>
      <c r="AW138" s="141" t="s">
        <v>2132</v>
      </c>
      <c r="AX138" s="141" t="s">
        <v>1881</v>
      </c>
      <c r="AY138" s="141" t="s">
        <v>663</v>
      </c>
      <c r="AZ138" s="141" t="s">
        <v>774</v>
      </c>
      <c r="BA138" s="141" t="s">
        <v>2133</v>
      </c>
      <c r="BB138" s="141" t="s">
        <v>776</v>
      </c>
      <c r="BC138" s="141" t="s">
        <v>2134</v>
      </c>
      <c r="BD138" s="141" t="s">
        <v>778</v>
      </c>
      <c r="BE138" s="141" t="s">
        <v>2135</v>
      </c>
      <c r="BF138" s="141" t="s">
        <v>890</v>
      </c>
      <c r="BG138" s="141" t="s">
        <v>2136</v>
      </c>
      <c r="BH138" s="141" t="s">
        <v>912</v>
      </c>
      <c r="BI138" s="141" t="s">
        <v>2137</v>
      </c>
      <c r="BJ138" s="141" t="s">
        <v>382</v>
      </c>
      <c r="BK138" s="141" t="s">
        <v>2138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2139</v>
      </c>
      <c r="D139" s="141" t="s">
        <v>2140</v>
      </c>
      <c r="E139" s="141" t="s">
        <v>541</v>
      </c>
      <c r="F139" s="141" t="s">
        <v>2141</v>
      </c>
      <c r="G139" s="141"/>
      <c r="H139" s="141" t="s">
        <v>353</v>
      </c>
      <c r="I139" s="141"/>
      <c r="J139" s="141" t="s">
        <v>354</v>
      </c>
      <c r="K139" s="141" t="s">
        <v>2142</v>
      </c>
      <c r="L139" s="141" t="s">
        <v>2143</v>
      </c>
      <c r="M139" s="141" t="s">
        <v>2144</v>
      </c>
      <c r="N139" s="141" t="s">
        <v>354</v>
      </c>
      <c r="O139" s="141" t="s">
        <v>393</v>
      </c>
      <c r="P139" s="141" t="s">
        <v>424</v>
      </c>
      <c r="Q139" s="141" t="s">
        <v>425</v>
      </c>
      <c r="R139" s="141" t="s">
        <v>361</v>
      </c>
      <c r="S139" s="141" t="s">
        <v>441</v>
      </c>
      <c r="T139" s="141" t="s">
        <v>1908</v>
      </c>
      <c r="U139" s="141" t="s">
        <v>1908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354</v>
      </c>
      <c r="AL139" s="141" t="s">
        <v>364</v>
      </c>
      <c r="AM139" s="141" t="s">
        <v>354</v>
      </c>
      <c r="AN139" s="141" t="s">
        <v>904</v>
      </c>
      <c r="AO139" s="141" t="s">
        <v>1908</v>
      </c>
      <c r="AP139" s="141" t="s">
        <v>1909</v>
      </c>
      <c r="AQ139" s="141" t="s">
        <v>1910</v>
      </c>
      <c r="AR139" s="141" t="s">
        <v>408</v>
      </c>
      <c r="AS139" s="141" t="s">
        <v>1396</v>
      </c>
      <c r="AT139" s="141"/>
      <c r="AU139" s="141" t="s">
        <v>2143</v>
      </c>
      <c r="AV139" s="141" t="s">
        <v>763</v>
      </c>
      <c r="AW139" s="141" t="s">
        <v>2145</v>
      </c>
      <c r="AX139" s="141" t="s">
        <v>1881</v>
      </c>
      <c r="AY139" s="141" t="s">
        <v>2146</v>
      </c>
      <c r="AZ139" s="141" t="s">
        <v>774</v>
      </c>
      <c r="BA139" s="141" t="s">
        <v>2147</v>
      </c>
      <c r="BB139" s="141" t="s">
        <v>776</v>
      </c>
      <c r="BC139" s="141" t="s">
        <v>2148</v>
      </c>
      <c r="BD139" s="141" t="s">
        <v>778</v>
      </c>
      <c r="BE139" s="141" t="s">
        <v>1473</v>
      </c>
      <c r="BF139" s="141" t="s">
        <v>890</v>
      </c>
      <c r="BG139" s="141" t="s">
        <v>2149</v>
      </c>
      <c r="BH139" s="141" t="s">
        <v>912</v>
      </c>
      <c r="BI139" s="141" t="s">
        <v>2150</v>
      </c>
      <c r="BJ139" s="141" t="s">
        <v>382</v>
      </c>
      <c r="BK139" s="141" t="s">
        <v>2151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2152</v>
      </c>
      <c r="D140" s="141" t="s">
        <v>2153</v>
      </c>
      <c r="E140" s="141" t="s">
        <v>2154</v>
      </c>
      <c r="F140" s="141" t="s">
        <v>2155</v>
      </c>
      <c r="G140" s="141"/>
      <c r="H140" s="141" t="s">
        <v>353</v>
      </c>
      <c r="I140" s="141"/>
      <c r="J140" s="141" t="s">
        <v>354</v>
      </c>
      <c r="K140" s="141" t="s">
        <v>750</v>
      </c>
      <c r="L140" s="141" t="s">
        <v>2156</v>
      </c>
      <c r="M140" s="141" t="s">
        <v>2157</v>
      </c>
      <c r="N140" s="141" t="s">
        <v>354</v>
      </c>
      <c r="O140" s="141" t="s">
        <v>393</v>
      </c>
      <c r="P140" s="141" t="s">
        <v>424</v>
      </c>
      <c r="Q140" s="141" t="s">
        <v>425</v>
      </c>
      <c r="R140" s="141" t="s">
        <v>361</v>
      </c>
      <c r="S140" s="141" t="s">
        <v>441</v>
      </c>
      <c r="T140" s="141" t="s">
        <v>1908</v>
      </c>
      <c r="U140" s="141" t="s">
        <v>1908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354</v>
      </c>
      <c r="AL140" s="141" t="s">
        <v>364</v>
      </c>
      <c r="AM140" s="141" t="s">
        <v>354</v>
      </c>
      <c r="AN140" s="141" t="s">
        <v>904</v>
      </c>
      <c r="AO140" s="141" t="s">
        <v>1908</v>
      </c>
      <c r="AP140" s="141" t="s">
        <v>1909</v>
      </c>
      <c r="AQ140" s="141" t="s">
        <v>1910</v>
      </c>
      <c r="AR140" s="141" t="s">
        <v>408</v>
      </c>
      <c r="AS140" s="141" t="s">
        <v>1410</v>
      </c>
      <c r="AT140" s="141"/>
      <c r="AU140" s="141" t="s">
        <v>2156</v>
      </c>
      <c r="AV140" s="141" t="s">
        <v>763</v>
      </c>
      <c r="AW140" s="141" t="s">
        <v>2158</v>
      </c>
      <c r="AX140" s="141" t="s">
        <v>1881</v>
      </c>
      <c r="AY140" s="141" t="s">
        <v>2159</v>
      </c>
      <c r="AZ140" s="141" t="s">
        <v>774</v>
      </c>
      <c r="BA140" s="141" t="s">
        <v>2160</v>
      </c>
      <c r="BB140" s="141" t="s">
        <v>776</v>
      </c>
      <c r="BC140" s="141" t="s">
        <v>2161</v>
      </c>
      <c r="BD140" s="141" t="s">
        <v>778</v>
      </c>
      <c r="BE140" s="141" t="s">
        <v>2162</v>
      </c>
      <c r="BF140" s="141" t="s">
        <v>890</v>
      </c>
      <c r="BG140" s="141" t="s">
        <v>2163</v>
      </c>
      <c r="BH140" s="141" t="s">
        <v>912</v>
      </c>
      <c r="BI140" s="141" t="s">
        <v>2164</v>
      </c>
      <c r="BJ140" s="141" t="s">
        <v>382</v>
      </c>
      <c r="BK140" s="141" t="s">
        <v>1432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2165</v>
      </c>
      <c r="D141" s="141" t="s">
        <v>2166</v>
      </c>
      <c r="E141" s="141" t="s">
        <v>732</v>
      </c>
      <c r="F141" s="141" t="s">
        <v>1482</v>
      </c>
      <c r="G141" s="141"/>
      <c r="H141" s="141" t="s">
        <v>353</v>
      </c>
      <c r="I141" s="141"/>
      <c r="J141" s="141" t="s">
        <v>354</v>
      </c>
      <c r="K141" s="141" t="s">
        <v>421</v>
      </c>
      <c r="L141" s="141"/>
      <c r="M141" s="141"/>
      <c r="N141" s="141" t="s">
        <v>369</v>
      </c>
      <c r="O141" s="141" t="s">
        <v>358</v>
      </c>
      <c r="P141" s="141" t="s">
        <v>359</v>
      </c>
      <c r="Q141" s="141" t="s">
        <v>360</v>
      </c>
      <c r="R141" s="141" t="s">
        <v>361</v>
      </c>
      <c r="S141" s="141" t="s">
        <v>441</v>
      </c>
      <c r="T141" s="141" t="s">
        <v>1908</v>
      </c>
      <c r="U141" s="141" t="s">
        <v>1908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354</v>
      </c>
      <c r="AL141" s="141" t="s">
        <v>364</v>
      </c>
      <c r="AM141" s="141" t="s">
        <v>354</v>
      </c>
      <c r="AN141" s="141" t="s">
        <v>904</v>
      </c>
      <c r="AO141" s="141" t="s">
        <v>1908</v>
      </c>
      <c r="AP141" s="141" t="s">
        <v>1909</v>
      </c>
      <c r="AQ141" s="141" t="s">
        <v>1910</v>
      </c>
      <c r="AR141" s="141" t="s">
        <v>408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2167</v>
      </c>
      <c r="D142" s="141" t="s">
        <v>2168</v>
      </c>
      <c r="E142" s="141" t="s">
        <v>2169</v>
      </c>
      <c r="F142" s="141" t="s">
        <v>1248</v>
      </c>
      <c r="G142" s="141"/>
      <c r="H142" s="141" t="s">
        <v>353</v>
      </c>
      <c r="I142" s="141"/>
      <c r="J142" s="141" t="s">
        <v>354</v>
      </c>
      <c r="K142" s="141" t="s">
        <v>2170</v>
      </c>
      <c r="L142" s="141"/>
      <c r="M142" s="141"/>
      <c r="N142" s="141" t="s">
        <v>369</v>
      </c>
      <c r="O142" s="141" t="s">
        <v>391</v>
      </c>
      <c r="P142" s="141" t="s">
        <v>392</v>
      </c>
      <c r="Q142" s="141" t="s">
        <v>392</v>
      </c>
      <c r="R142" s="141" t="s">
        <v>361</v>
      </c>
      <c r="S142" s="141" t="s">
        <v>441</v>
      </c>
      <c r="T142" s="141" t="s">
        <v>1908</v>
      </c>
      <c r="U142" s="141" t="s">
        <v>1908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354</v>
      </c>
      <c r="AL142" s="141" t="s">
        <v>364</v>
      </c>
      <c r="AM142" s="141" t="s">
        <v>354</v>
      </c>
      <c r="AN142" s="141" t="s">
        <v>904</v>
      </c>
      <c r="AO142" s="141" t="s">
        <v>1908</v>
      </c>
      <c r="AP142" s="141" t="s">
        <v>1909</v>
      </c>
      <c r="AQ142" s="141" t="s">
        <v>1910</v>
      </c>
      <c r="AR142" s="141" t="s">
        <v>408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2171</v>
      </c>
      <c r="D143" s="141" t="s">
        <v>2172</v>
      </c>
      <c r="E143" s="141" t="s">
        <v>2173</v>
      </c>
      <c r="F143" s="141" t="s">
        <v>2174</v>
      </c>
      <c r="G143" s="141"/>
      <c r="H143" s="141" t="s">
        <v>353</v>
      </c>
      <c r="I143" s="141"/>
      <c r="J143" s="141" t="s">
        <v>354</v>
      </c>
      <c r="K143" s="141" t="s">
        <v>2175</v>
      </c>
      <c r="L143" s="141"/>
      <c r="M143" s="141"/>
      <c r="N143" s="141" t="s">
        <v>369</v>
      </c>
      <c r="O143" s="141" t="s">
        <v>369</v>
      </c>
      <c r="P143" s="141" t="s">
        <v>528</v>
      </c>
      <c r="Q143" s="141" t="s">
        <v>529</v>
      </c>
      <c r="R143" s="141" t="s">
        <v>361</v>
      </c>
      <c r="S143" s="141" t="s">
        <v>441</v>
      </c>
      <c r="T143" s="141" t="s">
        <v>1908</v>
      </c>
      <c r="U143" s="141" t="s">
        <v>1908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354</v>
      </c>
      <c r="AL143" s="141" t="s">
        <v>364</v>
      </c>
      <c r="AM143" s="141" t="s">
        <v>354</v>
      </c>
      <c r="AN143" s="141" t="s">
        <v>904</v>
      </c>
      <c r="AO143" s="141" t="s">
        <v>1908</v>
      </c>
      <c r="AP143" s="141" t="s">
        <v>1909</v>
      </c>
      <c r="AQ143" s="141" t="s">
        <v>1910</v>
      </c>
      <c r="AR143" s="141" t="s">
        <v>408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2176</v>
      </c>
      <c r="E144" s="141"/>
      <c r="F144" s="141" t="s">
        <v>466</v>
      </c>
      <c r="G144" s="141"/>
      <c r="H144" s="141" t="s">
        <v>353</v>
      </c>
      <c r="I144" s="141"/>
      <c r="J144" s="141" t="s">
        <v>354</v>
      </c>
      <c r="K144" s="141" t="s">
        <v>405</v>
      </c>
      <c r="L144" s="141"/>
      <c r="M144" s="141"/>
      <c r="N144" s="141" t="s">
        <v>354</v>
      </c>
      <c r="O144" s="141"/>
      <c r="P144" s="141"/>
      <c r="Q144" s="141"/>
      <c r="R144" s="141"/>
      <c r="S144" s="141" t="s">
        <v>441</v>
      </c>
      <c r="T144" s="141" t="s">
        <v>1908</v>
      </c>
      <c r="U144" s="141" t="s">
        <v>1908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354</v>
      </c>
      <c r="AL144" s="141" t="s">
        <v>364</v>
      </c>
      <c r="AM144" s="141" t="s">
        <v>354</v>
      </c>
      <c r="AN144" s="141" t="s">
        <v>904</v>
      </c>
      <c r="AO144" s="141" t="s">
        <v>1908</v>
      </c>
      <c r="AP144" s="141" t="s">
        <v>1909</v>
      </c>
      <c r="AQ144" s="141" t="s">
        <v>1910</v>
      </c>
      <c r="AR144" s="141" t="s">
        <v>408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2177</v>
      </c>
      <c r="D145" s="141" t="s">
        <v>2178</v>
      </c>
      <c r="E145" s="141" t="s">
        <v>451</v>
      </c>
      <c r="F145" s="141" t="s">
        <v>1943</v>
      </c>
      <c r="G145" s="141"/>
      <c r="H145" s="141" t="s">
        <v>353</v>
      </c>
      <c r="I145" s="141"/>
      <c r="J145" s="141" t="s">
        <v>354</v>
      </c>
      <c r="K145" s="141" t="s">
        <v>2179</v>
      </c>
      <c r="L145" s="141"/>
      <c r="M145" s="141"/>
      <c r="N145" s="141" t="s">
        <v>393</v>
      </c>
      <c r="O145" s="141" t="s">
        <v>426</v>
      </c>
      <c r="P145" s="141" t="s">
        <v>454</v>
      </c>
      <c r="Q145" s="141" t="s">
        <v>455</v>
      </c>
      <c r="R145" s="141" t="s">
        <v>361</v>
      </c>
      <c r="S145" s="141" t="s">
        <v>441</v>
      </c>
      <c r="T145" s="141" t="s">
        <v>1908</v>
      </c>
      <c r="U145" s="141" t="s">
        <v>1908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354</v>
      </c>
      <c r="AL145" s="141" t="s">
        <v>364</v>
      </c>
      <c r="AM145" s="141" t="s">
        <v>354</v>
      </c>
      <c r="AN145" s="141" t="s">
        <v>904</v>
      </c>
      <c r="AO145" s="141" t="s">
        <v>1908</v>
      </c>
      <c r="AP145" s="141" t="s">
        <v>1909</v>
      </c>
      <c r="AQ145" s="141" t="s">
        <v>1910</v>
      </c>
      <c r="AR145" s="141" t="s">
        <v>408</v>
      </c>
      <c r="AS145" s="141"/>
      <c r="AT145" s="141"/>
      <c r="AU145" s="141"/>
      <c r="AV145" s="141" t="s">
        <v>763</v>
      </c>
      <c r="AW145" s="141" t="s">
        <v>2180</v>
      </c>
      <c r="AX145" s="141" t="s">
        <v>1881</v>
      </c>
      <c r="AY145" s="141" t="s">
        <v>2181</v>
      </c>
      <c r="AZ145" s="141" t="s">
        <v>774</v>
      </c>
      <c r="BA145" s="141" t="s">
        <v>2182</v>
      </c>
      <c r="BB145" s="141" t="s">
        <v>776</v>
      </c>
      <c r="BC145" s="141" t="s">
        <v>2183</v>
      </c>
      <c r="BD145" s="141" t="s">
        <v>778</v>
      </c>
      <c r="BE145" s="141" t="s">
        <v>2184</v>
      </c>
      <c r="BF145" s="141" t="s">
        <v>890</v>
      </c>
      <c r="BG145" s="141" t="s">
        <v>2185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2186</v>
      </c>
      <c r="E146" s="141"/>
      <c r="F146" s="141" t="s">
        <v>466</v>
      </c>
      <c r="G146" s="141"/>
      <c r="H146" s="141" t="s">
        <v>353</v>
      </c>
      <c r="I146" s="141"/>
      <c r="J146" s="141" t="s">
        <v>354</v>
      </c>
      <c r="K146" s="141" t="s">
        <v>2187</v>
      </c>
      <c r="L146" s="141"/>
      <c r="M146" s="141"/>
      <c r="N146" s="141" t="s">
        <v>354</v>
      </c>
      <c r="O146" s="141"/>
      <c r="P146" s="141"/>
      <c r="Q146" s="141"/>
      <c r="R146" s="141"/>
      <c r="S146" s="141" t="s">
        <v>441</v>
      </c>
      <c r="T146" s="141" t="s">
        <v>1908</v>
      </c>
      <c r="U146" s="141" t="s">
        <v>1908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354</v>
      </c>
      <c r="AL146" s="141" t="s">
        <v>364</v>
      </c>
      <c r="AM146" s="141" t="s">
        <v>354</v>
      </c>
      <c r="AN146" s="141" t="s">
        <v>904</v>
      </c>
      <c r="AO146" s="141" t="s">
        <v>1908</v>
      </c>
      <c r="AP146" s="141" t="s">
        <v>1909</v>
      </c>
      <c r="AQ146" s="141" t="s">
        <v>1910</v>
      </c>
      <c r="AR146" s="141" t="s">
        <v>408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2188</v>
      </c>
      <c r="D147" s="141" t="s">
        <v>2189</v>
      </c>
      <c r="E147" s="141" t="s">
        <v>2190</v>
      </c>
      <c r="F147" s="141" t="s">
        <v>1335</v>
      </c>
      <c r="G147" s="141"/>
      <c r="H147" s="141" t="s">
        <v>353</v>
      </c>
      <c r="I147" s="141"/>
      <c r="J147" s="141" t="s">
        <v>354</v>
      </c>
      <c r="K147" s="141" t="s">
        <v>2191</v>
      </c>
      <c r="L147" s="141" t="s">
        <v>2192</v>
      </c>
      <c r="M147" s="141" t="s">
        <v>2193</v>
      </c>
      <c r="N147" s="141" t="s">
        <v>354</v>
      </c>
      <c r="O147" s="141" t="s">
        <v>441</v>
      </c>
      <c r="P147" s="141" t="s">
        <v>477</v>
      </c>
      <c r="Q147" s="141" t="s">
        <v>478</v>
      </c>
      <c r="R147" s="141" t="s">
        <v>361</v>
      </c>
      <c r="S147" s="141" t="s">
        <v>426</v>
      </c>
      <c r="T147" s="141" t="s">
        <v>2194</v>
      </c>
      <c r="U147" s="141" t="s">
        <v>2194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354</v>
      </c>
      <c r="AL147" s="141" t="s">
        <v>364</v>
      </c>
      <c r="AM147" s="141" t="s">
        <v>354</v>
      </c>
      <c r="AN147" s="141" t="s">
        <v>906</v>
      </c>
      <c r="AO147" s="141" t="s">
        <v>2194</v>
      </c>
      <c r="AP147" s="141" t="s">
        <v>2195</v>
      </c>
      <c r="AQ147" s="141" t="s">
        <v>2196</v>
      </c>
      <c r="AR147" s="141" t="s">
        <v>368</v>
      </c>
      <c r="AS147" s="141" t="s">
        <v>369</v>
      </c>
      <c r="AT147" s="141"/>
      <c r="AU147" s="141" t="s">
        <v>2192</v>
      </c>
      <c r="AV147" s="141" t="s">
        <v>906</v>
      </c>
      <c r="AW147" s="141" t="s">
        <v>2197</v>
      </c>
      <c r="AX147" s="141" t="s">
        <v>655</v>
      </c>
      <c r="AY147" s="141" t="s">
        <v>2198</v>
      </c>
      <c r="AZ147" s="141" t="s">
        <v>657</v>
      </c>
      <c r="BA147" s="141" t="s">
        <v>2199</v>
      </c>
      <c r="BB147" s="141" t="s">
        <v>659</v>
      </c>
      <c r="BC147" s="141" t="s">
        <v>2200</v>
      </c>
      <c r="BD147" s="141" t="s">
        <v>900</v>
      </c>
      <c r="BE147" s="141" t="s">
        <v>2201</v>
      </c>
      <c r="BF147" s="141" t="s">
        <v>380</v>
      </c>
      <c r="BG147" s="141" t="s">
        <v>2089</v>
      </c>
      <c r="BH147" s="141" t="s">
        <v>382</v>
      </c>
      <c r="BI147" s="141" t="s">
        <v>2202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2203</v>
      </c>
      <c r="D148" s="141" t="s">
        <v>2204</v>
      </c>
      <c r="E148" s="141" t="s">
        <v>2205</v>
      </c>
      <c r="F148" s="141" t="s">
        <v>2206</v>
      </c>
      <c r="G148" s="141"/>
      <c r="H148" s="141" t="s">
        <v>353</v>
      </c>
      <c r="I148" s="141"/>
      <c r="J148" s="141" t="s">
        <v>354</v>
      </c>
      <c r="K148" s="141" t="s">
        <v>2207</v>
      </c>
      <c r="L148" s="141" t="s">
        <v>2208</v>
      </c>
      <c r="M148" s="141" t="s">
        <v>2209</v>
      </c>
      <c r="N148" s="141" t="s">
        <v>354</v>
      </c>
      <c r="O148" s="141" t="s">
        <v>426</v>
      </c>
      <c r="P148" s="141" t="s">
        <v>454</v>
      </c>
      <c r="Q148" s="141" t="s">
        <v>455</v>
      </c>
      <c r="R148" s="141" t="s">
        <v>361</v>
      </c>
      <c r="S148" s="141" t="s">
        <v>426</v>
      </c>
      <c r="T148" s="141" t="s">
        <v>2194</v>
      </c>
      <c r="U148" s="141" t="s">
        <v>2194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354</v>
      </c>
      <c r="AL148" s="141" t="s">
        <v>364</v>
      </c>
      <c r="AM148" s="141" t="s">
        <v>354</v>
      </c>
      <c r="AN148" s="141" t="s">
        <v>906</v>
      </c>
      <c r="AO148" s="141" t="s">
        <v>2194</v>
      </c>
      <c r="AP148" s="141" t="s">
        <v>2195</v>
      </c>
      <c r="AQ148" s="141" t="s">
        <v>2196</v>
      </c>
      <c r="AR148" s="141" t="s">
        <v>368</v>
      </c>
      <c r="AS148" s="141" t="s">
        <v>393</v>
      </c>
      <c r="AT148" s="141"/>
      <c r="AU148" s="141" t="s">
        <v>2208</v>
      </c>
      <c r="AV148" s="141" t="s">
        <v>906</v>
      </c>
      <c r="AW148" s="141" t="s">
        <v>2210</v>
      </c>
      <c r="AX148" s="141" t="s">
        <v>655</v>
      </c>
      <c r="AY148" s="141" t="s">
        <v>893</v>
      </c>
      <c r="AZ148" s="141" t="s">
        <v>657</v>
      </c>
      <c r="BA148" s="141" t="s">
        <v>2211</v>
      </c>
      <c r="BB148" s="141" t="s">
        <v>659</v>
      </c>
      <c r="BC148" s="141" t="s">
        <v>2212</v>
      </c>
      <c r="BD148" s="141" t="s">
        <v>900</v>
      </c>
      <c r="BE148" s="141" t="s">
        <v>2213</v>
      </c>
      <c r="BF148" s="141" t="s">
        <v>380</v>
      </c>
      <c r="BG148" s="141" t="s">
        <v>2214</v>
      </c>
      <c r="BH148" s="141" t="s">
        <v>382</v>
      </c>
      <c r="BI148" s="141" t="s">
        <v>2215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2216</v>
      </c>
      <c r="D149" s="141" t="s">
        <v>2217</v>
      </c>
      <c r="E149" s="141" t="s">
        <v>669</v>
      </c>
      <c r="F149" s="141" t="s">
        <v>452</v>
      </c>
      <c r="G149" s="141"/>
      <c r="H149" s="141" t="s">
        <v>353</v>
      </c>
      <c r="I149" s="141"/>
      <c r="J149" s="141" t="s">
        <v>354</v>
      </c>
      <c r="K149" s="141" t="s">
        <v>806</v>
      </c>
      <c r="L149" s="141" t="s">
        <v>2218</v>
      </c>
      <c r="M149" s="141" t="s">
        <v>2219</v>
      </c>
      <c r="N149" s="141" t="s">
        <v>354</v>
      </c>
      <c r="O149" s="141" t="s">
        <v>426</v>
      </c>
      <c r="P149" s="141" t="s">
        <v>454</v>
      </c>
      <c r="Q149" s="141" t="s">
        <v>455</v>
      </c>
      <c r="R149" s="141" t="s">
        <v>361</v>
      </c>
      <c r="S149" s="141" t="s">
        <v>426</v>
      </c>
      <c r="T149" s="141" t="s">
        <v>2194</v>
      </c>
      <c r="U149" s="141" t="s">
        <v>2194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354</v>
      </c>
      <c r="AL149" s="141" t="s">
        <v>364</v>
      </c>
      <c r="AM149" s="141" t="s">
        <v>354</v>
      </c>
      <c r="AN149" s="141" t="s">
        <v>906</v>
      </c>
      <c r="AO149" s="141" t="s">
        <v>2194</v>
      </c>
      <c r="AP149" s="141" t="s">
        <v>2195</v>
      </c>
      <c r="AQ149" s="141" t="s">
        <v>2196</v>
      </c>
      <c r="AR149" s="141" t="s">
        <v>368</v>
      </c>
      <c r="AS149" s="141" t="s">
        <v>358</v>
      </c>
      <c r="AT149" s="141"/>
      <c r="AU149" s="141" t="s">
        <v>2218</v>
      </c>
      <c r="AV149" s="141" t="s">
        <v>906</v>
      </c>
      <c r="AW149" s="141" t="s">
        <v>2220</v>
      </c>
      <c r="AX149" s="141" t="s">
        <v>655</v>
      </c>
      <c r="AY149" s="141" t="s">
        <v>2221</v>
      </c>
      <c r="AZ149" s="141" t="s">
        <v>657</v>
      </c>
      <c r="BA149" s="141" t="s">
        <v>2222</v>
      </c>
      <c r="BB149" s="141" t="s">
        <v>659</v>
      </c>
      <c r="BC149" s="141" t="s">
        <v>1871</v>
      </c>
      <c r="BD149" s="141" t="s">
        <v>900</v>
      </c>
      <c r="BE149" s="141" t="s">
        <v>920</v>
      </c>
      <c r="BF149" s="141" t="s">
        <v>380</v>
      </c>
      <c r="BG149" s="141" t="s">
        <v>1147</v>
      </c>
      <c r="BH149" s="141" t="s">
        <v>382</v>
      </c>
      <c r="BI149" s="141" t="s">
        <v>1671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2223</v>
      </c>
      <c r="D150" s="141" t="s">
        <v>2224</v>
      </c>
      <c r="E150" s="141" t="s">
        <v>939</v>
      </c>
      <c r="F150" s="141" t="s">
        <v>2225</v>
      </c>
      <c r="G150" s="141"/>
      <c r="H150" s="141" t="s">
        <v>353</v>
      </c>
      <c r="I150" s="141"/>
      <c r="J150" s="141" t="s">
        <v>354</v>
      </c>
      <c r="K150" s="141" t="s">
        <v>580</v>
      </c>
      <c r="L150" s="141" t="s">
        <v>1765</v>
      </c>
      <c r="M150" s="141" t="s">
        <v>2226</v>
      </c>
      <c r="N150" s="141" t="s">
        <v>354</v>
      </c>
      <c r="O150" s="141" t="s">
        <v>426</v>
      </c>
      <c r="P150" s="141" t="s">
        <v>454</v>
      </c>
      <c r="Q150" s="141" t="s">
        <v>455</v>
      </c>
      <c r="R150" s="141" t="s">
        <v>361</v>
      </c>
      <c r="S150" s="141" t="s">
        <v>426</v>
      </c>
      <c r="T150" s="141" t="s">
        <v>2194</v>
      </c>
      <c r="U150" s="141" t="s">
        <v>2194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354</v>
      </c>
      <c r="AL150" s="141" t="s">
        <v>364</v>
      </c>
      <c r="AM150" s="141" t="s">
        <v>354</v>
      </c>
      <c r="AN150" s="141" t="s">
        <v>906</v>
      </c>
      <c r="AO150" s="141" t="s">
        <v>2194</v>
      </c>
      <c r="AP150" s="141" t="s">
        <v>2195</v>
      </c>
      <c r="AQ150" s="141" t="s">
        <v>2196</v>
      </c>
      <c r="AR150" s="141" t="s">
        <v>368</v>
      </c>
      <c r="AS150" s="141" t="s">
        <v>426</v>
      </c>
      <c r="AT150" s="141"/>
      <c r="AU150" s="141" t="s">
        <v>1765</v>
      </c>
      <c r="AV150" s="141" t="s">
        <v>906</v>
      </c>
      <c r="AW150" s="141" t="s">
        <v>2227</v>
      </c>
      <c r="AX150" s="141" t="s">
        <v>655</v>
      </c>
      <c r="AY150" s="141" t="s">
        <v>1749</v>
      </c>
      <c r="AZ150" s="141" t="s">
        <v>657</v>
      </c>
      <c r="BA150" s="141" t="s">
        <v>1581</v>
      </c>
      <c r="BB150" s="141" t="s">
        <v>659</v>
      </c>
      <c r="BC150" s="141" t="s">
        <v>2099</v>
      </c>
      <c r="BD150" s="141" t="s">
        <v>900</v>
      </c>
      <c r="BE150" s="141" t="s">
        <v>2228</v>
      </c>
      <c r="BF150" s="141" t="s">
        <v>380</v>
      </c>
      <c r="BG150" s="141" t="s">
        <v>2229</v>
      </c>
      <c r="BH150" s="141" t="s">
        <v>382</v>
      </c>
      <c r="BI150" s="141" t="s">
        <v>2230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2231</v>
      </c>
      <c r="D151" s="141" t="s">
        <v>2232</v>
      </c>
      <c r="E151" s="141" t="s">
        <v>764</v>
      </c>
      <c r="F151" s="141" t="s">
        <v>589</v>
      </c>
      <c r="G151" s="141"/>
      <c r="H151" s="141" t="s">
        <v>353</v>
      </c>
      <c r="I151" s="141"/>
      <c r="J151" s="141" t="s">
        <v>354</v>
      </c>
      <c r="K151" s="141" t="s">
        <v>2233</v>
      </c>
      <c r="L151" s="141" t="s">
        <v>2234</v>
      </c>
      <c r="M151" s="141" t="s">
        <v>2235</v>
      </c>
      <c r="N151" s="141" t="s">
        <v>354</v>
      </c>
      <c r="O151" s="141" t="s">
        <v>393</v>
      </c>
      <c r="P151" s="141" t="s">
        <v>424</v>
      </c>
      <c r="Q151" s="141" t="s">
        <v>425</v>
      </c>
      <c r="R151" s="141" t="s">
        <v>361</v>
      </c>
      <c r="S151" s="141" t="s">
        <v>426</v>
      </c>
      <c r="T151" s="141" t="s">
        <v>2194</v>
      </c>
      <c r="U151" s="141" t="s">
        <v>2194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354</v>
      </c>
      <c r="AL151" s="141" t="s">
        <v>364</v>
      </c>
      <c r="AM151" s="141" t="s">
        <v>354</v>
      </c>
      <c r="AN151" s="141" t="s">
        <v>906</v>
      </c>
      <c r="AO151" s="141" t="s">
        <v>2194</v>
      </c>
      <c r="AP151" s="141" t="s">
        <v>2195</v>
      </c>
      <c r="AQ151" s="141" t="s">
        <v>2196</v>
      </c>
      <c r="AR151" s="141" t="s">
        <v>368</v>
      </c>
      <c r="AS151" s="141" t="s">
        <v>441</v>
      </c>
      <c r="AT151" s="141"/>
      <c r="AU151" s="141" t="s">
        <v>2234</v>
      </c>
      <c r="AV151" s="141" t="s">
        <v>906</v>
      </c>
      <c r="AW151" s="141" t="s">
        <v>2236</v>
      </c>
      <c r="AX151" s="141" t="s">
        <v>655</v>
      </c>
      <c r="AY151" s="141" t="s">
        <v>2237</v>
      </c>
      <c r="AZ151" s="141" t="s">
        <v>657</v>
      </c>
      <c r="BA151" s="141" t="s">
        <v>2238</v>
      </c>
      <c r="BB151" s="141" t="s">
        <v>659</v>
      </c>
      <c r="BC151" s="141" t="s">
        <v>2239</v>
      </c>
      <c r="BD151" s="141" t="s">
        <v>900</v>
      </c>
      <c r="BE151" s="141" t="s">
        <v>1413</v>
      </c>
      <c r="BF151" s="141" t="s">
        <v>380</v>
      </c>
      <c r="BG151" s="141" t="s">
        <v>2240</v>
      </c>
      <c r="BH151" s="141" t="s">
        <v>382</v>
      </c>
      <c r="BI151" s="141" t="s">
        <v>581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2241</v>
      </c>
      <c r="D152" s="141" t="s">
        <v>2242</v>
      </c>
      <c r="E152" s="141" t="s">
        <v>2243</v>
      </c>
      <c r="F152" s="141" t="s">
        <v>2244</v>
      </c>
      <c r="G152" s="141"/>
      <c r="H152" s="141" t="s">
        <v>353</v>
      </c>
      <c r="I152" s="141"/>
      <c r="J152" s="141" t="s">
        <v>354</v>
      </c>
      <c r="K152" s="141" t="s">
        <v>2245</v>
      </c>
      <c r="L152" s="141" t="s">
        <v>2246</v>
      </c>
      <c r="M152" s="141" t="s">
        <v>2247</v>
      </c>
      <c r="N152" s="141" t="s">
        <v>354</v>
      </c>
      <c r="O152" s="141" t="s">
        <v>369</v>
      </c>
      <c r="P152" s="141" t="s">
        <v>528</v>
      </c>
      <c r="Q152" s="141" t="s">
        <v>529</v>
      </c>
      <c r="R152" s="141" t="s">
        <v>361</v>
      </c>
      <c r="S152" s="141" t="s">
        <v>426</v>
      </c>
      <c r="T152" s="141" t="s">
        <v>2194</v>
      </c>
      <c r="U152" s="141" t="s">
        <v>2194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354</v>
      </c>
      <c r="AL152" s="141" t="s">
        <v>364</v>
      </c>
      <c r="AM152" s="141" t="s">
        <v>354</v>
      </c>
      <c r="AN152" s="141" t="s">
        <v>906</v>
      </c>
      <c r="AO152" s="141" t="s">
        <v>2194</v>
      </c>
      <c r="AP152" s="141" t="s">
        <v>2195</v>
      </c>
      <c r="AQ152" s="141" t="s">
        <v>2196</v>
      </c>
      <c r="AR152" s="141" t="s">
        <v>368</v>
      </c>
      <c r="AS152" s="141" t="s">
        <v>391</v>
      </c>
      <c r="AT152" s="141"/>
      <c r="AU152" s="141" t="s">
        <v>2246</v>
      </c>
      <c r="AV152" s="141" t="s">
        <v>906</v>
      </c>
      <c r="AW152" s="141" t="s">
        <v>2248</v>
      </c>
      <c r="AX152" s="141" t="s">
        <v>655</v>
      </c>
      <c r="AY152" s="141" t="s">
        <v>2249</v>
      </c>
      <c r="AZ152" s="141" t="s">
        <v>657</v>
      </c>
      <c r="BA152" s="141" t="s">
        <v>2250</v>
      </c>
      <c r="BB152" s="141" t="s">
        <v>659</v>
      </c>
      <c r="BC152" s="141" t="s">
        <v>798</v>
      </c>
      <c r="BD152" s="141" t="s">
        <v>900</v>
      </c>
      <c r="BE152" s="141" t="s">
        <v>1654</v>
      </c>
      <c r="BF152" s="141" t="s">
        <v>380</v>
      </c>
      <c r="BG152" s="141" t="s">
        <v>2251</v>
      </c>
      <c r="BH152" s="141" t="s">
        <v>382</v>
      </c>
      <c r="BI152" s="141" t="s">
        <v>2252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2253</v>
      </c>
      <c r="D153" s="141" t="s">
        <v>2254</v>
      </c>
      <c r="E153" s="141" t="s">
        <v>2255</v>
      </c>
      <c r="F153" s="141" t="s">
        <v>2256</v>
      </c>
      <c r="G153" s="141"/>
      <c r="H153" s="141" t="s">
        <v>353</v>
      </c>
      <c r="I153" s="141"/>
      <c r="J153" s="141" t="s">
        <v>354</v>
      </c>
      <c r="K153" s="141" t="s">
        <v>920</v>
      </c>
      <c r="L153" s="141" t="s">
        <v>2257</v>
      </c>
      <c r="M153" s="141" t="s">
        <v>2102</v>
      </c>
      <c r="N153" s="141" t="s">
        <v>354</v>
      </c>
      <c r="O153" s="141" t="s">
        <v>369</v>
      </c>
      <c r="P153" s="141" t="s">
        <v>528</v>
      </c>
      <c r="Q153" s="141" t="s">
        <v>529</v>
      </c>
      <c r="R153" s="141" t="s">
        <v>361</v>
      </c>
      <c r="S153" s="141" t="s">
        <v>426</v>
      </c>
      <c r="T153" s="141" t="s">
        <v>2194</v>
      </c>
      <c r="U153" s="141" t="s">
        <v>2194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354</v>
      </c>
      <c r="AL153" s="141" t="s">
        <v>364</v>
      </c>
      <c r="AM153" s="141" t="s">
        <v>354</v>
      </c>
      <c r="AN153" s="141" t="s">
        <v>906</v>
      </c>
      <c r="AO153" s="141" t="s">
        <v>2194</v>
      </c>
      <c r="AP153" s="141" t="s">
        <v>2195</v>
      </c>
      <c r="AQ153" s="141" t="s">
        <v>2196</v>
      </c>
      <c r="AR153" s="141" t="s">
        <v>368</v>
      </c>
      <c r="AS153" s="141" t="s">
        <v>368</v>
      </c>
      <c r="AT153" s="141"/>
      <c r="AU153" s="141" t="s">
        <v>2257</v>
      </c>
      <c r="AV153" s="141" t="s">
        <v>906</v>
      </c>
      <c r="AW153" s="141" t="s">
        <v>2258</v>
      </c>
      <c r="AX153" s="141" t="s">
        <v>655</v>
      </c>
      <c r="AY153" s="141" t="s">
        <v>2259</v>
      </c>
      <c r="AZ153" s="141" t="s">
        <v>657</v>
      </c>
      <c r="BA153" s="141" t="s">
        <v>2260</v>
      </c>
      <c r="BB153" s="141" t="s">
        <v>659</v>
      </c>
      <c r="BC153" s="141" t="s">
        <v>2261</v>
      </c>
      <c r="BD153" s="141" t="s">
        <v>900</v>
      </c>
      <c r="BE153" s="141" t="s">
        <v>2240</v>
      </c>
      <c r="BF153" s="141" t="s">
        <v>380</v>
      </c>
      <c r="BG153" s="141" t="s">
        <v>2262</v>
      </c>
      <c r="BH153" s="141" t="s">
        <v>382</v>
      </c>
      <c r="BI153" s="141" t="s">
        <v>2263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2264</v>
      </c>
      <c r="D154" s="141" t="s">
        <v>485</v>
      </c>
      <c r="E154" s="141" t="s">
        <v>2265</v>
      </c>
      <c r="F154" s="141" t="s">
        <v>2266</v>
      </c>
      <c r="G154" s="141"/>
      <c r="H154" s="141" t="s">
        <v>353</v>
      </c>
      <c r="I154" s="141"/>
      <c r="J154" s="141" t="s">
        <v>354</v>
      </c>
      <c r="K154" s="141" t="s">
        <v>2267</v>
      </c>
      <c r="L154" s="141" t="s">
        <v>2268</v>
      </c>
      <c r="M154" s="141" t="s">
        <v>1806</v>
      </c>
      <c r="N154" s="141" t="s">
        <v>354</v>
      </c>
      <c r="O154" s="141" t="s">
        <v>485</v>
      </c>
      <c r="P154" s="141" t="s">
        <v>1630</v>
      </c>
      <c r="Q154" s="141" t="s">
        <v>1631</v>
      </c>
      <c r="R154" s="141" t="s">
        <v>361</v>
      </c>
      <c r="S154" s="141" t="s">
        <v>426</v>
      </c>
      <c r="T154" s="141" t="s">
        <v>2194</v>
      </c>
      <c r="U154" s="141" t="s">
        <v>2194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354</v>
      </c>
      <c r="AL154" s="141" t="s">
        <v>364</v>
      </c>
      <c r="AM154" s="141" t="s">
        <v>354</v>
      </c>
      <c r="AN154" s="141" t="s">
        <v>906</v>
      </c>
      <c r="AO154" s="141" t="s">
        <v>2194</v>
      </c>
      <c r="AP154" s="141" t="s">
        <v>2195</v>
      </c>
      <c r="AQ154" s="141" t="s">
        <v>2196</v>
      </c>
      <c r="AR154" s="141" t="s">
        <v>368</v>
      </c>
      <c r="AS154" s="141" t="s">
        <v>408</v>
      </c>
      <c r="AT154" s="141"/>
      <c r="AU154" s="141" t="s">
        <v>2268</v>
      </c>
      <c r="AV154" s="141" t="s">
        <v>906</v>
      </c>
      <c r="AW154" s="141" t="s">
        <v>2269</v>
      </c>
      <c r="AX154" s="141" t="s">
        <v>655</v>
      </c>
      <c r="AY154" s="141" t="s">
        <v>2270</v>
      </c>
      <c r="AZ154" s="141" t="s">
        <v>657</v>
      </c>
      <c r="BA154" s="141" t="s">
        <v>2271</v>
      </c>
      <c r="BB154" s="141" t="s">
        <v>659</v>
      </c>
      <c r="BC154" s="141" t="s">
        <v>2272</v>
      </c>
      <c r="BD154" s="141" t="s">
        <v>900</v>
      </c>
      <c r="BE154" s="141" t="s">
        <v>2273</v>
      </c>
      <c r="BF154" s="141" t="s">
        <v>380</v>
      </c>
      <c r="BG154" s="141" t="s">
        <v>2159</v>
      </c>
      <c r="BH154" s="141" t="s">
        <v>382</v>
      </c>
      <c r="BI154" s="141" t="s">
        <v>2274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2275</v>
      </c>
      <c r="D155" s="141" t="s">
        <v>2276</v>
      </c>
      <c r="E155" s="141" t="s">
        <v>2277</v>
      </c>
      <c r="F155" s="141" t="s">
        <v>2206</v>
      </c>
      <c r="G155" s="141"/>
      <c r="H155" s="141" t="s">
        <v>353</v>
      </c>
      <c r="I155" s="141"/>
      <c r="J155" s="141" t="s">
        <v>354</v>
      </c>
      <c r="K155" s="141" t="s">
        <v>467</v>
      </c>
      <c r="L155" s="141" t="s">
        <v>2278</v>
      </c>
      <c r="M155" s="141" t="s">
        <v>2279</v>
      </c>
      <c r="N155" s="141" t="s">
        <v>354</v>
      </c>
      <c r="O155" s="141" t="s">
        <v>369</v>
      </c>
      <c r="P155" s="141" t="s">
        <v>528</v>
      </c>
      <c r="Q155" s="141" t="s">
        <v>529</v>
      </c>
      <c r="R155" s="141" t="s">
        <v>361</v>
      </c>
      <c r="S155" s="141" t="s">
        <v>426</v>
      </c>
      <c r="T155" s="141" t="s">
        <v>2194</v>
      </c>
      <c r="U155" s="141" t="s">
        <v>2194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354</v>
      </c>
      <c r="AL155" s="141" t="s">
        <v>364</v>
      </c>
      <c r="AM155" s="141" t="s">
        <v>354</v>
      </c>
      <c r="AN155" s="141" t="s">
        <v>906</v>
      </c>
      <c r="AO155" s="141" t="s">
        <v>2194</v>
      </c>
      <c r="AP155" s="141" t="s">
        <v>2195</v>
      </c>
      <c r="AQ155" s="141" t="s">
        <v>2196</v>
      </c>
      <c r="AR155" s="141" t="s">
        <v>368</v>
      </c>
      <c r="AS155" s="141" t="s">
        <v>490</v>
      </c>
      <c r="AT155" s="141"/>
      <c r="AU155" s="141" t="s">
        <v>2278</v>
      </c>
      <c r="AV155" s="141" t="s">
        <v>906</v>
      </c>
      <c r="AW155" s="141" t="s">
        <v>2280</v>
      </c>
      <c r="AX155" s="141" t="s">
        <v>655</v>
      </c>
      <c r="AY155" s="141" t="s">
        <v>2109</v>
      </c>
      <c r="AZ155" s="141" t="s">
        <v>657</v>
      </c>
      <c r="BA155" s="141" t="s">
        <v>397</v>
      </c>
      <c r="BB155" s="141" t="s">
        <v>659</v>
      </c>
      <c r="BC155" s="141" t="s">
        <v>1200</v>
      </c>
      <c r="BD155" s="141" t="s">
        <v>900</v>
      </c>
      <c r="BE155" s="141" t="s">
        <v>1442</v>
      </c>
      <c r="BF155" s="141" t="s">
        <v>380</v>
      </c>
      <c r="BG155" s="141" t="s">
        <v>2281</v>
      </c>
      <c r="BH155" s="141" t="s">
        <v>382</v>
      </c>
      <c r="BI155" s="141" t="s">
        <v>1203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2282</v>
      </c>
      <c r="D156" s="141" t="s">
        <v>2283</v>
      </c>
      <c r="E156" s="141" t="s">
        <v>1124</v>
      </c>
      <c r="F156" s="141" t="s">
        <v>1523</v>
      </c>
      <c r="G156" s="141"/>
      <c r="H156" s="141" t="s">
        <v>353</v>
      </c>
      <c r="I156" s="141"/>
      <c r="J156" s="141" t="s">
        <v>354</v>
      </c>
      <c r="K156" s="141" t="s">
        <v>355</v>
      </c>
      <c r="L156" s="141" t="s">
        <v>2284</v>
      </c>
      <c r="M156" s="141" t="s">
        <v>2285</v>
      </c>
      <c r="N156" s="141" t="s">
        <v>354</v>
      </c>
      <c r="O156" s="141" t="s">
        <v>369</v>
      </c>
      <c r="P156" s="141" t="s">
        <v>528</v>
      </c>
      <c r="Q156" s="141" t="s">
        <v>529</v>
      </c>
      <c r="R156" s="141" t="s">
        <v>361</v>
      </c>
      <c r="S156" s="141" t="s">
        <v>426</v>
      </c>
      <c r="T156" s="141" t="s">
        <v>2194</v>
      </c>
      <c r="U156" s="141" t="s">
        <v>2194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354</v>
      </c>
      <c r="AL156" s="141" t="s">
        <v>364</v>
      </c>
      <c r="AM156" s="141" t="s">
        <v>354</v>
      </c>
      <c r="AN156" s="141" t="s">
        <v>906</v>
      </c>
      <c r="AO156" s="141" t="s">
        <v>2194</v>
      </c>
      <c r="AP156" s="141" t="s">
        <v>2195</v>
      </c>
      <c r="AQ156" s="141" t="s">
        <v>2196</v>
      </c>
      <c r="AR156" s="141" t="s">
        <v>368</v>
      </c>
      <c r="AS156" s="141" t="s">
        <v>485</v>
      </c>
      <c r="AT156" s="141"/>
      <c r="AU156" s="141" t="s">
        <v>2284</v>
      </c>
      <c r="AV156" s="141" t="s">
        <v>906</v>
      </c>
      <c r="AW156" s="141" t="s">
        <v>2286</v>
      </c>
      <c r="AX156" s="141" t="s">
        <v>655</v>
      </c>
      <c r="AY156" s="141" t="s">
        <v>2287</v>
      </c>
      <c r="AZ156" s="141" t="s">
        <v>657</v>
      </c>
      <c r="BA156" s="141" t="s">
        <v>2288</v>
      </c>
      <c r="BB156" s="141" t="s">
        <v>659</v>
      </c>
      <c r="BC156" s="141" t="s">
        <v>1752</v>
      </c>
      <c r="BD156" s="141" t="s">
        <v>900</v>
      </c>
      <c r="BE156" s="141" t="s">
        <v>2289</v>
      </c>
      <c r="BF156" s="141" t="s">
        <v>380</v>
      </c>
      <c r="BG156" s="141" t="s">
        <v>1443</v>
      </c>
      <c r="BH156" s="141" t="s">
        <v>382</v>
      </c>
      <c r="BI156" s="141" t="s">
        <v>2290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2291</v>
      </c>
      <c r="D157" s="141" t="s">
        <v>2292</v>
      </c>
      <c r="E157" s="141" t="s">
        <v>1744</v>
      </c>
      <c r="F157" s="141" t="s">
        <v>1943</v>
      </c>
      <c r="G157" s="141"/>
      <c r="H157" s="141" t="s">
        <v>353</v>
      </c>
      <c r="I157" s="141"/>
      <c r="J157" s="141" t="s">
        <v>354</v>
      </c>
      <c r="K157" s="141" t="s">
        <v>2293</v>
      </c>
      <c r="L157" s="141" t="s">
        <v>2294</v>
      </c>
      <c r="M157" s="141" t="s">
        <v>2295</v>
      </c>
      <c r="N157" s="141" t="s">
        <v>354</v>
      </c>
      <c r="O157" s="141" t="s">
        <v>369</v>
      </c>
      <c r="P157" s="141" t="s">
        <v>528</v>
      </c>
      <c r="Q157" s="141" t="s">
        <v>529</v>
      </c>
      <c r="R157" s="141" t="s">
        <v>361</v>
      </c>
      <c r="S157" s="141" t="s">
        <v>426</v>
      </c>
      <c r="T157" s="141" t="s">
        <v>2194</v>
      </c>
      <c r="U157" s="141" t="s">
        <v>2194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354</v>
      </c>
      <c r="AL157" s="141" t="s">
        <v>364</v>
      </c>
      <c r="AM157" s="141" t="s">
        <v>354</v>
      </c>
      <c r="AN157" s="141" t="s">
        <v>906</v>
      </c>
      <c r="AO157" s="141" t="s">
        <v>2194</v>
      </c>
      <c r="AP157" s="141" t="s">
        <v>2195</v>
      </c>
      <c r="AQ157" s="141" t="s">
        <v>2196</v>
      </c>
      <c r="AR157" s="141" t="s">
        <v>368</v>
      </c>
      <c r="AS157" s="141" t="s">
        <v>362</v>
      </c>
      <c r="AT157" s="141"/>
      <c r="AU157" s="141" t="s">
        <v>2294</v>
      </c>
      <c r="AV157" s="141" t="s">
        <v>906</v>
      </c>
      <c r="AW157" s="141" t="s">
        <v>2296</v>
      </c>
      <c r="AX157" s="141" t="s">
        <v>655</v>
      </c>
      <c r="AY157" s="141" t="s">
        <v>2297</v>
      </c>
      <c r="AZ157" s="141" t="s">
        <v>657</v>
      </c>
      <c r="BA157" s="141" t="s">
        <v>780</v>
      </c>
      <c r="BB157" s="141" t="s">
        <v>659</v>
      </c>
      <c r="BC157" s="141" t="s">
        <v>2298</v>
      </c>
      <c r="BD157" s="141" t="s">
        <v>900</v>
      </c>
      <c r="BE157" s="141" t="s">
        <v>2015</v>
      </c>
      <c r="BF157" s="141" t="s">
        <v>380</v>
      </c>
      <c r="BG157" s="141" t="s">
        <v>2299</v>
      </c>
      <c r="BH157" s="141" t="s">
        <v>382</v>
      </c>
      <c r="BI157" s="141" t="s">
        <v>2300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2301</v>
      </c>
      <c r="D158" s="141" t="s">
        <v>2302</v>
      </c>
      <c r="E158" s="141" t="s">
        <v>2303</v>
      </c>
      <c r="F158" s="141" t="s">
        <v>2304</v>
      </c>
      <c r="G158" s="141"/>
      <c r="H158" s="141" t="s">
        <v>353</v>
      </c>
      <c r="I158" s="141"/>
      <c r="J158" s="141" t="s">
        <v>354</v>
      </c>
      <c r="K158" s="141" t="s">
        <v>2305</v>
      </c>
      <c r="L158" s="141" t="s">
        <v>2306</v>
      </c>
      <c r="M158" s="141" t="s">
        <v>1286</v>
      </c>
      <c r="N158" s="141" t="s">
        <v>354</v>
      </c>
      <c r="O158" s="141" t="s">
        <v>393</v>
      </c>
      <c r="P158" s="141" t="s">
        <v>424</v>
      </c>
      <c r="Q158" s="141" t="s">
        <v>425</v>
      </c>
      <c r="R158" s="141" t="s">
        <v>361</v>
      </c>
      <c r="S158" s="141" t="s">
        <v>426</v>
      </c>
      <c r="T158" s="141" t="s">
        <v>2194</v>
      </c>
      <c r="U158" s="141" t="s">
        <v>2194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354</v>
      </c>
      <c r="AL158" s="141" t="s">
        <v>364</v>
      </c>
      <c r="AM158" s="141" t="s">
        <v>354</v>
      </c>
      <c r="AN158" s="141" t="s">
        <v>906</v>
      </c>
      <c r="AO158" s="141" t="s">
        <v>2194</v>
      </c>
      <c r="AP158" s="141" t="s">
        <v>2195</v>
      </c>
      <c r="AQ158" s="141" t="s">
        <v>2196</v>
      </c>
      <c r="AR158" s="141" t="s">
        <v>368</v>
      </c>
      <c r="AS158" s="141" t="s">
        <v>1279</v>
      </c>
      <c r="AT158" s="141"/>
      <c r="AU158" s="141" t="s">
        <v>2306</v>
      </c>
      <c r="AV158" s="141" t="s">
        <v>906</v>
      </c>
      <c r="AW158" s="141" t="s">
        <v>2307</v>
      </c>
      <c r="AX158" s="141" t="s">
        <v>655</v>
      </c>
      <c r="AY158" s="141" t="s">
        <v>2308</v>
      </c>
      <c r="AZ158" s="141" t="s">
        <v>657</v>
      </c>
      <c r="BA158" s="141" t="s">
        <v>1035</v>
      </c>
      <c r="BB158" s="141" t="s">
        <v>659</v>
      </c>
      <c r="BC158" s="141" t="s">
        <v>2309</v>
      </c>
      <c r="BD158" s="141" t="s">
        <v>900</v>
      </c>
      <c r="BE158" s="141" t="s">
        <v>2310</v>
      </c>
      <c r="BF158" s="141" t="s">
        <v>380</v>
      </c>
      <c r="BG158" s="141" t="s">
        <v>2300</v>
      </c>
      <c r="BH158" s="141" t="s">
        <v>382</v>
      </c>
      <c r="BI158" s="141" t="s">
        <v>1723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2311</v>
      </c>
      <c r="D159" s="141" t="s">
        <v>2312</v>
      </c>
      <c r="E159" s="141" t="s">
        <v>2313</v>
      </c>
      <c r="F159" s="141" t="s">
        <v>1005</v>
      </c>
      <c r="G159" s="141"/>
      <c r="H159" s="141" t="s">
        <v>353</v>
      </c>
      <c r="I159" s="141"/>
      <c r="J159" s="141" t="s">
        <v>354</v>
      </c>
      <c r="K159" s="141" t="s">
        <v>871</v>
      </c>
      <c r="L159" s="141" t="s">
        <v>2314</v>
      </c>
      <c r="M159" s="141" t="s">
        <v>2315</v>
      </c>
      <c r="N159" s="141" t="s">
        <v>354</v>
      </c>
      <c r="O159" s="141" t="s">
        <v>393</v>
      </c>
      <c r="P159" s="141" t="s">
        <v>424</v>
      </c>
      <c r="Q159" s="141" t="s">
        <v>425</v>
      </c>
      <c r="R159" s="141" t="s">
        <v>361</v>
      </c>
      <c r="S159" s="141" t="s">
        <v>426</v>
      </c>
      <c r="T159" s="141" t="s">
        <v>2194</v>
      </c>
      <c r="U159" s="141" t="s">
        <v>2194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354</v>
      </c>
      <c r="AL159" s="141" t="s">
        <v>364</v>
      </c>
      <c r="AM159" s="141" t="s">
        <v>354</v>
      </c>
      <c r="AN159" s="141" t="s">
        <v>906</v>
      </c>
      <c r="AO159" s="141" t="s">
        <v>2194</v>
      </c>
      <c r="AP159" s="141" t="s">
        <v>2195</v>
      </c>
      <c r="AQ159" s="141" t="s">
        <v>2196</v>
      </c>
      <c r="AR159" s="141" t="s">
        <v>368</v>
      </c>
      <c r="AS159" s="141" t="s">
        <v>1294</v>
      </c>
      <c r="AT159" s="141"/>
      <c r="AU159" s="141" t="s">
        <v>2314</v>
      </c>
      <c r="AV159" s="141" t="s">
        <v>906</v>
      </c>
      <c r="AW159" s="141" t="s">
        <v>2316</v>
      </c>
      <c r="AX159" s="141" t="s">
        <v>655</v>
      </c>
      <c r="AY159" s="141" t="s">
        <v>2317</v>
      </c>
      <c r="AZ159" s="141" t="s">
        <v>657</v>
      </c>
      <c r="BA159" s="141" t="s">
        <v>2318</v>
      </c>
      <c r="BB159" s="141" t="s">
        <v>659</v>
      </c>
      <c r="BC159" s="141" t="s">
        <v>1175</v>
      </c>
      <c r="BD159" s="141" t="s">
        <v>900</v>
      </c>
      <c r="BE159" s="141" t="s">
        <v>2319</v>
      </c>
      <c r="BF159" s="141" t="s">
        <v>380</v>
      </c>
      <c r="BG159" s="141" t="s">
        <v>2320</v>
      </c>
      <c r="BH159" s="141" t="s">
        <v>382</v>
      </c>
      <c r="BI159" s="141" t="s">
        <v>2321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2322</v>
      </c>
      <c r="D160" s="141" t="s">
        <v>2323</v>
      </c>
      <c r="E160" s="141" t="s">
        <v>2324</v>
      </c>
      <c r="F160" s="141" t="s">
        <v>2020</v>
      </c>
      <c r="G160" s="141"/>
      <c r="H160" s="141" t="s">
        <v>353</v>
      </c>
      <c r="I160" s="141"/>
      <c r="J160" s="141" t="s">
        <v>354</v>
      </c>
      <c r="K160" s="141" t="s">
        <v>2325</v>
      </c>
      <c r="L160" s="141" t="s">
        <v>2326</v>
      </c>
      <c r="M160" s="141" t="s">
        <v>2327</v>
      </c>
      <c r="N160" s="141" t="s">
        <v>354</v>
      </c>
      <c r="O160" s="141"/>
      <c r="P160" s="141"/>
      <c r="Q160" s="141"/>
      <c r="R160" s="141"/>
      <c r="S160" s="141" t="s">
        <v>426</v>
      </c>
      <c r="T160" s="141" t="s">
        <v>2194</v>
      </c>
      <c r="U160" s="141" t="s">
        <v>2194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354</v>
      </c>
      <c r="AL160" s="141" t="s">
        <v>364</v>
      </c>
      <c r="AM160" s="141" t="s">
        <v>354</v>
      </c>
      <c r="AN160" s="141" t="s">
        <v>906</v>
      </c>
      <c r="AO160" s="141" t="s">
        <v>2194</v>
      </c>
      <c r="AP160" s="141" t="s">
        <v>2195</v>
      </c>
      <c r="AQ160" s="141" t="s">
        <v>2196</v>
      </c>
      <c r="AR160" s="141" t="s">
        <v>368</v>
      </c>
      <c r="AS160" s="141" t="s">
        <v>1308</v>
      </c>
      <c r="AT160" s="141"/>
      <c r="AU160" s="141" t="s">
        <v>2326</v>
      </c>
      <c r="AV160" s="141" t="s">
        <v>906</v>
      </c>
      <c r="AW160" s="141" t="s">
        <v>2328</v>
      </c>
      <c r="AX160" s="141" t="s">
        <v>655</v>
      </c>
      <c r="AY160" s="141" t="s">
        <v>2329</v>
      </c>
      <c r="AZ160" s="141" t="s">
        <v>657</v>
      </c>
      <c r="BA160" s="141" t="s">
        <v>2330</v>
      </c>
      <c r="BB160" s="141" t="s">
        <v>659</v>
      </c>
      <c r="BC160" s="141" t="s">
        <v>2331</v>
      </c>
      <c r="BD160" s="141" t="s">
        <v>900</v>
      </c>
      <c r="BE160" s="141" t="s">
        <v>1286</v>
      </c>
      <c r="BF160" s="141" t="s">
        <v>380</v>
      </c>
      <c r="BG160" s="141" t="s">
        <v>2332</v>
      </c>
      <c r="BH160" s="141" t="s">
        <v>382</v>
      </c>
      <c r="BI160" s="141" t="s">
        <v>2333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2334</v>
      </c>
      <c r="D161" s="141" t="s">
        <v>659</v>
      </c>
      <c r="E161" s="141" t="s">
        <v>2335</v>
      </c>
      <c r="F161" s="141" t="s">
        <v>1866</v>
      </c>
      <c r="G161" s="141"/>
      <c r="H161" s="141" t="s">
        <v>353</v>
      </c>
      <c r="I161" s="141"/>
      <c r="J161" s="141" t="s">
        <v>354</v>
      </c>
      <c r="K161" s="141" t="s">
        <v>963</v>
      </c>
      <c r="L161" s="141" t="s">
        <v>2336</v>
      </c>
      <c r="M161" s="141" t="s">
        <v>2337</v>
      </c>
      <c r="N161" s="141" t="s">
        <v>354</v>
      </c>
      <c r="O161" s="141" t="s">
        <v>369</v>
      </c>
      <c r="P161" s="141" t="s">
        <v>528</v>
      </c>
      <c r="Q161" s="141" t="s">
        <v>529</v>
      </c>
      <c r="R161" s="141" t="s">
        <v>361</v>
      </c>
      <c r="S161" s="141" t="s">
        <v>426</v>
      </c>
      <c r="T161" s="141" t="s">
        <v>2194</v>
      </c>
      <c r="U161" s="141" t="s">
        <v>2194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354</v>
      </c>
      <c r="AL161" s="141" t="s">
        <v>364</v>
      </c>
      <c r="AM161" s="141" t="s">
        <v>354</v>
      </c>
      <c r="AN161" s="141" t="s">
        <v>906</v>
      </c>
      <c r="AO161" s="141" t="s">
        <v>2194</v>
      </c>
      <c r="AP161" s="141" t="s">
        <v>2195</v>
      </c>
      <c r="AQ161" s="141" t="s">
        <v>2196</v>
      </c>
      <c r="AR161" s="141" t="s">
        <v>368</v>
      </c>
      <c r="AS161" s="141" t="s">
        <v>1324</v>
      </c>
      <c r="AT161" s="141"/>
      <c r="AU161" s="141" t="s">
        <v>2336</v>
      </c>
      <c r="AV161" s="141" t="s">
        <v>906</v>
      </c>
      <c r="AW161" s="141" t="s">
        <v>2338</v>
      </c>
      <c r="AX161" s="141" t="s">
        <v>655</v>
      </c>
      <c r="AY161" s="141" t="s">
        <v>2339</v>
      </c>
      <c r="AZ161" s="141" t="s">
        <v>657</v>
      </c>
      <c r="BA161" s="141" t="s">
        <v>2340</v>
      </c>
      <c r="BB161" s="141" t="s">
        <v>659</v>
      </c>
      <c r="BC161" s="141" t="s">
        <v>2341</v>
      </c>
      <c r="BD161" s="141" t="s">
        <v>900</v>
      </c>
      <c r="BE161" s="141" t="s">
        <v>2342</v>
      </c>
      <c r="BF161" s="141" t="s">
        <v>380</v>
      </c>
      <c r="BG161" s="141" t="s">
        <v>2343</v>
      </c>
      <c r="BH161" s="141" t="s">
        <v>382</v>
      </c>
      <c r="BI161" s="141" t="s">
        <v>2344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2345</v>
      </c>
      <c r="D162" s="141" t="s">
        <v>2346</v>
      </c>
      <c r="E162" s="141" t="s">
        <v>2347</v>
      </c>
      <c r="F162" s="141" t="s">
        <v>1194</v>
      </c>
      <c r="G162" s="141"/>
      <c r="H162" s="141" t="s">
        <v>353</v>
      </c>
      <c r="I162" s="141"/>
      <c r="J162" s="141" t="s">
        <v>354</v>
      </c>
      <c r="K162" s="141" t="s">
        <v>855</v>
      </c>
      <c r="L162" s="141" t="s">
        <v>2348</v>
      </c>
      <c r="M162" s="141" t="s">
        <v>2349</v>
      </c>
      <c r="N162" s="141" t="s">
        <v>354</v>
      </c>
      <c r="O162" s="141" t="s">
        <v>408</v>
      </c>
      <c r="P162" s="141" t="s">
        <v>409</v>
      </c>
      <c r="Q162" s="141" t="s">
        <v>409</v>
      </c>
      <c r="R162" s="141" t="s">
        <v>361</v>
      </c>
      <c r="S162" s="141" t="s">
        <v>426</v>
      </c>
      <c r="T162" s="141" t="s">
        <v>2194</v>
      </c>
      <c r="U162" s="141" t="s">
        <v>2194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354</v>
      </c>
      <c r="AL162" s="141" t="s">
        <v>364</v>
      </c>
      <c r="AM162" s="141" t="s">
        <v>354</v>
      </c>
      <c r="AN162" s="141" t="s">
        <v>906</v>
      </c>
      <c r="AO162" s="141" t="s">
        <v>2194</v>
      </c>
      <c r="AP162" s="141" t="s">
        <v>2195</v>
      </c>
      <c r="AQ162" s="141" t="s">
        <v>2196</v>
      </c>
      <c r="AR162" s="141" t="s">
        <v>368</v>
      </c>
      <c r="AS162" s="141" t="s">
        <v>1339</v>
      </c>
      <c r="AT162" s="141"/>
      <c r="AU162" s="141" t="s">
        <v>2348</v>
      </c>
      <c r="AV162" s="141" t="s">
        <v>906</v>
      </c>
      <c r="AW162" s="141" t="s">
        <v>2350</v>
      </c>
      <c r="AX162" s="141" t="s">
        <v>655</v>
      </c>
      <c r="AY162" s="141" t="s">
        <v>2351</v>
      </c>
      <c r="AZ162" s="141" t="s">
        <v>657</v>
      </c>
      <c r="BA162" s="141" t="s">
        <v>2352</v>
      </c>
      <c r="BB162" s="141" t="s">
        <v>659</v>
      </c>
      <c r="BC162" s="141" t="s">
        <v>2353</v>
      </c>
      <c r="BD162" s="141" t="s">
        <v>900</v>
      </c>
      <c r="BE162" s="141" t="s">
        <v>2354</v>
      </c>
      <c r="BF162" s="141" t="s">
        <v>380</v>
      </c>
      <c r="BG162" s="141" t="s">
        <v>2355</v>
      </c>
      <c r="BH162" s="141" t="s">
        <v>382</v>
      </c>
      <c r="BI162" s="141" t="s">
        <v>2356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2357</v>
      </c>
      <c r="E163" s="141"/>
      <c r="F163" s="141" t="s">
        <v>466</v>
      </c>
      <c r="G163" s="141"/>
      <c r="H163" s="141" t="s">
        <v>353</v>
      </c>
      <c r="I163" s="141"/>
      <c r="J163" s="141" t="s">
        <v>354</v>
      </c>
      <c r="K163" s="141" t="s">
        <v>2358</v>
      </c>
      <c r="L163" s="141"/>
      <c r="M163" s="141"/>
      <c r="N163" s="141" t="s">
        <v>354</v>
      </c>
      <c r="O163" s="141"/>
      <c r="P163" s="141"/>
      <c r="Q163" s="141"/>
      <c r="R163" s="141"/>
      <c r="S163" s="141" t="s">
        <v>426</v>
      </c>
      <c r="T163" s="141" t="s">
        <v>2194</v>
      </c>
      <c r="U163" s="141" t="s">
        <v>2194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354</v>
      </c>
      <c r="AL163" s="141" t="s">
        <v>364</v>
      </c>
      <c r="AM163" s="141" t="s">
        <v>354</v>
      </c>
      <c r="AN163" s="141" t="s">
        <v>906</v>
      </c>
      <c r="AO163" s="141" t="s">
        <v>2194</v>
      </c>
      <c r="AP163" s="141" t="s">
        <v>2195</v>
      </c>
      <c r="AQ163" s="141" t="s">
        <v>2196</v>
      </c>
      <c r="AR163" s="141" t="s">
        <v>368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2359</v>
      </c>
      <c r="E164" s="141" t="s">
        <v>474</v>
      </c>
      <c r="F164" s="141" t="s">
        <v>2244</v>
      </c>
      <c r="G164" s="141"/>
      <c r="H164" s="141" t="s">
        <v>353</v>
      </c>
      <c r="I164" s="141"/>
      <c r="J164" s="141" t="s">
        <v>354</v>
      </c>
      <c r="K164" s="141" t="s">
        <v>2360</v>
      </c>
      <c r="L164" s="141"/>
      <c r="M164" s="141"/>
      <c r="N164" s="141" t="s">
        <v>369</v>
      </c>
      <c r="O164" s="141" t="s">
        <v>441</v>
      </c>
      <c r="P164" s="141" t="s">
        <v>477</v>
      </c>
      <c r="Q164" s="141" t="s">
        <v>478</v>
      </c>
      <c r="R164" s="141" t="s">
        <v>361</v>
      </c>
      <c r="S164" s="141" t="s">
        <v>426</v>
      </c>
      <c r="T164" s="141" t="s">
        <v>2194</v>
      </c>
      <c r="U164" s="141" t="s">
        <v>2194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354</v>
      </c>
      <c r="AL164" s="141" t="s">
        <v>364</v>
      </c>
      <c r="AM164" s="141" t="s">
        <v>354</v>
      </c>
      <c r="AN164" s="141" t="s">
        <v>906</v>
      </c>
      <c r="AO164" s="141" t="s">
        <v>2194</v>
      </c>
      <c r="AP164" s="141" t="s">
        <v>2195</v>
      </c>
      <c r="AQ164" s="141" t="s">
        <v>2196</v>
      </c>
      <c r="AR164" s="141" t="s">
        <v>368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2361</v>
      </c>
      <c r="D165" s="141" t="s">
        <v>2362</v>
      </c>
      <c r="E165" s="141" t="s">
        <v>1609</v>
      </c>
      <c r="F165" s="141" t="s">
        <v>437</v>
      </c>
      <c r="G165" s="141"/>
      <c r="H165" s="141" t="s">
        <v>353</v>
      </c>
      <c r="I165" s="141"/>
      <c r="J165" s="141" t="s">
        <v>354</v>
      </c>
      <c r="K165" s="141" t="s">
        <v>2363</v>
      </c>
      <c r="L165" s="141" t="s">
        <v>2364</v>
      </c>
      <c r="M165" s="141" t="s">
        <v>2365</v>
      </c>
      <c r="N165" s="141" t="s">
        <v>354</v>
      </c>
      <c r="O165" s="141" t="s">
        <v>358</v>
      </c>
      <c r="P165" s="141" t="s">
        <v>359</v>
      </c>
      <c r="Q165" s="141" t="s">
        <v>360</v>
      </c>
      <c r="R165" s="141" t="s">
        <v>361</v>
      </c>
      <c r="S165" s="141" t="s">
        <v>358</v>
      </c>
      <c r="T165" s="141" t="s">
        <v>2366</v>
      </c>
      <c r="U165" s="141" t="s">
        <v>2366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354</v>
      </c>
      <c r="AL165" s="141" t="s">
        <v>364</v>
      </c>
      <c r="AM165" s="141" t="s">
        <v>354</v>
      </c>
      <c r="AN165" s="141" t="s">
        <v>378</v>
      </c>
      <c r="AO165" s="141" t="s">
        <v>2366</v>
      </c>
      <c r="AP165" s="141" t="s">
        <v>2367</v>
      </c>
      <c r="AQ165" s="141" t="s">
        <v>2368</v>
      </c>
      <c r="AR165" s="141" t="s">
        <v>391</v>
      </c>
      <c r="AS165" s="141" t="s">
        <v>369</v>
      </c>
      <c r="AT165" s="141"/>
      <c r="AU165" s="141" t="s">
        <v>2364</v>
      </c>
      <c r="AV165" s="141" t="s">
        <v>661</v>
      </c>
      <c r="AW165" s="141" t="s">
        <v>1576</v>
      </c>
      <c r="AX165" s="141" t="s">
        <v>655</v>
      </c>
      <c r="AY165" s="141" t="s">
        <v>2369</v>
      </c>
      <c r="AZ165" s="141" t="s">
        <v>657</v>
      </c>
      <c r="BA165" s="141" t="s">
        <v>2370</v>
      </c>
      <c r="BB165" s="141" t="s">
        <v>659</v>
      </c>
      <c r="BC165" s="141" t="s">
        <v>2371</v>
      </c>
      <c r="BD165" s="141" t="s">
        <v>912</v>
      </c>
      <c r="BE165" s="141" t="s">
        <v>2127</v>
      </c>
      <c r="BF165" s="141" t="s">
        <v>382</v>
      </c>
      <c r="BG165" s="141" t="s">
        <v>2372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2373</v>
      </c>
      <c r="D166" s="141" t="s">
        <v>781</v>
      </c>
      <c r="E166" s="141" t="s">
        <v>2374</v>
      </c>
      <c r="F166" s="141" t="s">
        <v>2375</v>
      </c>
      <c r="G166" s="141"/>
      <c r="H166" s="141" t="s">
        <v>353</v>
      </c>
      <c r="I166" s="141"/>
      <c r="J166" s="141" t="s">
        <v>354</v>
      </c>
      <c r="K166" s="141" t="s">
        <v>543</v>
      </c>
      <c r="L166" s="141" t="s">
        <v>2376</v>
      </c>
      <c r="M166" s="141" t="s">
        <v>2377</v>
      </c>
      <c r="N166" s="141" t="s">
        <v>354</v>
      </c>
      <c r="O166" s="141" t="s">
        <v>393</v>
      </c>
      <c r="P166" s="141" t="s">
        <v>424</v>
      </c>
      <c r="Q166" s="141" t="s">
        <v>425</v>
      </c>
      <c r="R166" s="141" t="s">
        <v>361</v>
      </c>
      <c r="S166" s="141" t="s">
        <v>358</v>
      </c>
      <c r="T166" s="141" t="s">
        <v>2366</v>
      </c>
      <c r="U166" s="141" t="s">
        <v>2366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354</v>
      </c>
      <c r="AL166" s="141" t="s">
        <v>364</v>
      </c>
      <c r="AM166" s="141" t="s">
        <v>354</v>
      </c>
      <c r="AN166" s="141" t="s">
        <v>378</v>
      </c>
      <c r="AO166" s="141" t="s">
        <v>2366</v>
      </c>
      <c r="AP166" s="141" t="s">
        <v>2367</v>
      </c>
      <c r="AQ166" s="141" t="s">
        <v>2368</v>
      </c>
      <c r="AR166" s="141" t="s">
        <v>391</v>
      </c>
      <c r="AS166" s="141" t="s">
        <v>393</v>
      </c>
      <c r="AT166" s="141"/>
      <c r="AU166" s="141" t="s">
        <v>2376</v>
      </c>
      <c r="AV166" s="141" t="s">
        <v>661</v>
      </c>
      <c r="AW166" s="141" t="s">
        <v>2378</v>
      </c>
      <c r="AX166" s="141" t="s">
        <v>655</v>
      </c>
      <c r="AY166" s="141" t="s">
        <v>2379</v>
      </c>
      <c r="AZ166" s="141" t="s">
        <v>657</v>
      </c>
      <c r="BA166" s="141" t="s">
        <v>2380</v>
      </c>
      <c r="BB166" s="141" t="s">
        <v>659</v>
      </c>
      <c r="BC166" s="141" t="s">
        <v>2381</v>
      </c>
      <c r="BD166" s="141" t="s">
        <v>912</v>
      </c>
      <c r="BE166" s="141" t="s">
        <v>2382</v>
      </c>
      <c r="BF166" s="141" t="s">
        <v>382</v>
      </c>
      <c r="BG166" s="141" t="s">
        <v>2383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2384</v>
      </c>
      <c r="D167" s="141" t="s">
        <v>2385</v>
      </c>
      <c r="E167" s="141" t="s">
        <v>2386</v>
      </c>
      <c r="F167" s="141" t="s">
        <v>1028</v>
      </c>
      <c r="G167" s="141"/>
      <c r="H167" s="141" t="s">
        <v>353</v>
      </c>
      <c r="I167" s="141"/>
      <c r="J167" s="141" t="s">
        <v>354</v>
      </c>
      <c r="K167" s="141" t="s">
        <v>686</v>
      </c>
      <c r="L167" s="141" t="s">
        <v>2387</v>
      </c>
      <c r="M167" s="141" t="s">
        <v>2388</v>
      </c>
      <c r="N167" s="141" t="s">
        <v>354</v>
      </c>
      <c r="O167" s="141" t="s">
        <v>393</v>
      </c>
      <c r="P167" s="141" t="s">
        <v>424</v>
      </c>
      <c r="Q167" s="141" t="s">
        <v>425</v>
      </c>
      <c r="R167" s="141" t="s">
        <v>361</v>
      </c>
      <c r="S167" s="141" t="s">
        <v>358</v>
      </c>
      <c r="T167" s="141" t="s">
        <v>2366</v>
      </c>
      <c r="U167" s="141" t="s">
        <v>2366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354</v>
      </c>
      <c r="AL167" s="141" t="s">
        <v>364</v>
      </c>
      <c r="AM167" s="141" t="s">
        <v>354</v>
      </c>
      <c r="AN167" s="141" t="s">
        <v>378</v>
      </c>
      <c r="AO167" s="141" t="s">
        <v>2366</v>
      </c>
      <c r="AP167" s="141" t="s">
        <v>2367</v>
      </c>
      <c r="AQ167" s="141" t="s">
        <v>2368</v>
      </c>
      <c r="AR167" s="141" t="s">
        <v>391</v>
      </c>
      <c r="AS167" s="141" t="s">
        <v>358</v>
      </c>
      <c r="AT167" s="141"/>
      <c r="AU167" s="141" t="s">
        <v>2387</v>
      </c>
      <c r="AV167" s="141" t="s">
        <v>661</v>
      </c>
      <c r="AW167" s="141" t="s">
        <v>2389</v>
      </c>
      <c r="AX167" s="141" t="s">
        <v>655</v>
      </c>
      <c r="AY167" s="141" t="s">
        <v>2390</v>
      </c>
      <c r="AZ167" s="141" t="s">
        <v>657</v>
      </c>
      <c r="BA167" s="141" t="s">
        <v>2391</v>
      </c>
      <c r="BB167" s="141" t="s">
        <v>659</v>
      </c>
      <c r="BC167" s="141" t="s">
        <v>973</v>
      </c>
      <c r="BD167" s="141" t="s">
        <v>912</v>
      </c>
      <c r="BE167" s="141" t="s">
        <v>2392</v>
      </c>
      <c r="BF167" s="141" t="s">
        <v>382</v>
      </c>
      <c r="BG167" s="141" t="s">
        <v>2393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2394</v>
      </c>
      <c r="E168" s="141"/>
      <c r="F168" s="141" t="s">
        <v>466</v>
      </c>
      <c r="G168" s="141"/>
      <c r="H168" s="141" t="s">
        <v>353</v>
      </c>
      <c r="I168" s="141"/>
      <c r="J168" s="141" t="s">
        <v>354</v>
      </c>
      <c r="K168" s="141" t="s">
        <v>2395</v>
      </c>
      <c r="L168" s="141"/>
      <c r="M168" s="141"/>
      <c r="N168" s="141" t="s">
        <v>354</v>
      </c>
      <c r="O168" s="141"/>
      <c r="P168" s="141"/>
      <c r="Q168" s="141"/>
      <c r="R168" s="141"/>
      <c r="S168" s="141" t="s">
        <v>358</v>
      </c>
      <c r="T168" s="141" t="s">
        <v>2366</v>
      </c>
      <c r="U168" s="141" t="s">
        <v>2366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354</v>
      </c>
      <c r="AL168" s="141" t="s">
        <v>364</v>
      </c>
      <c r="AM168" s="141" t="s">
        <v>354</v>
      </c>
      <c r="AN168" s="141" t="s">
        <v>378</v>
      </c>
      <c r="AO168" s="141" t="s">
        <v>2366</v>
      </c>
      <c r="AP168" s="141" t="s">
        <v>2367</v>
      </c>
      <c r="AQ168" s="141" t="s">
        <v>2368</v>
      </c>
      <c r="AR168" s="141" t="s">
        <v>391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2396</v>
      </c>
      <c r="E169" s="141"/>
      <c r="F169" s="141" t="s">
        <v>466</v>
      </c>
      <c r="G169" s="141"/>
      <c r="H169" s="141" t="s">
        <v>353</v>
      </c>
      <c r="I169" s="141"/>
      <c r="J169" s="141" t="s">
        <v>354</v>
      </c>
      <c r="K169" s="141" t="s">
        <v>509</v>
      </c>
      <c r="L169" s="141"/>
      <c r="M169" s="141"/>
      <c r="N169" s="141" t="s">
        <v>354</v>
      </c>
      <c r="O169" s="141"/>
      <c r="P169" s="141"/>
      <c r="Q169" s="141"/>
      <c r="R169" s="141"/>
      <c r="S169" s="141" t="s">
        <v>358</v>
      </c>
      <c r="T169" s="141" t="s">
        <v>2366</v>
      </c>
      <c r="U169" s="141" t="s">
        <v>2366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354</v>
      </c>
      <c r="AL169" s="141" t="s">
        <v>364</v>
      </c>
      <c r="AM169" s="141" t="s">
        <v>354</v>
      </c>
      <c r="AN169" s="141" t="s">
        <v>378</v>
      </c>
      <c r="AO169" s="141" t="s">
        <v>2366</v>
      </c>
      <c r="AP169" s="141" t="s">
        <v>2367</v>
      </c>
      <c r="AQ169" s="141" t="s">
        <v>2368</v>
      </c>
      <c r="AR169" s="141" t="s">
        <v>391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2397</v>
      </c>
      <c r="D170" s="141" t="s">
        <v>2398</v>
      </c>
      <c r="E170" s="141" t="s">
        <v>2399</v>
      </c>
      <c r="F170" s="141" t="s">
        <v>2266</v>
      </c>
      <c r="G170" s="141"/>
      <c r="H170" s="141" t="s">
        <v>353</v>
      </c>
      <c r="I170" s="141"/>
      <c r="J170" s="141" t="s">
        <v>354</v>
      </c>
      <c r="K170" s="141" t="s">
        <v>2267</v>
      </c>
      <c r="L170" s="141" t="s">
        <v>2400</v>
      </c>
      <c r="M170" s="141" t="s">
        <v>2401</v>
      </c>
      <c r="N170" s="141" t="s">
        <v>354</v>
      </c>
      <c r="O170" s="141" t="s">
        <v>408</v>
      </c>
      <c r="P170" s="141" t="s">
        <v>409</v>
      </c>
      <c r="Q170" s="141" t="s">
        <v>409</v>
      </c>
      <c r="R170" s="141" t="s">
        <v>361</v>
      </c>
      <c r="S170" s="141" t="s">
        <v>506</v>
      </c>
      <c r="T170" s="141" t="s">
        <v>2402</v>
      </c>
      <c r="U170" s="141" t="s">
        <v>2402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354</v>
      </c>
      <c r="AL170" s="141" t="s">
        <v>364</v>
      </c>
      <c r="AM170" s="141" t="s">
        <v>354</v>
      </c>
      <c r="AN170" s="141" t="s">
        <v>370</v>
      </c>
      <c r="AO170" s="141" t="s">
        <v>2402</v>
      </c>
      <c r="AP170" s="141" t="s">
        <v>2367</v>
      </c>
      <c r="AQ170" s="141" t="s">
        <v>2368</v>
      </c>
      <c r="AR170" s="141" t="s">
        <v>391</v>
      </c>
      <c r="AS170" s="141" t="s">
        <v>369</v>
      </c>
      <c r="AT170" s="141"/>
      <c r="AU170" s="141" t="s">
        <v>2400</v>
      </c>
      <c r="AV170" s="141" t="s">
        <v>661</v>
      </c>
      <c r="AW170" s="141" t="s">
        <v>2403</v>
      </c>
      <c r="AX170" s="141" t="s">
        <v>655</v>
      </c>
      <c r="AY170" s="141" t="s">
        <v>2404</v>
      </c>
      <c r="AZ170" s="141" t="s">
        <v>657</v>
      </c>
      <c r="BA170" s="141" t="s">
        <v>2405</v>
      </c>
      <c r="BB170" s="141" t="s">
        <v>659</v>
      </c>
      <c r="BC170" s="141" t="s">
        <v>2406</v>
      </c>
      <c r="BD170" s="141" t="s">
        <v>912</v>
      </c>
      <c r="BE170" s="141" t="s">
        <v>2407</v>
      </c>
      <c r="BF170" s="141" t="s">
        <v>382</v>
      </c>
      <c r="BG170" s="141" t="s">
        <v>2408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2409</v>
      </c>
      <c r="D171" s="141" t="s">
        <v>2410</v>
      </c>
      <c r="E171" s="141" t="s">
        <v>2411</v>
      </c>
      <c r="F171" s="141" t="s">
        <v>2412</v>
      </c>
      <c r="G171" s="141"/>
      <c r="H171" s="141" t="s">
        <v>353</v>
      </c>
      <c r="I171" s="141"/>
      <c r="J171" s="141" t="s">
        <v>354</v>
      </c>
      <c r="K171" s="141" t="s">
        <v>715</v>
      </c>
      <c r="L171" s="141" t="s">
        <v>2413</v>
      </c>
      <c r="M171" s="141" t="s">
        <v>2414</v>
      </c>
      <c r="N171" s="141" t="s">
        <v>354</v>
      </c>
      <c r="O171" s="141" t="s">
        <v>426</v>
      </c>
      <c r="P171" s="141" t="s">
        <v>454</v>
      </c>
      <c r="Q171" s="141" t="s">
        <v>455</v>
      </c>
      <c r="R171" s="141" t="s">
        <v>361</v>
      </c>
      <c r="S171" s="141" t="s">
        <v>506</v>
      </c>
      <c r="T171" s="141" t="s">
        <v>2402</v>
      </c>
      <c r="U171" s="141" t="s">
        <v>2402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354</v>
      </c>
      <c r="AL171" s="141" t="s">
        <v>364</v>
      </c>
      <c r="AM171" s="141" t="s">
        <v>354</v>
      </c>
      <c r="AN171" s="141" t="s">
        <v>370</v>
      </c>
      <c r="AO171" s="141" t="s">
        <v>2402</v>
      </c>
      <c r="AP171" s="141" t="s">
        <v>2367</v>
      </c>
      <c r="AQ171" s="141" t="s">
        <v>2368</v>
      </c>
      <c r="AR171" s="141" t="s">
        <v>391</v>
      </c>
      <c r="AS171" s="141" t="s">
        <v>393</v>
      </c>
      <c r="AT171" s="141"/>
      <c r="AU171" s="141" t="s">
        <v>2413</v>
      </c>
      <c r="AV171" s="141" t="s">
        <v>661</v>
      </c>
      <c r="AW171" s="141" t="s">
        <v>398</v>
      </c>
      <c r="AX171" s="141" t="s">
        <v>655</v>
      </c>
      <c r="AY171" s="141" t="s">
        <v>1414</v>
      </c>
      <c r="AZ171" s="141" t="s">
        <v>657</v>
      </c>
      <c r="BA171" s="141" t="s">
        <v>2415</v>
      </c>
      <c r="BB171" s="141" t="s">
        <v>659</v>
      </c>
      <c r="BC171" s="141" t="s">
        <v>2416</v>
      </c>
      <c r="BD171" s="141" t="s">
        <v>912</v>
      </c>
      <c r="BE171" s="141" t="s">
        <v>2417</v>
      </c>
      <c r="BF171" s="141" t="s">
        <v>382</v>
      </c>
      <c r="BG171" s="141" t="s">
        <v>2418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2419</v>
      </c>
      <c r="E172" s="141"/>
      <c r="F172" s="141" t="s">
        <v>466</v>
      </c>
      <c r="G172" s="141"/>
      <c r="H172" s="141" t="s">
        <v>353</v>
      </c>
      <c r="I172" s="141"/>
      <c r="J172" s="141" t="s">
        <v>354</v>
      </c>
      <c r="K172" s="141" t="s">
        <v>645</v>
      </c>
      <c r="L172" s="141"/>
      <c r="M172" s="141"/>
      <c r="N172" s="141" t="s">
        <v>354</v>
      </c>
      <c r="O172" s="141"/>
      <c r="P172" s="141"/>
      <c r="Q172" s="141"/>
      <c r="R172" s="141"/>
      <c r="S172" s="141" t="s">
        <v>506</v>
      </c>
      <c r="T172" s="141" t="s">
        <v>2402</v>
      </c>
      <c r="U172" s="141" t="s">
        <v>2402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354</v>
      </c>
      <c r="AL172" s="141" t="s">
        <v>364</v>
      </c>
      <c r="AM172" s="141" t="s">
        <v>354</v>
      </c>
      <c r="AN172" s="141" t="s">
        <v>370</v>
      </c>
      <c r="AO172" s="141" t="s">
        <v>2402</v>
      </c>
      <c r="AP172" s="141" t="s">
        <v>2367</v>
      </c>
      <c r="AQ172" s="141" t="s">
        <v>2368</v>
      </c>
      <c r="AR172" s="141" t="s">
        <v>391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2420</v>
      </c>
      <c r="E173" s="141"/>
      <c r="F173" s="141" t="s">
        <v>466</v>
      </c>
      <c r="G173" s="141"/>
      <c r="H173" s="141" t="s">
        <v>353</v>
      </c>
      <c r="I173" s="141"/>
      <c r="J173" s="141" t="s">
        <v>354</v>
      </c>
      <c r="K173" s="141" t="s">
        <v>1140</v>
      </c>
      <c r="L173" s="141"/>
      <c r="M173" s="141"/>
      <c r="N173" s="141" t="s">
        <v>354</v>
      </c>
      <c r="O173" s="141"/>
      <c r="P173" s="141"/>
      <c r="Q173" s="141"/>
      <c r="R173" s="141"/>
      <c r="S173" s="141" t="s">
        <v>506</v>
      </c>
      <c r="T173" s="141" t="s">
        <v>2402</v>
      </c>
      <c r="U173" s="141" t="s">
        <v>2402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354</v>
      </c>
      <c r="AL173" s="141" t="s">
        <v>364</v>
      </c>
      <c r="AM173" s="141" t="s">
        <v>354</v>
      </c>
      <c r="AN173" s="141" t="s">
        <v>370</v>
      </c>
      <c r="AO173" s="141" t="s">
        <v>2402</v>
      </c>
      <c r="AP173" s="141" t="s">
        <v>2367</v>
      </c>
      <c r="AQ173" s="141" t="s">
        <v>2368</v>
      </c>
      <c r="AR173" s="141" t="s">
        <v>391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2421</v>
      </c>
      <c r="D174" s="141" t="s">
        <v>2422</v>
      </c>
      <c r="E174" s="141" t="s">
        <v>2423</v>
      </c>
      <c r="F174" s="141" t="s">
        <v>2424</v>
      </c>
      <c r="G174" s="141"/>
      <c r="H174" s="141" t="s">
        <v>353</v>
      </c>
      <c r="I174" s="141"/>
      <c r="J174" s="141" t="s">
        <v>354</v>
      </c>
      <c r="K174" s="141" t="s">
        <v>2048</v>
      </c>
      <c r="L174" s="141" t="s">
        <v>2425</v>
      </c>
      <c r="M174" s="141" t="s">
        <v>1223</v>
      </c>
      <c r="N174" s="141" t="s">
        <v>354</v>
      </c>
      <c r="O174" s="141" t="s">
        <v>369</v>
      </c>
      <c r="P174" s="141" t="s">
        <v>528</v>
      </c>
      <c r="Q174" s="141" t="s">
        <v>529</v>
      </c>
      <c r="R174" s="141" t="s">
        <v>361</v>
      </c>
      <c r="S174" s="141" t="s">
        <v>1410</v>
      </c>
      <c r="T174" s="141" t="s">
        <v>2426</v>
      </c>
      <c r="U174" s="141" t="s">
        <v>2426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354</v>
      </c>
      <c r="AL174" s="141" t="s">
        <v>364</v>
      </c>
      <c r="AM174" s="141" t="s">
        <v>354</v>
      </c>
      <c r="AN174" s="141" t="s">
        <v>781</v>
      </c>
      <c r="AO174" s="141" t="s">
        <v>2426</v>
      </c>
      <c r="AP174" s="141" t="s">
        <v>2427</v>
      </c>
      <c r="AQ174" s="141" t="s">
        <v>654</v>
      </c>
      <c r="AR174" s="141" t="s">
        <v>490</v>
      </c>
      <c r="AS174" s="141" t="s">
        <v>369</v>
      </c>
      <c r="AT174" s="141"/>
      <c r="AU174" s="141" t="s">
        <v>2425</v>
      </c>
      <c r="AV174" s="141" t="s">
        <v>489</v>
      </c>
      <c r="AW174" s="141" t="s">
        <v>2428</v>
      </c>
      <c r="AX174" s="141" t="s">
        <v>661</v>
      </c>
      <c r="AY174" s="141" t="s">
        <v>2429</v>
      </c>
      <c r="AZ174" s="141" t="s">
        <v>657</v>
      </c>
      <c r="BA174" s="141" t="s">
        <v>2211</v>
      </c>
      <c r="BB174" s="141" t="s">
        <v>910</v>
      </c>
      <c r="BC174" s="141" t="s">
        <v>2380</v>
      </c>
      <c r="BD174" s="141" t="s">
        <v>497</v>
      </c>
      <c r="BE174" s="141" t="s">
        <v>2430</v>
      </c>
      <c r="BF174" s="141" t="s">
        <v>499</v>
      </c>
      <c r="BG174" s="141" t="s">
        <v>1753</v>
      </c>
      <c r="BH174" s="141" t="s">
        <v>900</v>
      </c>
      <c r="BI174" s="141" t="s">
        <v>2431</v>
      </c>
      <c r="BJ174" s="141" t="s">
        <v>787</v>
      </c>
      <c r="BK174" s="141" t="s">
        <v>2432</v>
      </c>
      <c r="BL174" s="141" t="s">
        <v>382</v>
      </c>
      <c r="BM174" s="141" t="s">
        <v>2433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2434</v>
      </c>
      <c r="D175" s="141" t="s">
        <v>1339</v>
      </c>
      <c r="E175" s="141" t="s">
        <v>2435</v>
      </c>
      <c r="F175" s="141" t="s">
        <v>2436</v>
      </c>
      <c r="G175" s="141"/>
      <c r="H175" s="141" t="s">
        <v>353</v>
      </c>
      <c r="I175" s="141"/>
      <c r="J175" s="141" t="s">
        <v>354</v>
      </c>
      <c r="K175" s="141" t="s">
        <v>2059</v>
      </c>
      <c r="L175" s="141" t="s">
        <v>2437</v>
      </c>
      <c r="M175" s="141" t="s">
        <v>2438</v>
      </c>
      <c r="N175" s="141" t="s">
        <v>354</v>
      </c>
      <c r="O175" s="141" t="s">
        <v>369</v>
      </c>
      <c r="P175" s="141" t="s">
        <v>528</v>
      </c>
      <c r="Q175" s="141" t="s">
        <v>529</v>
      </c>
      <c r="R175" s="141" t="s">
        <v>361</v>
      </c>
      <c r="S175" s="141" t="s">
        <v>1410</v>
      </c>
      <c r="T175" s="141" t="s">
        <v>2426</v>
      </c>
      <c r="U175" s="141" t="s">
        <v>2426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354</v>
      </c>
      <c r="AL175" s="141" t="s">
        <v>364</v>
      </c>
      <c r="AM175" s="141" t="s">
        <v>354</v>
      </c>
      <c r="AN175" s="141" t="s">
        <v>781</v>
      </c>
      <c r="AO175" s="141" t="s">
        <v>2426</v>
      </c>
      <c r="AP175" s="141" t="s">
        <v>2427</v>
      </c>
      <c r="AQ175" s="141" t="s">
        <v>654</v>
      </c>
      <c r="AR175" s="141" t="s">
        <v>490</v>
      </c>
      <c r="AS175" s="141" t="s">
        <v>393</v>
      </c>
      <c r="AT175" s="141"/>
      <c r="AU175" s="141" t="s">
        <v>2437</v>
      </c>
      <c r="AV175" s="141" t="s">
        <v>489</v>
      </c>
      <c r="AW175" s="141" t="s">
        <v>2439</v>
      </c>
      <c r="AX175" s="141" t="s">
        <v>661</v>
      </c>
      <c r="AY175" s="141" t="s">
        <v>2440</v>
      </c>
      <c r="AZ175" s="141" t="s">
        <v>657</v>
      </c>
      <c r="BA175" s="141" t="s">
        <v>2441</v>
      </c>
      <c r="BB175" s="141" t="s">
        <v>910</v>
      </c>
      <c r="BC175" s="141" t="s">
        <v>2054</v>
      </c>
      <c r="BD175" s="141" t="s">
        <v>497</v>
      </c>
      <c r="BE175" s="141" t="s">
        <v>856</v>
      </c>
      <c r="BF175" s="141" t="s">
        <v>499</v>
      </c>
      <c r="BG175" s="141" t="s">
        <v>2442</v>
      </c>
      <c r="BH175" s="141" t="s">
        <v>900</v>
      </c>
      <c r="BI175" s="141" t="s">
        <v>1313</v>
      </c>
      <c r="BJ175" s="141" t="s">
        <v>787</v>
      </c>
      <c r="BK175" s="141" t="s">
        <v>2443</v>
      </c>
      <c r="BL175" s="141" t="s">
        <v>382</v>
      </c>
      <c r="BM175" s="141" t="s">
        <v>2444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2445</v>
      </c>
      <c r="D176" s="141" t="s">
        <v>441</v>
      </c>
      <c r="E176" s="141" t="s">
        <v>2446</v>
      </c>
      <c r="F176" s="141" t="s">
        <v>2447</v>
      </c>
      <c r="G176" s="141"/>
      <c r="H176" s="141" t="s">
        <v>353</v>
      </c>
      <c r="I176" s="141"/>
      <c r="J176" s="141" t="s">
        <v>354</v>
      </c>
      <c r="K176" s="141" t="s">
        <v>621</v>
      </c>
      <c r="L176" s="141" t="s">
        <v>2448</v>
      </c>
      <c r="M176" s="141" t="s">
        <v>2449</v>
      </c>
      <c r="N176" s="141" t="s">
        <v>354</v>
      </c>
      <c r="O176" s="141" t="s">
        <v>369</v>
      </c>
      <c r="P176" s="141" t="s">
        <v>528</v>
      </c>
      <c r="Q176" s="141" t="s">
        <v>529</v>
      </c>
      <c r="R176" s="141" t="s">
        <v>361</v>
      </c>
      <c r="S176" s="141" t="s">
        <v>1410</v>
      </c>
      <c r="T176" s="141" t="s">
        <v>2426</v>
      </c>
      <c r="U176" s="141" t="s">
        <v>2426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354</v>
      </c>
      <c r="AL176" s="141" t="s">
        <v>364</v>
      </c>
      <c r="AM176" s="141" t="s">
        <v>354</v>
      </c>
      <c r="AN176" s="141" t="s">
        <v>781</v>
      </c>
      <c r="AO176" s="141" t="s">
        <v>2426</v>
      </c>
      <c r="AP176" s="141" t="s">
        <v>2427</v>
      </c>
      <c r="AQ176" s="141" t="s">
        <v>654</v>
      </c>
      <c r="AR176" s="141" t="s">
        <v>490</v>
      </c>
      <c r="AS176" s="141" t="s">
        <v>358</v>
      </c>
      <c r="AT176" s="141"/>
      <c r="AU176" s="141" t="s">
        <v>2448</v>
      </c>
      <c r="AV176" s="141" t="s">
        <v>489</v>
      </c>
      <c r="AW176" s="141" t="s">
        <v>2450</v>
      </c>
      <c r="AX176" s="141" t="s">
        <v>661</v>
      </c>
      <c r="AY176" s="141" t="s">
        <v>1130</v>
      </c>
      <c r="AZ176" s="141" t="s">
        <v>657</v>
      </c>
      <c r="BA176" s="141" t="s">
        <v>1720</v>
      </c>
      <c r="BB176" s="141" t="s">
        <v>910</v>
      </c>
      <c r="BC176" s="141" t="s">
        <v>2451</v>
      </c>
      <c r="BD176" s="141" t="s">
        <v>497</v>
      </c>
      <c r="BE176" s="141" t="s">
        <v>2452</v>
      </c>
      <c r="BF176" s="141" t="s">
        <v>499</v>
      </c>
      <c r="BG176" s="141" t="s">
        <v>994</v>
      </c>
      <c r="BH176" s="141" t="s">
        <v>900</v>
      </c>
      <c r="BI176" s="141" t="s">
        <v>2453</v>
      </c>
      <c r="BJ176" s="141" t="s">
        <v>787</v>
      </c>
      <c r="BK176" s="141" t="s">
        <v>2138</v>
      </c>
      <c r="BL176" s="141" t="s">
        <v>382</v>
      </c>
      <c r="BM176" s="141" t="s">
        <v>2454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2455</v>
      </c>
      <c r="D177" s="141" t="s">
        <v>1380</v>
      </c>
      <c r="E177" s="141" t="s">
        <v>2456</v>
      </c>
      <c r="F177" s="141" t="s">
        <v>1335</v>
      </c>
      <c r="G177" s="141"/>
      <c r="H177" s="141" t="s">
        <v>353</v>
      </c>
      <c r="I177" s="141"/>
      <c r="J177" s="141" t="s">
        <v>354</v>
      </c>
      <c r="K177" s="141" t="s">
        <v>2457</v>
      </c>
      <c r="L177" s="141" t="s">
        <v>2458</v>
      </c>
      <c r="M177" s="141" t="s">
        <v>2459</v>
      </c>
      <c r="N177" s="141" t="s">
        <v>354</v>
      </c>
      <c r="O177" s="141" t="s">
        <v>426</v>
      </c>
      <c r="P177" s="141" t="s">
        <v>454</v>
      </c>
      <c r="Q177" s="141" t="s">
        <v>455</v>
      </c>
      <c r="R177" s="141" t="s">
        <v>361</v>
      </c>
      <c r="S177" s="141" t="s">
        <v>1410</v>
      </c>
      <c r="T177" s="141" t="s">
        <v>2426</v>
      </c>
      <c r="U177" s="141" t="s">
        <v>2426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354</v>
      </c>
      <c r="AL177" s="141" t="s">
        <v>364</v>
      </c>
      <c r="AM177" s="141" t="s">
        <v>354</v>
      </c>
      <c r="AN177" s="141" t="s">
        <v>781</v>
      </c>
      <c r="AO177" s="141" t="s">
        <v>2426</v>
      </c>
      <c r="AP177" s="141" t="s">
        <v>2427</v>
      </c>
      <c r="AQ177" s="141" t="s">
        <v>654</v>
      </c>
      <c r="AR177" s="141" t="s">
        <v>490</v>
      </c>
      <c r="AS177" s="141" t="s">
        <v>426</v>
      </c>
      <c r="AT177" s="141"/>
      <c r="AU177" s="141" t="s">
        <v>2458</v>
      </c>
      <c r="AV177" s="141" t="s">
        <v>489</v>
      </c>
      <c r="AW177" s="141" t="s">
        <v>2460</v>
      </c>
      <c r="AX177" s="141" t="s">
        <v>661</v>
      </c>
      <c r="AY177" s="141" t="s">
        <v>2461</v>
      </c>
      <c r="AZ177" s="141" t="s">
        <v>657</v>
      </c>
      <c r="BA177" s="141" t="s">
        <v>2462</v>
      </c>
      <c r="BB177" s="141" t="s">
        <v>910</v>
      </c>
      <c r="BC177" s="141" t="s">
        <v>565</v>
      </c>
      <c r="BD177" s="141" t="s">
        <v>497</v>
      </c>
      <c r="BE177" s="141" t="s">
        <v>1856</v>
      </c>
      <c r="BF177" s="141" t="s">
        <v>499</v>
      </c>
      <c r="BG177" s="141" t="s">
        <v>2463</v>
      </c>
      <c r="BH177" s="141" t="s">
        <v>900</v>
      </c>
      <c r="BI177" s="141" t="s">
        <v>2464</v>
      </c>
      <c r="BJ177" s="141" t="s">
        <v>787</v>
      </c>
      <c r="BK177" s="141" t="s">
        <v>2465</v>
      </c>
      <c r="BL177" s="141" t="s">
        <v>382</v>
      </c>
      <c r="BM177" s="141" t="s">
        <v>2466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2467</v>
      </c>
      <c r="D178" s="141" t="s">
        <v>2468</v>
      </c>
      <c r="E178" s="141" t="s">
        <v>2469</v>
      </c>
      <c r="F178" s="141" t="s">
        <v>2470</v>
      </c>
      <c r="G178" s="141"/>
      <c r="H178" s="141" t="s">
        <v>353</v>
      </c>
      <c r="I178" s="141"/>
      <c r="J178" s="141" t="s">
        <v>354</v>
      </c>
      <c r="K178" s="141" t="s">
        <v>1993</v>
      </c>
      <c r="L178" s="141" t="s">
        <v>2471</v>
      </c>
      <c r="M178" s="141" t="s">
        <v>2472</v>
      </c>
      <c r="N178" s="141" t="s">
        <v>354</v>
      </c>
      <c r="O178" s="141" t="s">
        <v>369</v>
      </c>
      <c r="P178" s="141" t="s">
        <v>528</v>
      </c>
      <c r="Q178" s="141" t="s">
        <v>529</v>
      </c>
      <c r="R178" s="141" t="s">
        <v>361</v>
      </c>
      <c r="S178" s="141" t="s">
        <v>1410</v>
      </c>
      <c r="T178" s="141" t="s">
        <v>2426</v>
      </c>
      <c r="U178" s="141" t="s">
        <v>2426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354</v>
      </c>
      <c r="AL178" s="141" t="s">
        <v>364</v>
      </c>
      <c r="AM178" s="141" t="s">
        <v>354</v>
      </c>
      <c r="AN178" s="141" t="s">
        <v>781</v>
      </c>
      <c r="AO178" s="141" t="s">
        <v>2426</v>
      </c>
      <c r="AP178" s="141" t="s">
        <v>2427</v>
      </c>
      <c r="AQ178" s="141" t="s">
        <v>654</v>
      </c>
      <c r="AR178" s="141" t="s">
        <v>490</v>
      </c>
      <c r="AS178" s="141" t="s">
        <v>441</v>
      </c>
      <c r="AT178" s="141"/>
      <c r="AU178" s="141" t="s">
        <v>2471</v>
      </c>
      <c r="AV178" s="141" t="s">
        <v>489</v>
      </c>
      <c r="AW178" s="141" t="s">
        <v>2473</v>
      </c>
      <c r="AX178" s="141" t="s">
        <v>661</v>
      </c>
      <c r="AY178" s="141" t="s">
        <v>2474</v>
      </c>
      <c r="AZ178" s="141" t="s">
        <v>657</v>
      </c>
      <c r="BA178" s="141" t="s">
        <v>2475</v>
      </c>
      <c r="BB178" s="141" t="s">
        <v>910</v>
      </c>
      <c r="BC178" s="141" t="s">
        <v>2476</v>
      </c>
      <c r="BD178" s="141" t="s">
        <v>497</v>
      </c>
      <c r="BE178" s="141" t="s">
        <v>2477</v>
      </c>
      <c r="BF178" s="141" t="s">
        <v>499</v>
      </c>
      <c r="BG178" s="141" t="s">
        <v>2478</v>
      </c>
      <c r="BH178" s="141" t="s">
        <v>900</v>
      </c>
      <c r="BI178" s="141" t="s">
        <v>2479</v>
      </c>
      <c r="BJ178" s="141" t="s">
        <v>787</v>
      </c>
      <c r="BK178" s="141" t="s">
        <v>2480</v>
      </c>
      <c r="BL178" s="141" t="s">
        <v>382</v>
      </c>
      <c r="BM178" s="141" t="s">
        <v>2481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2482</v>
      </c>
      <c r="D179" s="141" t="s">
        <v>1324</v>
      </c>
      <c r="E179" s="141" t="s">
        <v>2483</v>
      </c>
      <c r="F179" s="141" t="s">
        <v>2484</v>
      </c>
      <c r="G179" s="141"/>
      <c r="H179" s="141" t="s">
        <v>353</v>
      </c>
      <c r="I179" s="141"/>
      <c r="J179" s="141" t="s">
        <v>354</v>
      </c>
      <c r="K179" s="141" t="s">
        <v>882</v>
      </c>
      <c r="L179" s="141" t="s">
        <v>2485</v>
      </c>
      <c r="M179" s="141" t="s">
        <v>2486</v>
      </c>
      <c r="N179" s="141" t="s">
        <v>354</v>
      </c>
      <c r="O179" s="141" t="s">
        <v>369</v>
      </c>
      <c r="P179" s="141" t="s">
        <v>528</v>
      </c>
      <c r="Q179" s="141" t="s">
        <v>529</v>
      </c>
      <c r="R179" s="141" t="s">
        <v>361</v>
      </c>
      <c r="S179" s="141" t="s">
        <v>1410</v>
      </c>
      <c r="T179" s="141" t="s">
        <v>2426</v>
      </c>
      <c r="U179" s="141" t="s">
        <v>2426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354</v>
      </c>
      <c r="AL179" s="141" t="s">
        <v>364</v>
      </c>
      <c r="AM179" s="141" t="s">
        <v>354</v>
      </c>
      <c r="AN179" s="141" t="s">
        <v>781</v>
      </c>
      <c r="AO179" s="141" t="s">
        <v>2426</v>
      </c>
      <c r="AP179" s="141" t="s">
        <v>2427</v>
      </c>
      <c r="AQ179" s="141" t="s">
        <v>654</v>
      </c>
      <c r="AR179" s="141" t="s">
        <v>490</v>
      </c>
      <c r="AS179" s="141" t="s">
        <v>391</v>
      </c>
      <c r="AT179" s="141"/>
      <c r="AU179" s="141" t="s">
        <v>2485</v>
      </c>
      <c r="AV179" s="141" t="s">
        <v>489</v>
      </c>
      <c r="AW179" s="141" t="s">
        <v>2487</v>
      </c>
      <c r="AX179" s="141" t="s">
        <v>661</v>
      </c>
      <c r="AY179" s="141" t="s">
        <v>2488</v>
      </c>
      <c r="AZ179" s="141" t="s">
        <v>657</v>
      </c>
      <c r="BA179" s="141" t="s">
        <v>2489</v>
      </c>
      <c r="BB179" s="141" t="s">
        <v>910</v>
      </c>
      <c r="BC179" s="141" t="s">
        <v>2490</v>
      </c>
      <c r="BD179" s="141" t="s">
        <v>497</v>
      </c>
      <c r="BE179" s="141" t="s">
        <v>2491</v>
      </c>
      <c r="BF179" s="141" t="s">
        <v>499</v>
      </c>
      <c r="BG179" s="141" t="s">
        <v>2492</v>
      </c>
      <c r="BH179" s="141" t="s">
        <v>900</v>
      </c>
      <c r="BI179" s="141" t="s">
        <v>2218</v>
      </c>
      <c r="BJ179" s="141" t="s">
        <v>787</v>
      </c>
      <c r="BK179" s="141" t="s">
        <v>2493</v>
      </c>
      <c r="BL179" s="141" t="s">
        <v>382</v>
      </c>
      <c r="BM179" s="141" t="s">
        <v>2494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2495</v>
      </c>
      <c r="D180" s="141" t="s">
        <v>2496</v>
      </c>
      <c r="E180" s="141" t="s">
        <v>2497</v>
      </c>
      <c r="F180" s="141" t="s">
        <v>2498</v>
      </c>
      <c r="G180" s="141"/>
      <c r="H180" s="141" t="s">
        <v>353</v>
      </c>
      <c r="I180" s="141"/>
      <c r="J180" s="141" t="s">
        <v>354</v>
      </c>
      <c r="K180" s="141" t="s">
        <v>2007</v>
      </c>
      <c r="L180" s="141" t="s">
        <v>2499</v>
      </c>
      <c r="M180" s="141" t="s">
        <v>2500</v>
      </c>
      <c r="N180" s="141" t="s">
        <v>354</v>
      </c>
      <c r="O180" s="141" t="s">
        <v>393</v>
      </c>
      <c r="P180" s="141" t="s">
        <v>424</v>
      </c>
      <c r="Q180" s="141" t="s">
        <v>425</v>
      </c>
      <c r="R180" s="141" t="s">
        <v>361</v>
      </c>
      <c r="S180" s="141" t="s">
        <v>1410</v>
      </c>
      <c r="T180" s="141" t="s">
        <v>2426</v>
      </c>
      <c r="U180" s="141" t="s">
        <v>2426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354</v>
      </c>
      <c r="AL180" s="141" t="s">
        <v>364</v>
      </c>
      <c r="AM180" s="141" t="s">
        <v>354</v>
      </c>
      <c r="AN180" s="141" t="s">
        <v>781</v>
      </c>
      <c r="AO180" s="141" t="s">
        <v>2426</v>
      </c>
      <c r="AP180" s="141" t="s">
        <v>2427</v>
      </c>
      <c r="AQ180" s="141" t="s">
        <v>654</v>
      </c>
      <c r="AR180" s="141" t="s">
        <v>490</v>
      </c>
      <c r="AS180" s="141" t="s">
        <v>368</v>
      </c>
      <c r="AT180" s="141"/>
      <c r="AU180" s="141" t="s">
        <v>2499</v>
      </c>
      <c r="AV180" s="141" t="s">
        <v>489</v>
      </c>
      <c r="AW180" s="141" t="s">
        <v>2501</v>
      </c>
      <c r="AX180" s="141" t="s">
        <v>661</v>
      </c>
      <c r="AY180" s="141" t="s">
        <v>2502</v>
      </c>
      <c r="AZ180" s="141" t="s">
        <v>657</v>
      </c>
      <c r="BA180" s="141" t="s">
        <v>2503</v>
      </c>
      <c r="BB180" s="141" t="s">
        <v>910</v>
      </c>
      <c r="BC180" s="141" t="s">
        <v>1510</v>
      </c>
      <c r="BD180" s="141" t="s">
        <v>497</v>
      </c>
      <c r="BE180" s="141" t="s">
        <v>2504</v>
      </c>
      <c r="BF180" s="141" t="s">
        <v>499</v>
      </c>
      <c r="BG180" s="141" t="s">
        <v>467</v>
      </c>
      <c r="BH180" s="141" t="s">
        <v>900</v>
      </c>
      <c r="BI180" s="141" t="s">
        <v>2505</v>
      </c>
      <c r="BJ180" s="141" t="s">
        <v>787</v>
      </c>
      <c r="BK180" s="141" t="s">
        <v>2506</v>
      </c>
      <c r="BL180" s="141" t="s">
        <v>382</v>
      </c>
      <c r="BM180" s="141" t="s">
        <v>2507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2508</v>
      </c>
      <c r="D181" s="141" t="s">
        <v>2509</v>
      </c>
      <c r="E181" s="141" t="s">
        <v>643</v>
      </c>
      <c r="F181" s="141" t="s">
        <v>2510</v>
      </c>
      <c r="G181" s="141"/>
      <c r="H181" s="141" t="s">
        <v>353</v>
      </c>
      <c r="I181" s="141"/>
      <c r="J181" s="141" t="s">
        <v>354</v>
      </c>
      <c r="K181" s="141" t="s">
        <v>405</v>
      </c>
      <c r="L181" s="141" t="s">
        <v>2511</v>
      </c>
      <c r="M181" s="141" t="s">
        <v>2512</v>
      </c>
      <c r="N181" s="141" t="s">
        <v>354</v>
      </c>
      <c r="O181" s="141" t="s">
        <v>393</v>
      </c>
      <c r="P181" s="141" t="s">
        <v>424</v>
      </c>
      <c r="Q181" s="141" t="s">
        <v>425</v>
      </c>
      <c r="R181" s="141" t="s">
        <v>361</v>
      </c>
      <c r="S181" s="141" t="s">
        <v>1410</v>
      </c>
      <c r="T181" s="141" t="s">
        <v>2426</v>
      </c>
      <c r="U181" s="141" t="s">
        <v>2426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354</v>
      </c>
      <c r="AL181" s="141" t="s">
        <v>364</v>
      </c>
      <c r="AM181" s="141" t="s">
        <v>354</v>
      </c>
      <c r="AN181" s="141" t="s">
        <v>781</v>
      </c>
      <c r="AO181" s="141" t="s">
        <v>2426</v>
      </c>
      <c r="AP181" s="141" t="s">
        <v>2427</v>
      </c>
      <c r="AQ181" s="141" t="s">
        <v>654</v>
      </c>
      <c r="AR181" s="141" t="s">
        <v>490</v>
      </c>
      <c r="AS181" s="141" t="s">
        <v>408</v>
      </c>
      <c r="AT181" s="141"/>
      <c r="AU181" s="141" t="s">
        <v>2511</v>
      </c>
      <c r="AV181" s="141" t="s">
        <v>489</v>
      </c>
      <c r="AW181" s="141" t="s">
        <v>2513</v>
      </c>
      <c r="AX181" s="141" t="s">
        <v>661</v>
      </c>
      <c r="AY181" s="141" t="s">
        <v>1144</v>
      </c>
      <c r="AZ181" s="141" t="s">
        <v>657</v>
      </c>
      <c r="BA181" s="141" t="s">
        <v>2514</v>
      </c>
      <c r="BB181" s="141" t="s">
        <v>910</v>
      </c>
      <c r="BC181" s="141" t="s">
        <v>2515</v>
      </c>
      <c r="BD181" s="141" t="s">
        <v>497</v>
      </c>
      <c r="BE181" s="141" t="s">
        <v>2516</v>
      </c>
      <c r="BF181" s="141" t="s">
        <v>499</v>
      </c>
      <c r="BG181" s="141" t="s">
        <v>2517</v>
      </c>
      <c r="BH181" s="141" t="s">
        <v>900</v>
      </c>
      <c r="BI181" s="141" t="s">
        <v>2518</v>
      </c>
      <c r="BJ181" s="141" t="s">
        <v>787</v>
      </c>
      <c r="BK181" s="141" t="s">
        <v>2519</v>
      </c>
      <c r="BL181" s="141" t="s">
        <v>382</v>
      </c>
      <c r="BM181" s="141" t="s">
        <v>2520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2521</v>
      </c>
      <c r="D182" s="141" t="s">
        <v>2522</v>
      </c>
      <c r="E182" s="141" t="s">
        <v>2523</v>
      </c>
      <c r="F182" s="141" t="s">
        <v>2524</v>
      </c>
      <c r="G182" s="141"/>
      <c r="H182" s="141" t="s">
        <v>353</v>
      </c>
      <c r="I182" s="141"/>
      <c r="J182" s="141" t="s">
        <v>354</v>
      </c>
      <c r="K182" s="141" t="s">
        <v>2525</v>
      </c>
      <c r="L182" s="141" t="s">
        <v>2526</v>
      </c>
      <c r="M182" s="141" t="s">
        <v>2527</v>
      </c>
      <c r="N182" s="141" t="s">
        <v>354</v>
      </c>
      <c r="O182" s="141" t="s">
        <v>393</v>
      </c>
      <c r="P182" s="141" t="s">
        <v>424</v>
      </c>
      <c r="Q182" s="141" t="s">
        <v>425</v>
      </c>
      <c r="R182" s="141" t="s">
        <v>361</v>
      </c>
      <c r="S182" s="141" t="s">
        <v>1410</v>
      </c>
      <c r="T182" s="141" t="s">
        <v>2426</v>
      </c>
      <c r="U182" s="141" t="s">
        <v>2426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354</v>
      </c>
      <c r="AL182" s="141" t="s">
        <v>364</v>
      </c>
      <c r="AM182" s="141" t="s">
        <v>354</v>
      </c>
      <c r="AN182" s="141" t="s">
        <v>781</v>
      </c>
      <c r="AO182" s="141" t="s">
        <v>2426</v>
      </c>
      <c r="AP182" s="141" t="s">
        <v>2427</v>
      </c>
      <c r="AQ182" s="141" t="s">
        <v>654</v>
      </c>
      <c r="AR182" s="141" t="s">
        <v>490</v>
      </c>
      <c r="AS182" s="141" t="s">
        <v>490</v>
      </c>
      <c r="AT182" s="141"/>
      <c r="AU182" s="141" t="s">
        <v>2526</v>
      </c>
      <c r="AV182" s="141" t="s">
        <v>489</v>
      </c>
      <c r="AW182" s="141" t="s">
        <v>2528</v>
      </c>
      <c r="AX182" s="141" t="s">
        <v>661</v>
      </c>
      <c r="AY182" s="141" t="s">
        <v>1768</v>
      </c>
      <c r="AZ182" s="141" t="s">
        <v>657</v>
      </c>
      <c r="BA182" s="141" t="s">
        <v>2529</v>
      </c>
      <c r="BB182" s="141" t="s">
        <v>910</v>
      </c>
      <c r="BC182" s="141" t="s">
        <v>1639</v>
      </c>
      <c r="BD182" s="141" t="s">
        <v>497</v>
      </c>
      <c r="BE182" s="141" t="s">
        <v>802</v>
      </c>
      <c r="BF182" s="141" t="s">
        <v>499</v>
      </c>
      <c r="BG182" s="141" t="s">
        <v>2530</v>
      </c>
      <c r="BH182" s="141" t="s">
        <v>900</v>
      </c>
      <c r="BI182" s="141" t="s">
        <v>2531</v>
      </c>
      <c r="BJ182" s="141" t="s">
        <v>787</v>
      </c>
      <c r="BK182" s="141" t="s">
        <v>2532</v>
      </c>
      <c r="BL182" s="141" t="s">
        <v>382</v>
      </c>
      <c r="BM182" s="141" t="s">
        <v>2533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2534</v>
      </c>
      <c r="D183" s="141" t="s">
        <v>391</v>
      </c>
      <c r="E183" s="141" t="s">
        <v>2535</v>
      </c>
      <c r="F183" s="141" t="s">
        <v>2536</v>
      </c>
      <c r="G183" s="141"/>
      <c r="H183" s="141" t="s">
        <v>353</v>
      </c>
      <c r="I183" s="141"/>
      <c r="J183" s="141" t="s">
        <v>354</v>
      </c>
      <c r="K183" s="141" t="s">
        <v>2070</v>
      </c>
      <c r="L183" s="141" t="s">
        <v>2537</v>
      </c>
      <c r="M183" s="141" t="s">
        <v>2538</v>
      </c>
      <c r="N183" s="141" t="s">
        <v>354</v>
      </c>
      <c r="O183" s="141" t="s">
        <v>369</v>
      </c>
      <c r="P183" s="141" t="s">
        <v>528</v>
      </c>
      <c r="Q183" s="141" t="s">
        <v>529</v>
      </c>
      <c r="R183" s="141" t="s">
        <v>361</v>
      </c>
      <c r="S183" s="141" t="s">
        <v>1410</v>
      </c>
      <c r="T183" s="141" t="s">
        <v>2426</v>
      </c>
      <c r="U183" s="141" t="s">
        <v>2426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354</v>
      </c>
      <c r="AL183" s="141" t="s">
        <v>364</v>
      </c>
      <c r="AM183" s="141" t="s">
        <v>354</v>
      </c>
      <c r="AN183" s="141" t="s">
        <v>781</v>
      </c>
      <c r="AO183" s="141" t="s">
        <v>2426</v>
      </c>
      <c r="AP183" s="141" t="s">
        <v>2427</v>
      </c>
      <c r="AQ183" s="141" t="s">
        <v>654</v>
      </c>
      <c r="AR183" s="141" t="s">
        <v>490</v>
      </c>
      <c r="AS183" s="141" t="s">
        <v>485</v>
      </c>
      <c r="AT183" s="141"/>
      <c r="AU183" s="141" t="s">
        <v>2537</v>
      </c>
      <c r="AV183" s="141" t="s">
        <v>489</v>
      </c>
      <c r="AW183" s="141" t="s">
        <v>2539</v>
      </c>
      <c r="AX183" s="141" t="s">
        <v>661</v>
      </c>
      <c r="AY183" s="141" t="s">
        <v>2540</v>
      </c>
      <c r="AZ183" s="141" t="s">
        <v>657</v>
      </c>
      <c r="BA183" s="141" t="s">
        <v>2541</v>
      </c>
      <c r="BB183" s="141" t="s">
        <v>910</v>
      </c>
      <c r="BC183" s="141" t="s">
        <v>2542</v>
      </c>
      <c r="BD183" s="141" t="s">
        <v>497</v>
      </c>
      <c r="BE183" s="141" t="s">
        <v>2543</v>
      </c>
      <c r="BF183" s="141" t="s">
        <v>499</v>
      </c>
      <c r="BG183" s="141" t="s">
        <v>2544</v>
      </c>
      <c r="BH183" s="141" t="s">
        <v>900</v>
      </c>
      <c r="BI183" s="141" t="s">
        <v>2545</v>
      </c>
      <c r="BJ183" s="141" t="s">
        <v>787</v>
      </c>
      <c r="BK183" s="141" t="s">
        <v>2546</v>
      </c>
      <c r="BL183" s="141" t="s">
        <v>382</v>
      </c>
      <c r="BM183" s="141" t="s">
        <v>2547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2548</v>
      </c>
      <c r="D184" s="141" t="s">
        <v>2549</v>
      </c>
      <c r="E184" s="141" t="s">
        <v>2550</v>
      </c>
      <c r="F184" s="141" t="s">
        <v>2424</v>
      </c>
      <c r="G184" s="141"/>
      <c r="H184" s="141" t="s">
        <v>353</v>
      </c>
      <c r="I184" s="141"/>
      <c r="J184" s="141" t="s">
        <v>354</v>
      </c>
      <c r="K184" s="141" t="s">
        <v>476</v>
      </c>
      <c r="L184" s="141" t="s">
        <v>2551</v>
      </c>
      <c r="M184" s="141" t="s">
        <v>2552</v>
      </c>
      <c r="N184" s="141" t="s">
        <v>354</v>
      </c>
      <c r="O184" s="141" t="s">
        <v>393</v>
      </c>
      <c r="P184" s="141" t="s">
        <v>424</v>
      </c>
      <c r="Q184" s="141" t="s">
        <v>425</v>
      </c>
      <c r="R184" s="141" t="s">
        <v>361</v>
      </c>
      <c r="S184" s="141" t="s">
        <v>1410</v>
      </c>
      <c r="T184" s="141" t="s">
        <v>2426</v>
      </c>
      <c r="U184" s="141" t="s">
        <v>2426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354</v>
      </c>
      <c r="AL184" s="141" t="s">
        <v>364</v>
      </c>
      <c r="AM184" s="141" t="s">
        <v>354</v>
      </c>
      <c r="AN184" s="141" t="s">
        <v>781</v>
      </c>
      <c r="AO184" s="141" t="s">
        <v>2426</v>
      </c>
      <c r="AP184" s="141" t="s">
        <v>2427</v>
      </c>
      <c r="AQ184" s="141" t="s">
        <v>654</v>
      </c>
      <c r="AR184" s="141" t="s">
        <v>490</v>
      </c>
      <c r="AS184" s="141" t="s">
        <v>362</v>
      </c>
      <c r="AT184" s="141"/>
      <c r="AU184" s="141" t="s">
        <v>2551</v>
      </c>
      <c r="AV184" s="141" t="s">
        <v>489</v>
      </c>
      <c r="AW184" s="141" t="s">
        <v>2553</v>
      </c>
      <c r="AX184" s="141" t="s">
        <v>661</v>
      </c>
      <c r="AY184" s="141" t="s">
        <v>2554</v>
      </c>
      <c r="AZ184" s="141" t="s">
        <v>657</v>
      </c>
      <c r="BA184" s="141" t="s">
        <v>2555</v>
      </c>
      <c r="BB184" s="141" t="s">
        <v>910</v>
      </c>
      <c r="BC184" s="141" t="s">
        <v>2556</v>
      </c>
      <c r="BD184" s="141" t="s">
        <v>497</v>
      </c>
      <c r="BE184" s="141" t="s">
        <v>2557</v>
      </c>
      <c r="BF184" s="141" t="s">
        <v>499</v>
      </c>
      <c r="BG184" s="141" t="s">
        <v>2558</v>
      </c>
      <c r="BH184" s="141" t="s">
        <v>900</v>
      </c>
      <c r="BI184" s="141" t="s">
        <v>2559</v>
      </c>
      <c r="BJ184" s="141" t="s">
        <v>787</v>
      </c>
      <c r="BK184" s="141" t="s">
        <v>2560</v>
      </c>
      <c r="BL184" s="141" t="s">
        <v>382</v>
      </c>
      <c r="BM184" s="141" t="s">
        <v>2561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2562</v>
      </c>
      <c r="D185" s="141" t="s">
        <v>2563</v>
      </c>
      <c r="E185" s="141" t="s">
        <v>1350</v>
      </c>
      <c r="F185" s="141" t="s">
        <v>2564</v>
      </c>
      <c r="G185" s="141"/>
      <c r="H185" s="141" t="s">
        <v>353</v>
      </c>
      <c r="I185" s="141"/>
      <c r="J185" s="141" t="s">
        <v>354</v>
      </c>
      <c r="K185" s="141" t="s">
        <v>2187</v>
      </c>
      <c r="L185" s="141" t="s">
        <v>2565</v>
      </c>
      <c r="M185" s="141" t="s">
        <v>2566</v>
      </c>
      <c r="N185" s="141" t="s">
        <v>354</v>
      </c>
      <c r="O185" s="141" t="s">
        <v>408</v>
      </c>
      <c r="P185" s="141" t="s">
        <v>409</v>
      </c>
      <c r="Q185" s="141" t="s">
        <v>409</v>
      </c>
      <c r="R185" s="141" t="s">
        <v>361</v>
      </c>
      <c r="S185" s="141" t="s">
        <v>1410</v>
      </c>
      <c r="T185" s="141" t="s">
        <v>2426</v>
      </c>
      <c r="U185" s="141" t="s">
        <v>2426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354</v>
      </c>
      <c r="AL185" s="141" t="s">
        <v>364</v>
      </c>
      <c r="AM185" s="141" t="s">
        <v>354</v>
      </c>
      <c r="AN185" s="141" t="s">
        <v>781</v>
      </c>
      <c r="AO185" s="141" t="s">
        <v>2426</v>
      </c>
      <c r="AP185" s="141" t="s">
        <v>2427</v>
      </c>
      <c r="AQ185" s="141" t="s">
        <v>654</v>
      </c>
      <c r="AR185" s="141" t="s">
        <v>490</v>
      </c>
      <c r="AS185" s="141" t="s">
        <v>1279</v>
      </c>
      <c r="AT185" s="141"/>
      <c r="AU185" s="141" t="s">
        <v>2565</v>
      </c>
      <c r="AV185" s="141" t="s">
        <v>489</v>
      </c>
      <c r="AW185" s="141" t="s">
        <v>2567</v>
      </c>
      <c r="AX185" s="141" t="s">
        <v>661</v>
      </c>
      <c r="AY185" s="141" t="s">
        <v>2568</v>
      </c>
      <c r="AZ185" s="141" t="s">
        <v>657</v>
      </c>
      <c r="BA185" s="141" t="s">
        <v>2569</v>
      </c>
      <c r="BB185" s="141" t="s">
        <v>910</v>
      </c>
      <c r="BC185" s="141" t="s">
        <v>2570</v>
      </c>
      <c r="BD185" s="141" t="s">
        <v>497</v>
      </c>
      <c r="BE185" s="141" t="s">
        <v>2571</v>
      </c>
      <c r="BF185" s="141" t="s">
        <v>499</v>
      </c>
      <c r="BG185" s="141" t="s">
        <v>2572</v>
      </c>
      <c r="BH185" s="141" t="s">
        <v>900</v>
      </c>
      <c r="BI185" s="141" t="s">
        <v>2573</v>
      </c>
      <c r="BJ185" s="141" t="s">
        <v>787</v>
      </c>
      <c r="BK185" s="141" t="s">
        <v>2574</v>
      </c>
      <c r="BL185" s="141" t="s">
        <v>382</v>
      </c>
      <c r="BM185" s="141" t="s">
        <v>2575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2576</v>
      </c>
      <c r="D186" s="141" t="s">
        <v>358</v>
      </c>
      <c r="E186" s="141" t="s">
        <v>2577</v>
      </c>
      <c r="F186" s="141" t="s">
        <v>2536</v>
      </c>
      <c r="G186" s="141"/>
      <c r="H186" s="141" t="s">
        <v>353</v>
      </c>
      <c r="I186" s="141"/>
      <c r="J186" s="141" t="s">
        <v>354</v>
      </c>
      <c r="K186" s="141" t="s">
        <v>1048</v>
      </c>
      <c r="L186" s="141"/>
      <c r="M186" s="141"/>
      <c r="N186" s="141" t="s">
        <v>369</v>
      </c>
      <c r="O186" s="141" t="s">
        <v>369</v>
      </c>
      <c r="P186" s="141" t="s">
        <v>528</v>
      </c>
      <c r="Q186" s="141" t="s">
        <v>529</v>
      </c>
      <c r="R186" s="141" t="s">
        <v>361</v>
      </c>
      <c r="S186" s="141" t="s">
        <v>1410</v>
      </c>
      <c r="T186" s="141" t="s">
        <v>2426</v>
      </c>
      <c r="U186" s="141" t="s">
        <v>2426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354</v>
      </c>
      <c r="AL186" s="141" t="s">
        <v>364</v>
      </c>
      <c r="AM186" s="141" t="s">
        <v>354</v>
      </c>
      <c r="AN186" s="141" t="s">
        <v>781</v>
      </c>
      <c r="AO186" s="141" t="s">
        <v>2426</v>
      </c>
      <c r="AP186" s="141" t="s">
        <v>2427</v>
      </c>
      <c r="AQ186" s="141" t="s">
        <v>654</v>
      </c>
      <c r="AR186" s="141" t="s">
        <v>490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2578</v>
      </c>
      <c r="D187" s="141" t="s">
        <v>378</v>
      </c>
      <c r="E187" s="141" t="s">
        <v>2579</v>
      </c>
      <c r="F187" s="141" t="s">
        <v>2580</v>
      </c>
      <c r="G187" s="141"/>
      <c r="H187" s="141" t="s">
        <v>353</v>
      </c>
      <c r="I187" s="141"/>
      <c r="J187" s="141" t="s">
        <v>354</v>
      </c>
      <c r="K187" s="141" t="s">
        <v>2096</v>
      </c>
      <c r="L187" s="141" t="s">
        <v>2581</v>
      </c>
      <c r="M187" s="141" t="s">
        <v>2582</v>
      </c>
      <c r="N187" s="141" t="s">
        <v>358</v>
      </c>
      <c r="O187" s="141"/>
      <c r="P187" s="141"/>
      <c r="Q187" s="141"/>
      <c r="R187" s="141"/>
      <c r="S187" s="141" t="s">
        <v>1410</v>
      </c>
      <c r="T187" s="141" t="s">
        <v>2426</v>
      </c>
      <c r="U187" s="141" t="s">
        <v>2426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354</v>
      </c>
      <c r="AL187" s="141" t="s">
        <v>364</v>
      </c>
      <c r="AM187" s="141" t="s">
        <v>354</v>
      </c>
      <c r="AN187" s="141" t="s">
        <v>781</v>
      </c>
      <c r="AO187" s="141" t="s">
        <v>2426</v>
      </c>
      <c r="AP187" s="141" t="s">
        <v>2427</v>
      </c>
      <c r="AQ187" s="141" t="s">
        <v>654</v>
      </c>
      <c r="AR187" s="141" t="s">
        <v>490</v>
      </c>
      <c r="AS187" s="141"/>
      <c r="AT187" s="141"/>
      <c r="AU187" s="141" t="s">
        <v>2581</v>
      </c>
      <c r="AV187" s="141" t="s">
        <v>489</v>
      </c>
      <c r="AW187" s="141" t="s">
        <v>2567</v>
      </c>
      <c r="AX187" s="141"/>
      <c r="AY187" s="141"/>
      <c r="AZ187" s="141" t="s">
        <v>657</v>
      </c>
      <c r="BA187" s="141" t="s">
        <v>2583</v>
      </c>
      <c r="BB187" s="141" t="s">
        <v>910</v>
      </c>
      <c r="BC187" s="141" t="s">
        <v>2584</v>
      </c>
      <c r="BD187" s="141" t="s">
        <v>497</v>
      </c>
      <c r="BE187" s="141" t="s">
        <v>2585</v>
      </c>
      <c r="BF187" s="141" t="s">
        <v>499</v>
      </c>
      <c r="BG187" s="141" t="s">
        <v>710</v>
      </c>
      <c r="BH187" s="141" t="s">
        <v>900</v>
      </c>
      <c r="BI187" s="141" t="s">
        <v>1844</v>
      </c>
      <c r="BJ187" s="141" t="s">
        <v>787</v>
      </c>
      <c r="BK187" s="141" t="s">
        <v>2586</v>
      </c>
      <c r="BL187" s="141" t="s">
        <v>382</v>
      </c>
      <c r="BM187" s="141" t="s">
        <v>2587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2588</v>
      </c>
      <c r="D188" s="141" t="s">
        <v>2589</v>
      </c>
      <c r="E188" s="141" t="s">
        <v>2590</v>
      </c>
      <c r="F188" s="141" t="s">
        <v>524</v>
      </c>
      <c r="G188" s="141"/>
      <c r="H188" s="141" t="s">
        <v>353</v>
      </c>
      <c r="I188" s="141"/>
      <c r="J188" s="141" t="s">
        <v>354</v>
      </c>
      <c r="K188" s="141" t="s">
        <v>1955</v>
      </c>
      <c r="L188" s="141"/>
      <c r="M188" s="141"/>
      <c r="N188" s="141" t="s">
        <v>369</v>
      </c>
      <c r="O188" s="141" t="s">
        <v>369</v>
      </c>
      <c r="P188" s="141" t="s">
        <v>528</v>
      </c>
      <c r="Q188" s="141" t="s">
        <v>529</v>
      </c>
      <c r="R188" s="141" t="s">
        <v>361</v>
      </c>
      <c r="S188" s="141" t="s">
        <v>1410</v>
      </c>
      <c r="T188" s="141" t="s">
        <v>2426</v>
      </c>
      <c r="U188" s="141" t="s">
        <v>2426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354</v>
      </c>
      <c r="AL188" s="141" t="s">
        <v>364</v>
      </c>
      <c r="AM188" s="141" t="s">
        <v>354</v>
      </c>
      <c r="AN188" s="141" t="s">
        <v>781</v>
      </c>
      <c r="AO188" s="141" t="s">
        <v>2426</v>
      </c>
      <c r="AP188" s="141" t="s">
        <v>2427</v>
      </c>
      <c r="AQ188" s="141" t="s">
        <v>654</v>
      </c>
      <c r="AR188" s="141" t="s">
        <v>490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2591</v>
      </c>
      <c r="D189" s="141" t="s">
        <v>2592</v>
      </c>
      <c r="E189" s="141" t="s">
        <v>2593</v>
      </c>
      <c r="F189" s="141" t="s">
        <v>2594</v>
      </c>
      <c r="G189" s="141"/>
      <c r="H189" s="141" t="s">
        <v>353</v>
      </c>
      <c r="I189" s="141"/>
      <c r="J189" s="141" t="s">
        <v>354</v>
      </c>
      <c r="K189" s="141" t="s">
        <v>1944</v>
      </c>
      <c r="L189" s="141" t="s">
        <v>2595</v>
      </c>
      <c r="M189" s="141" t="s">
        <v>2596</v>
      </c>
      <c r="N189" s="141" t="s">
        <v>358</v>
      </c>
      <c r="O189" s="141" t="s">
        <v>393</v>
      </c>
      <c r="P189" s="141" t="s">
        <v>424</v>
      </c>
      <c r="Q189" s="141" t="s">
        <v>425</v>
      </c>
      <c r="R189" s="141" t="s">
        <v>361</v>
      </c>
      <c r="S189" s="141" t="s">
        <v>1410</v>
      </c>
      <c r="T189" s="141" t="s">
        <v>2426</v>
      </c>
      <c r="U189" s="141" t="s">
        <v>2426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354</v>
      </c>
      <c r="AL189" s="141" t="s">
        <v>364</v>
      </c>
      <c r="AM189" s="141" t="s">
        <v>354</v>
      </c>
      <c r="AN189" s="141" t="s">
        <v>781</v>
      </c>
      <c r="AO189" s="141" t="s">
        <v>2426</v>
      </c>
      <c r="AP189" s="141" t="s">
        <v>2427</v>
      </c>
      <c r="AQ189" s="141" t="s">
        <v>654</v>
      </c>
      <c r="AR189" s="141" t="s">
        <v>490</v>
      </c>
      <c r="AS189" s="141"/>
      <c r="AT189" s="141"/>
      <c r="AU189" s="141" t="s">
        <v>2595</v>
      </c>
      <c r="AV189" s="141" t="s">
        <v>489</v>
      </c>
      <c r="AW189" s="141" t="s">
        <v>2597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382</v>
      </c>
      <c r="BM189" s="141" t="s">
        <v>2598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2599</v>
      </c>
      <c r="D190" s="141" t="s">
        <v>2600</v>
      </c>
      <c r="E190" s="141" t="s">
        <v>2523</v>
      </c>
      <c r="F190" s="141" t="s">
        <v>2601</v>
      </c>
      <c r="G190" s="141"/>
      <c r="H190" s="141" t="s">
        <v>353</v>
      </c>
      <c r="I190" s="141"/>
      <c r="J190" s="141" t="s">
        <v>354</v>
      </c>
      <c r="K190" s="141" t="s">
        <v>1905</v>
      </c>
      <c r="L190" s="141" t="s">
        <v>2602</v>
      </c>
      <c r="M190" s="141" t="s">
        <v>2603</v>
      </c>
      <c r="N190" s="141" t="s">
        <v>358</v>
      </c>
      <c r="O190" s="141" t="s">
        <v>393</v>
      </c>
      <c r="P190" s="141" t="s">
        <v>424</v>
      </c>
      <c r="Q190" s="141" t="s">
        <v>425</v>
      </c>
      <c r="R190" s="141" t="s">
        <v>361</v>
      </c>
      <c r="S190" s="141" t="s">
        <v>1410</v>
      </c>
      <c r="T190" s="141" t="s">
        <v>2426</v>
      </c>
      <c r="U190" s="141" t="s">
        <v>2426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354</v>
      </c>
      <c r="AL190" s="141" t="s">
        <v>364</v>
      </c>
      <c r="AM190" s="141" t="s">
        <v>354</v>
      </c>
      <c r="AN190" s="141" t="s">
        <v>781</v>
      </c>
      <c r="AO190" s="141" t="s">
        <v>2426</v>
      </c>
      <c r="AP190" s="141" t="s">
        <v>2427</v>
      </c>
      <c r="AQ190" s="141" t="s">
        <v>654</v>
      </c>
      <c r="AR190" s="141" t="s">
        <v>490</v>
      </c>
      <c r="AS190" s="141"/>
      <c r="AT190" s="141"/>
      <c r="AU190" s="141" t="s">
        <v>2602</v>
      </c>
      <c r="AV190" s="141" t="s">
        <v>489</v>
      </c>
      <c r="AW190" s="141" t="s">
        <v>2604</v>
      </c>
      <c r="AX190" s="141" t="s">
        <v>661</v>
      </c>
      <c r="AY190" s="141" t="s">
        <v>2488</v>
      </c>
      <c r="AZ190" s="141" t="s">
        <v>657</v>
      </c>
      <c r="BA190" s="141" t="s">
        <v>2605</v>
      </c>
      <c r="BB190" s="141" t="s">
        <v>910</v>
      </c>
      <c r="BC190" s="141" t="s">
        <v>2352</v>
      </c>
      <c r="BD190" s="141" t="s">
        <v>497</v>
      </c>
      <c r="BE190" s="141" t="s">
        <v>931</v>
      </c>
      <c r="BF190" s="141"/>
      <c r="BG190" s="141"/>
      <c r="BH190" s="141" t="s">
        <v>900</v>
      </c>
      <c r="BI190" s="141" t="s">
        <v>2606</v>
      </c>
      <c r="BJ190" s="141" t="s">
        <v>787</v>
      </c>
      <c r="BK190" s="141" t="s">
        <v>2607</v>
      </c>
      <c r="BL190" s="141" t="s">
        <v>382</v>
      </c>
      <c r="BM190" s="141" t="s">
        <v>1993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2608</v>
      </c>
      <c r="D191" s="141" t="s">
        <v>2609</v>
      </c>
      <c r="E191" s="141" t="s">
        <v>2610</v>
      </c>
      <c r="F191" s="141" t="s">
        <v>2611</v>
      </c>
      <c r="G191" s="141"/>
      <c r="H191" s="141" t="s">
        <v>353</v>
      </c>
      <c r="I191" s="141"/>
      <c r="J191" s="141" t="s">
        <v>354</v>
      </c>
      <c r="K191" s="141" t="s">
        <v>1878</v>
      </c>
      <c r="L191" s="141"/>
      <c r="M191" s="141"/>
      <c r="N191" s="141" t="s">
        <v>369</v>
      </c>
      <c r="O191" s="141" t="s">
        <v>393</v>
      </c>
      <c r="P191" s="141" t="s">
        <v>424</v>
      </c>
      <c r="Q191" s="141" t="s">
        <v>425</v>
      </c>
      <c r="R191" s="141" t="s">
        <v>361</v>
      </c>
      <c r="S191" s="141" t="s">
        <v>1410</v>
      </c>
      <c r="T191" s="141" t="s">
        <v>2426</v>
      </c>
      <c r="U191" s="141" t="s">
        <v>2426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354</v>
      </c>
      <c r="AL191" s="141" t="s">
        <v>364</v>
      </c>
      <c r="AM191" s="141" t="s">
        <v>354</v>
      </c>
      <c r="AN191" s="141" t="s">
        <v>781</v>
      </c>
      <c r="AO191" s="141" t="s">
        <v>2426</v>
      </c>
      <c r="AP191" s="141" t="s">
        <v>2427</v>
      </c>
      <c r="AQ191" s="141" t="s">
        <v>654</v>
      </c>
      <c r="AR191" s="141" t="s">
        <v>490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2612</v>
      </c>
      <c r="D192" s="141" t="s">
        <v>2613</v>
      </c>
      <c r="E192" s="141" t="s">
        <v>2614</v>
      </c>
      <c r="F192" s="141" t="s">
        <v>437</v>
      </c>
      <c r="G192" s="141"/>
      <c r="H192" s="141" t="s">
        <v>353</v>
      </c>
      <c r="I192" s="141"/>
      <c r="J192" s="141" t="s">
        <v>354</v>
      </c>
      <c r="K192" s="141" t="s">
        <v>2142</v>
      </c>
      <c r="L192" s="141" t="s">
        <v>2595</v>
      </c>
      <c r="M192" s="141" t="s">
        <v>2615</v>
      </c>
      <c r="N192" s="141" t="s">
        <v>358</v>
      </c>
      <c r="O192" s="141" t="s">
        <v>393</v>
      </c>
      <c r="P192" s="141" t="s">
        <v>424</v>
      </c>
      <c r="Q192" s="141" t="s">
        <v>425</v>
      </c>
      <c r="R192" s="141" t="s">
        <v>361</v>
      </c>
      <c r="S192" s="141" t="s">
        <v>1410</v>
      </c>
      <c r="T192" s="141" t="s">
        <v>2426</v>
      </c>
      <c r="U192" s="141" t="s">
        <v>2426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354</v>
      </c>
      <c r="AL192" s="141" t="s">
        <v>364</v>
      </c>
      <c r="AM192" s="141" t="s">
        <v>354</v>
      </c>
      <c r="AN192" s="141" t="s">
        <v>781</v>
      </c>
      <c r="AO192" s="141" t="s">
        <v>2426</v>
      </c>
      <c r="AP192" s="141" t="s">
        <v>2427</v>
      </c>
      <c r="AQ192" s="141" t="s">
        <v>654</v>
      </c>
      <c r="AR192" s="141" t="s">
        <v>490</v>
      </c>
      <c r="AS192" s="141"/>
      <c r="AT192" s="141"/>
      <c r="AU192" s="141" t="s">
        <v>2595</v>
      </c>
      <c r="AV192" s="141" t="s">
        <v>489</v>
      </c>
      <c r="AW192" s="141" t="s">
        <v>2616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2617</v>
      </c>
      <c r="E193" s="141" t="s">
        <v>2618</v>
      </c>
      <c r="F193" s="141" t="s">
        <v>508</v>
      </c>
      <c r="G193" s="141"/>
      <c r="H193" s="141" t="s">
        <v>353</v>
      </c>
      <c r="I193" s="141"/>
      <c r="J193" s="141" t="s">
        <v>354</v>
      </c>
      <c r="K193" s="141" t="s">
        <v>2120</v>
      </c>
      <c r="L193" s="141"/>
      <c r="M193" s="141"/>
      <c r="N193" s="141" t="s">
        <v>369</v>
      </c>
      <c r="O193" s="141"/>
      <c r="P193" s="141"/>
      <c r="Q193" s="141"/>
      <c r="R193" s="141"/>
      <c r="S193" s="141" t="s">
        <v>1410</v>
      </c>
      <c r="T193" s="141" t="s">
        <v>2426</v>
      </c>
      <c r="U193" s="141" t="s">
        <v>2426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354</v>
      </c>
      <c r="AL193" s="141" t="s">
        <v>364</v>
      </c>
      <c r="AM193" s="141" t="s">
        <v>354</v>
      </c>
      <c r="AN193" s="141" t="s">
        <v>781</v>
      </c>
      <c r="AO193" s="141" t="s">
        <v>2426</v>
      </c>
      <c r="AP193" s="141" t="s">
        <v>2427</v>
      </c>
      <c r="AQ193" s="141" t="s">
        <v>654</v>
      </c>
      <c r="AR193" s="141" t="s">
        <v>490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2619</v>
      </c>
      <c r="D194" s="141" t="s">
        <v>2620</v>
      </c>
      <c r="E194" s="141" t="s">
        <v>2386</v>
      </c>
      <c r="F194" s="141" t="s">
        <v>1496</v>
      </c>
      <c r="G194" s="141"/>
      <c r="H194" s="141" t="s">
        <v>353</v>
      </c>
      <c r="I194" s="141"/>
      <c r="J194" s="141" t="s">
        <v>354</v>
      </c>
      <c r="K194" s="141" t="s">
        <v>453</v>
      </c>
      <c r="L194" s="141"/>
      <c r="M194" s="141"/>
      <c r="N194" s="141" t="s">
        <v>354</v>
      </c>
      <c r="O194" s="141" t="s">
        <v>408</v>
      </c>
      <c r="P194" s="141" t="s">
        <v>409</v>
      </c>
      <c r="Q194" s="141" t="s">
        <v>409</v>
      </c>
      <c r="R194" s="141" t="s">
        <v>361</v>
      </c>
      <c r="S194" s="141" t="s">
        <v>1410</v>
      </c>
      <c r="T194" s="141" t="s">
        <v>2426</v>
      </c>
      <c r="U194" s="141" t="s">
        <v>2426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354</v>
      </c>
      <c r="AL194" s="141" t="s">
        <v>364</v>
      </c>
      <c r="AM194" s="141" t="s">
        <v>354</v>
      </c>
      <c r="AN194" s="141" t="s">
        <v>781</v>
      </c>
      <c r="AO194" s="141" t="s">
        <v>2426</v>
      </c>
      <c r="AP194" s="141" t="s">
        <v>2427</v>
      </c>
      <c r="AQ194" s="141" t="s">
        <v>654</v>
      </c>
      <c r="AR194" s="141" t="s">
        <v>490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2621</v>
      </c>
      <c r="D195" s="141" t="s">
        <v>382</v>
      </c>
      <c r="E195" s="141" t="s">
        <v>2523</v>
      </c>
      <c r="F195" s="141" t="s">
        <v>2622</v>
      </c>
      <c r="G195" s="141"/>
      <c r="H195" s="141" t="s">
        <v>353</v>
      </c>
      <c r="I195" s="141"/>
      <c r="J195" s="141" t="s">
        <v>354</v>
      </c>
      <c r="K195" s="141" t="s">
        <v>622</v>
      </c>
      <c r="L195" s="141"/>
      <c r="M195" s="141"/>
      <c r="N195" s="141" t="s">
        <v>369</v>
      </c>
      <c r="O195" s="141" t="s">
        <v>393</v>
      </c>
      <c r="P195" s="141" t="s">
        <v>424</v>
      </c>
      <c r="Q195" s="141" t="s">
        <v>425</v>
      </c>
      <c r="R195" s="141" t="s">
        <v>361</v>
      </c>
      <c r="S195" s="141" t="s">
        <v>1410</v>
      </c>
      <c r="T195" s="141" t="s">
        <v>2426</v>
      </c>
      <c r="U195" s="141" t="s">
        <v>2426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354</v>
      </c>
      <c r="AL195" s="141" t="s">
        <v>364</v>
      </c>
      <c r="AM195" s="141" t="s">
        <v>354</v>
      </c>
      <c r="AN195" s="141" t="s">
        <v>781</v>
      </c>
      <c r="AO195" s="141" t="s">
        <v>2426</v>
      </c>
      <c r="AP195" s="141" t="s">
        <v>2427</v>
      </c>
      <c r="AQ195" s="141" t="s">
        <v>654</v>
      </c>
      <c r="AR195" s="141" t="s">
        <v>490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2623</v>
      </c>
      <c r="D196" s="141" t="s">
        <v>2624</v>
      </c>
      <c r="E196" s="141" t="s">
        <v>2625</v>
      </c>
      <c r="F196" s="141" t="s">
        <v>2524</v>
      </c>
      <c r="G196" s="141"/>
      <c r="H196" s="141" t="s">
        <v>353</v>
      </c>
      <c r="I196" s="141"/>
      <c r="J196" s="141" t="s">
        <v>354</v>
      </c>
      <c r="K196" s="141" t="s">
        <v>2175</v>
      </c>
      <c r="L196" s="141"/>
      <c r="M196" s="141"/>
      <c r="N196" s="141" t="s">
        <v>393</v>
      </c>
      <c r="O196" s="141" t="s">
        <v>408</v>
      </c>
      <c r="P196" s="141" t="s">
        <v>409</v>
      </c>
      <c r="Q196" s="141" t="s">
        <v>409</v>
      </c>
      <c r="R196" s="141" t="s">
        <v>361</v>
      </c>
      <c r="S196" s="141" t="s">
        <v>1410</v>
      </c>
      <c r="T196" s="141" t="s">
        <v>2426</v>
      </c>
      <c r="U196" s="141" t="s">
        <v>2426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354</v>
      </c>
      <c r="AL196" s="141" t="s">
        <v>364</v>
      </c>
      <c r="AM196" s="141" t="s">
        <v>354</v>
      </c>
      <c r="AN196" s="141" t="s">
        <v>781</v>
      </c>
      <c r="AO196" s="141" t="s">
        <v>2426</v>
      </c>
      <c r="AP196" s="141" t="s">
        <v>2427</v>
      </c>
      <c r="AQ196" s="141" t="s">
        <v>654</v>
      </c>
      <c r="AR196" s="141" t="s">
        <v>490</v>
      </c>
      <c r="AS196" s="141"/>
      <c r="AT196" s="141"/>
      <c r="AU196" s="141"/>
      <c r="AV196" s="141" t="s">
        <v>489</v>
      </c>
      <c r="AW196" s="141" t="s">
        <v>2626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362</v>
      </c>
      <c r="E197" s="141" t="s">
        <v>2627</v>
      </c>
      <c r="F197" s="141" t="s">
        <v>463</v>
      </c>
      <c r="G197" s="141"/>
      <c r="H197" s="141" t="s">
        <v>353</v>
      </c>
      <c r="I197" s="141"/>
      <c r="J197" s="141" t="s">
        <v>354</v>
      </c>
      <c r="K197" s="141" t="s">
        <v>2628</v>
      </c>
      <c r="L197" s="141"/>
      <c r="M197" s="141"/>
      <c r="N197" s="141" t="s">
        <v>369</v>
      </c>
      <c r="O197" s="141"/>
      <c r="P197" s="141"/>
      <c r="Q197" s="141"/>
      <c r="R197" s="141"/>
      <c r="S197" s="141" t="s">
        <v>1410</v>
      </c>
      <c r="T197" s="141" t="s">
        <v>2426</v>
      </c>
      <c r="U197" s="141" t="s">
        <v>2426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354</v>
      </c>
      <c r="AL197" s="141" t="s">
        <v>364</v>
      </c>
      <c r="AM197" s="141" t="s">
        <v>354</v>
      </c>
      <c r="AN197" s="141" t="s">
        <v>781</v>
      </c>
      <c r="AO197" s="141" t="s">
        <v>2426</v>
      </c>
      <c r="AP197" s="141" t="s">
        <v>2427</v>
      </c>
      <c r="AQ197" s="141" t="s">
        <v>654</v>
      </c>
      <c r="AR197" s="141" t="s">
        <v>490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2629</v>
      </c>
      <c r="D198" s="141" t="s">
        <v>2630</v>
      </c>
      <c r="E198" s="141" t="s">
        <v>2631</v>
      </c>
      <c r="F198" s="141" t="s">
        <v>452</v>
      </c>
      <c r="G198" s="141"/>
      <c r="H198" s="141" t="s">
        <v>353</v>
      </c>
      <c r="I198" s="141"/>
      <c r="J198" s="141" t="s">
        <v>354</v>
      </c>
      <c r="K198" s="141" t="s">
        <v>421</v>
      </c>
      <c r="L198" s="141"/>
      <c r="M198" s="141"/>
      <c r="N198" s="141" t="s">
        <v>369</v>
      </c>
      <c r="O198" s="141" t="s">
        <v>408</v>
      </c>
      <c r="P198" s="141" t="s">
        <v>409</v>
      </c>
      <c r="Q198" s="141" t="s">
        <v>409</v>
      </c>
      <c r="R198" s="141" t="s">
        <v>361</v>
      </c>
      <c r="S198" s="141" t="s">
        <v>1410</v>
      </c>
      <c r="T198" s="141" t="s">
        <v>2426</v>
      </c>
      <c r="U198" s="141" t="s">
        <v>2426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354</v>
      </c>
      <c r="AL198" s="141" t="s">
        <v>364</v>
      </c>
      <c r="AM198" s="141" t="s">
        <v>354</v>
      </c>
      <c r="AN198" s="141" t="s">
        <v>781</v>
      </c>
      <c r="AO198" s="141" t="s">
        <v>2426</v>
      </c>
      <c r="AP198" s="141" t="s">
        <v>2427</v>
      </c>
      <c r="AQ198" s="141" t="s">
        <v>654</v>
      </c>
      <c r="AR198" s="141" t="s">
        <v>490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2632</v>
      </c>
      <c r="D199" s="141" t="s">
        <v>902</v>
      </c>
      <c r="E199" s="141" t="s">
        <v>1591</v>
      </c>
      <c r="F199" s="141" t="s">
        <v>2633</v>
      </c>
      <c r="G199" s="141"/>
      <c r="H199" s="141" t="s">
        <v>353</v>
      </c>
      <c r="I199" s="141"/>
      <c r="J199" s="141" t="s">
        <v>354</v>
      </c>
      <c r="K199" s="141" t="s">
        <v>636</v>
      </c>
      <c r="L199" s="141" t="s">
        <v>2634</v>
      </c>
      <c r="M199" s="141" t="s">
        <v>2635</v>
      </c>
      <c r="N199" s="141" t="s">
        <v>354</v>
      </c>
      <c r="O199" s="141" t="s">
        <v>391</v>
      </c>
      <c r="P199" s="141" t="s">
        <v>392</v>
      </c>
      <c r="Q199" s="141" t="s">
        <v>392</v>
      </c>
      <c r="R199" s="141" t="s">
        <v>361</v>
      </c>
      <c r="S199" s="141" t="s">
        <v>1396</v>
      </c>
      <c r="T199" s="141" t="s">
        <v>2636</v>
      </c>
      <c r="U199" s="141" t="s">
        <v>2636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354</v>
      </c>
      <c r="AL199" s="141" t="s">
        <v>364</v>
      </c>
      <c r="AM199" s="141" t="s">
        <v>354</v>
      </c>
      <c r="AN199" s="141" t="s">
        <v>2637</v>
      </c>
      <c r="AO199" s="141" t="s">
        <v>2636</v>
      </c>
      <c r="AP199" s="141" t="s">
        <v>366</v>
      </c>
      <c r="AQ199" s="141" t="s">
        <v>367</v>
      </c>
      <c r="AR199" s="141" t="s">
        <v>368</v>
      </c>
      <c r="AS199" s="141" t="s">
        <v>369</v>
      </c>
      <c r="AT199" s="141"/>
      <c r="AU199" s="141" t="s">
        <v>2634</v>
      </c>
      <c r="AV199" s="141" t="s">
        <v>370</v>
      </c>
      <c r="AW199" s="141" t="s">
        <v>2638</v>
      </c>
      <c r="AX199" s="141" t="s">
        <v>372</v>
      </c>
      <c r="AY199" s="141" t="s">
        <v>2639</v>
      </c>
      <c r="AZ199" s="141" t="s">
        <v>374</v>
      </c>
      <c r="BA199" s="141" t="s">
        <v>2640</v>
      </c>
      <c r="BB199" s="141" t="s">
        <v>376</v>
      </c>
      <c r="BC199" s="141" t="s">
        <v>2641</v>
      </c>
      <c r="BD199" s="141" t="s">
        <v>378</v>
      </c>
      <c r="BE199" s="141" t="s">
        <v>2642</v>
      </c>
      <c r="BF199" s="141" t="s">
        <v>380</v>
      </c>
      <c r="BG199" s="141" t="s">
        <v>2643</v>
      </c>
      <c r="BH199" s="141" t="s">
        <v>382</v>
      </c>
      <c r="BI199" s="141" t="s">
        <v>2644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2645</v>
      </c>
      <c r="D200" s="141" t="s">
        <v>908</v>
      </c>
      <c r="E200" s="141" t="s">
        <v>1591</v>
      </c>
      <c r="F200" s="141" t="s">
        <v>2646</v>
      </c>
      <c r="G200" s="141"/>
      <c r="H200" s="141" t="s">
        <v>353</v>
      </c>
      <c r="I200" s="141"/>
      <c r="J200" s="141" t="s">
        <v>354</v>
      </c>
      <c r="K200" s="141" t="s">
        <v>620</v>
      </c>
      <c r="L200" s="141" t="s">
        <v>2647</v>
      </c>
      <c r="M200" s="141" t="s">
        <v>1972</v>
      </c>
      <c r="N200" s="141" t="s">
        <v>354</v>
      </c>
      <c r="O200" s="141" t="s">
        <v>391</v>
      </c>
      <c r="P200" s="141" t="s">
        <v>392</v>
      </c>
      <c r="Q200" s="141" t="s">
        <v>392</v>
      </c>
      <c r="R200" s="141" t="s">
        <v>361</v>
      </c>
      <c r="S200" s="141" t="s">
        <v>1396</v>
      </c>
      <c r="T200" s="141" t="s">
        <v>2636</v>
      </c>
      <c r="U200" s="141" t="s">
        <v>2636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354</v>
      </c>
      <c r="AL200" s="141" t="s">
        <v>364</v>
      </c>
      <c r="AM200" s="141" t="s">
        <v>354</v>
      </c>
      <c r="AN200" s="141" t="s">
        <v>2637</v>
      </c>
      <c r="AO200" s="141" t="s">
        <v>2636</v>
      </c>
      <c r="AP200" s="141" t="s">
        <v>366</v>
      </c>
      <c r="AQ200" s="141" t="s">
        <v>367</v>
      </c>
      <c r="AR200" s="141" t="s">
        <v>368</v>
      </c>
      <c r="AS200" s="141" t="s">
        <v>393</v>
      </c>
      <c r="AT200" s="141"/>
      <c r="AU200" s="141" t="s">
        <v>2647</v>
      </c>
      <c r="AV200" s="141" t="s">
        <v>370</v>
      </c>
      <c r="AW200" s="141" t="s">
        <v>2051</v>
      </c>
      <c r="AX200" s="141" t="s">
        <v>372</v>
      </c>
      <c r="AY200" s="141" t="s">
        <v>2648</v>
      </c>
      <c r="AZ200" s="141" t="s">
        <v>374</v>
      </c>
      <c r="BA200" s="141" t="s">
        <v>1265</v>
      </c>
      <c r="BB200" s="141" t="s">
        <v>376</v>
      </c>
      <c r="BC200" s="141" t="s">
        <v>2649</v>
      </c>
      <c r="BD200" s="141" t="s">
        <v>378</v>
      </c>
      <c r="BE200" s="141" t="s">
        <v>2650</v>
      </c>
      <c r="BF200" s="141" t="s">
        <v>380</v>
      </c>
      <c r="BG200" s="141" t="s">
        <v>2651</v>
      </c>
      <c r="BH200" s="141" t="s">
        <v>382</v>
      </c>
      <c r="BI200" s="141" t="s">
        <v>2288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2652</v>
      </c>
      <c r="D201" s="141" t="s">
        <v>772</v>
      </c>
      <c r="E201" s="141" t="s">
        <v>2058</v>
      </c>
      <c r="F201" s="141" t="s">
        <v>2653</v>
      </c>
      <c r="G201" s="141"/>
      <c r="H201" s="141" t="s">
        <v>353</v>
      </c>
      <c r="I201" s="141"/>
      <c r="J201" s="141" t="s">
        <v>354</v>
      </c>
      <c r="K201" s="141" t="s">
        <v>648</v>
      </c>
      <c r="L201" s="141" t="s">
        <v>2654</v>
      </c>
      <c r="M201" s="141" t="s">
        <v>2655</v>
      </c>
      <c r="N201" s="141" t="s">
        <v>354</v>
      </c>
      <c r="O201" s="141" t="s">
        <v>485</v>
      </c>
      <c r="P201" s="141" t="s">
        <v>1630</v>
      </c>
      <c r="Q201" s="141" t="s">
        <v>1631</v>
      </c>
      <c r="R201" s="141" t="s">
        <v>361</v>
      </c>
      <c r="S201" s="141" t="s">
        <v>1396</v>
      </c>
      <c r="T201" s="141" t="s">
        <v>2636</v>
      </c>
      <c r="U201" s="141" t="s">
        <v>2636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354</v>
      </c>
      <c r="AL201" s="141" t="s">
        <v>364</v>
      </c>
      <c r="AM201" s="141" t="s">
        <v>354</v>
      </c>
      <c r="AN201" s="141" t="s">
        <v>2637</v>
      </c>
      <c r="AO201" s="141" t="s">
        <v>2636</v>
      </c>
      <c r="AP201" s="141" t="s">
        <v>366</v>
      </c>
      <c r="AQ201" s="141" t="s">
        <v>367</v>
      </c>
      <c r="AR201" s="141" t="s">
        <v>368</v>
      </c>
      <c r="AS201" s="141" t="s">
        <v>358</v>
      </c>
      <c r="AT201" s="141"/>
      <c r="AU201" s="141" t="s">
        <v>2654</v>
      </c>
      <c r="AV201" s="141" t="s">
        <v>370</v>
      </c>
      <c r="AW201" s="141" t="s">
        <v>2656</v>
      </c>
      <c r="AX201" s="141" t="s">
        <v>372</v>
      </c>
      <c r="AY201" s="141" t="s">
        <v>2657</v>
      </c>
      <c r="AZ201" s="141" t="s">
        <v>374</v>
      </c>
      <c r="BA201" s="141" t="s">
        <v>2658</v>
      </c>
      <c r="BB201" s="141" t="s">
        <v>376</v>
      </c>
      <c r="BC201" s="141" t="s">
        <v>2659</v>
      </c>
      <c r="BD201" s="141" t="s">
        <v>378</v>
      </c>
      <c r="BE201" s="141" t="s">
        <v>1935</v>
      </c>
      <c r="BF201" s="141" t="s">
        <v>380</v>
      </c>
      <c r="BG201" s="141" t="s">
        <v>2239</v>
      </c>
      <c r="BH201" s="141" t="s">
        <v>382</v>
      </c>
      <c r="BI201" s="141" t="s">
        <v>2660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2661</v>
      </c>
      <c r="D202" s="141" t="s">
        <v>2662</v>
      </c>
      <c r="E202" s="141" t="s">
        <v>2058</v>
      </c>
      <c r="F202" s="141" t="s">
        <v>2663</v>
      </c>
      <c r="G202" s="141"/>
      <c r="H202" s="141" t="s">
        <v>353</v>
      </c>
      <c r="I202" s="141"/>
      <c r="J202" s="141" t="s">
        <v>354</v>
      </c>
      <c r="K202" s="141" t="s">
        <v>761</v>
      </c>
      <c r="L202" s="141" t="s">
        <v>2664</v>
      </c>
      <c r="M202" s="141" t="s">
        <v>2665</v>
      </c>
      <c r="N202" s="141" t="s">
        <v>354</v>
      </c>
      <c r="O202" s="141" t="s">
        <v>485</v>
      </c>
      <c r="P202" s="141" t="s">
        <v>1630</v>
      </c>
      <c r="Q202" s="141" t="s">
        <v>1631</v>
      </c>
      <c r="R202" s="141" t="s">
        <v>361</v>
      </c>
      <c r="S202" s="141" t="s">
        <v>1396</v>
      </c>
      <c r="T202" s="141" t="s">
        <v>2636</v>
      </c>
      <c r="U202" s="141" t="s">
        <v>2636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354</v>
      </c>
      <c r="AL202" s="141" t="s">
        <v>364</v>
      </c>
      <c r="AM202" s="141" t="s">
        <v>354</v>
      </c>
      <c r="AN202" s="141" t="s">
        <v>2637</v>
      </c>
      <c r="AO202" s="141" t="s">
        <v>2636</v>
      </c>
      <c r="AP202" s="141" t="s">
        <v>366</v>
      </c>
      <c r="AQ202" s="141" t="s">
        <v>367</v>
      </c>
      <c r="AR202" s="141" t="s">
        <v>368</v>
      </c>
      <c r="AS202" s="141" t="s">
        <v>426</v>
      </c>
      <c r="AT202" s="141"/>
      <c r="AU202" s="141" t="s">
        <v>2664</v>
      </c>
      <c r="AV202" s="141" t="s">
        <v>370</v>
      </c>
      <c r="AW202" s="141" t="s">
        <v>2666</v>
      </c>
      <c r="AX202" s="141" t="s">
        <v>372</v>
      </c>
      <c r="AY202" s="141" t="s">
        <v>2667</v>
      </c>
      <c r="AZ202" s="141" t="s">
        <v>374</v>
      </c>
      <c r="BA202" s="141" t="s">
        <v>2668</v>
      </c>
      <c r="BB202" s="141" t="s">
        <v>376</v>
      </c>
      <c r="BC202" s="141" t="s">
        <v>2669</v>
      </c>
      <c r="BD202" s="141" t="s">
        <v>378</v>
      </c>
      <c r="BE202" s="141" t="s">
        <v>2670</v>
      </c>
      <c r="BF202" s="141" t="s">
        <v>380</v>
      </c>
      <c r="BG202" s="141" t="s">
        <v>1617</v>
      </c>
      <c r="BH202" s="141" t="s">
        <v>382</v>
      </c>
      <c r="BI202" s="141" t="s">
        <v>1457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2671</v>
      </c>
      <c r="D203" s="141" t="s">
        <v>2672</v>
      </c>
      <c r="E203" s="141" t="s">
        <v>2673</v>
      </c>
      <c r="F203" s="141" t="s">
        <v>2674</v>
      </c>
      <c r="G203" s="141"/>
      <c r="H203" s="141" t="s">
        <v>353</v>
      </c>
      <c r="I203" s="141"/>
      <c r="J203" s="141" t="s">
        <v>354</v>
      </c>
      <c r="K203" s="141" t="s">
        <v>1563</v>
      </c>
      <c r="L203" s="141" t="s">
        <v>2675</v>
      </c>
      <c r="M203" s="141" t="s">
        <v>2676</v>
      </c>
      <c r="N203" s="141" t="s">
        <v>354</v>
      </c>
      <c r="O203" s="141" t="s">
        <v>393</v>
      </c>
      <c r="P203" s="141" t="s">
        <v>424</v>
      </c>
      <c r="Q203" s="141" t="s">
        <v>425</v>
      </c>
      <c r="R203" s="141" t="s">
        <v>361</v>
      </c>
      <c r="S203" s="141" t="s">
        <v>1396</v>
      </c>
      <c r="T203" s="141" t="s">
        <v>2636</v>
      </c>
      <c r="U203" s="141" t="s">
        <v>2636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354</v>
      </c>
      <c r="AL203" s="141" t="s">
        <v>364</v>
      </c>
      <c r="AM203" s="141" t="s">
        <v>354</v>
      </c>
      <c r="AN203" s="141" t="s">
        <v>2637</v>
      </c>
      <c r="AO203" s="141" t="s">
        <v>2636</v>
      </c>
      <c r="AP203" s="141" t="s">
        <v>366</v>
      </c>
      <c r="AQ203" s="141" t="s">
        <v>367</v>
      </c>
      <c r="AR203" s="141" t="s">
        <v>368</v>
      </c>
      <c r="AS203" s="141" t="s">
        <v>441</v>
      </c>
      <c r="AT203" s="141"/>
      <c r="AU203" s="141" t="s">
        <v>2675</v>
      </c>
      <c r="AV203" s="141" t="s">
        <v>370</v>
      </c>
      <c r="AW203" s="141" t="s">
        <v>2677</v>
      </c>
      <c r="AX203" s="141" t="s">
        <v>372</v>
      </c>
      <c r="AY203" s="141" t="s">
        <v>2539</v>
      </c>
      <c r="AZ203" s="141" t="s">
        <v>374</v>
      </c>
      <c r="BA203" s="141" t="s">
        <v>2678</v>
      </c>
      <c r="BB203" s="141" t="s">
        <v>376</v>
      </c>
      <c r="BC203" s="141" t="s">
        <v>532</v>
      </c>
      <c r="BD203" s="141" t="s">
        <v>378</v>
      </c>
      <c r="BE203" s="141" t="s">
        <v>2679</v>
      </c>
      <c r="BF203" s="141" t="s">
        <v>380</v>
      </c>
      <c r="BG203" s="141" t="s">
        <v>1295</v>
      </c>
      <c r="BH203" s="141" t="s">
        <v>382</v>
      </c>
      <c r="BI203" s="141" t="s">
        <v>2680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2681</v>
      </c>
      <c r="D204" s="141" t="s">
        <v>2682</v>
      </c>
      <c r="E204" s="141" t="s">
        <v>2058</v>
      </c>
      <c r="F204" s="141" t="s">
        <v>2683</v>
      </c>
      <c r="G204" s="141"/>
      <c r="H204" s="141" t="s">
        <v>353</v>
      </c>
      <c r="I204" s="141"/>
      <c r="J204" s="141" t="s">
        <v>354</v>
      </c>
      <c r="K204" s="141" t="s">
        <v>734</v>
      </c>
      <c r="L204" s="141" t="s">
        <v>2684</v>
      </c>
      <c r="M204" s="141" t="s">
        <v>2685</v>
      </c>
      <c r="N204" s="141" t="s">
        <v>354</v>
      </c>
      <c r="O204" s="141" t="s">
        <v>485</v>
      </c>
      <c r="P204" s="141" t="s">
        <v>1630</v>
      </c>
      <c r="Q204" s="141" t="s">
        <v>1631</v>
      </c>
      <c r="R204" s="141" t="s">
        <v>361</v>
      </c>
      <c r="S204" s="141" t="s">
        <v>1396</v>
      </c>
      <c r="T204" s="141" t="s">
        <v>2636</v>
      </c>
      <c r="U204" s="141" t="s">
        <v>2636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354</v>
      </c>
      <c r="AL204" s="141" t="s">
        <v>364</v>
      </c>
      <c r="AM204" s="141" t="s">
        <v>354</v>
      </c>
      <c r="AN204" s="141" t="s">
        <v>2637</v>
      </c>
      <c r="AO204" s="141" t="s">
        <v>2636</v>
      </c>
      <c r="AP204" s="141" t="s">
        <v>366</v>
      </c>
      <c r="AQ204" s="141" t="s">
        <v>367</v>
      </c>
      <c r="AR204" s="141" t="s">
        <v>368</v>
      </c>
      <c r="AS204" s="141" t="s">
        <v>391</v>
      </c>
      <c r="AT204" s="141"/>
      <c r="AU204" s="141" t="s">
        <v>2684</v>
      </c>
      <c r="AV204" s="141" t="s">
        <v>370</v>
      </c>
      <c r="AW204" s="141" t="s">
        <v>2686</v>
      </c>
      <c r="AX204" s="141" t="s">
        <v>372</v>
      </c>
      <c r="AY204" s="141" t="s">
        <v>442</v>
      </c>
      <c r="AZ204" s="141" t="s">
        <v>374</v>
      </c>
      <c r="BA204" s="141" t="s">
        <v>1382</v>
      </c>
      <c r="BB204" s="141" t="s">
        <v>376</v>
      </c>
      <c r="BC204" s="141" t="s">
        <v>2687</v>
      </c>
      <c r="BD204" s="141" t="s">
        <v>378</v>
      </c>
      <c r="BE204" s="141" t="s">
        <v>2688</v>
      </c>
      <c r="BF204" s="141" t="s">
        <v>380</v>
      </c>
      <c r="BG204" s="141" t="s">
        <v>2689</v>
      </c>
      <c r="BH204" s="141" t="s">
        <v>382</v>
      </c>
      <c r="BI204" s="141" t="s">
        <v>2690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2691</v>
      </c>
      <c r="D205" s="141" t="s">
        <v>912</v>
      </c>
      <c r="E205" s="141" t="s">
        <v>713</v>
      </c>
      <c r="F205" s="141" t="s">
        <v>2524</v>
      </c>
      <c r="G205" s="141"/>
      <c r="H205" s="141" t="s">
        <v>353</v>
      </c>
      <c r="I205" s="141"/>
      <c r="J205" s="141" t="s">
        <v>354</v>
      </c>
      <c r="K205" s="141" t="s">
        <v>2692</v>
      </c>
      <c r="L205" s="141" t="s">
        <v>2693</v>
      </c>
      <c r="M205" s="141" t="s">
        <v>2694</v>
      </c>
      <c r="N205" s="141" t="s">
        <v>354</v>
      </c>
      <c r="O205" s="141" t="s">
        <v>408</v>
      </c>
      <c r="P205" s="141" t="s">
        <v>409</v>
      </c>
      <c r="Q205" s="141" t="s">
        <v>409</v>
      </c>
      <c r="R205" s="141" t="s">
        <v>361</v>
      </c>
      <c r="S205" s="141" t="s">
        <v>1396</v>
      </c>
      <c r="T205" s="141" t="s">
        <v>2636</v>
      </c>
      <c r="U205" s="141" t="s">
        <v>2636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354</v>
      </c>
      <c r="AL205" s="141" t="s">
        <v>364</v>
      </c>
      <c r="AM205" s="141" t="s">
        <v>354</v>
      </c>
      <c r="AN205" s="141" t="s">
        <v>2637</v>
      </c>
      <c r="AO205" s="141" t="s">
        <v>2636</v>
      </c>
      <c r="AP205" s="141" t="s">
        <v>366</v>
      </c>
      <c r="AQ205" s="141" t="s">
        <v>367</v>
      </c>
      <c r="AR205" s="141" t="s">
        <v>368</v>
      </c>
      <c r="AS205" s="141" t="s">
        <v>368</v>
      </c>
      <c r="AT205" s="141"/>
      <c r="AU205" s="141" t="s">
        <v>2693</v>
      </c>
      <c r="AV205" s="141" t="s">
        <v>370</v>
      </c>
      <c r="AW205" s="141" t="s">
        <v>2695</v>
      </c>
      <c r="AX205" s="141" t="s">
        <v>372</v>
      </c>
      <c r="AY205" s="141" t="s">
        <v>2696</v>
      </c>
      <c r="AZ205" s="141" t="s">
        <v>374</v>
      </c>
      <c r="BA205" s="141" t="s">
        <v>2697</v>
      </c>
      <c r="BB205" s="141" t="s">
        <v>376</v>
      </c>
      <c r="BC205" s="141" t="s">
        <v>2698</v>
      </c>
      <c r="BD205" s="141" t="s">
        <v>378</v>
      </c>
      <c r="BE205" s="141" t="s">
        <v>2699</v>
      </c>
      <c r="BF205" s="141" t="s">
        <v>380</v>
      </c>
      <c r="BG205" s="141" t="s">
        <v>1162</v>
      </c>
      <c r="BH205" s="141" t="s">
        <v>382</v>
      </c>
      <c r="BI205" s="141" t="s">
        <v>2700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2701</v>
      </c>
      <c r="D206" s="141" t="s">
        <v>2702</v>
      </c>
      <c r="E206" s="141" t="s">
        <v>2625</v>
      </c>
      <c r="F206" s="141" t="s">
        <v>2703</v>
      </c>
      <c r="G206" s="141"/>
      <c r="H206" s="141" t="s">
        <v>353</v>
      </c>
      <c r="I206" s="141"/>
      <c r="J206" s="141" t="s">
        <v>354</v>
      </c>
      <c r="K206" s="141" t="s">
        <v>525</v>
      </c>
      <c r="L206" s="141" t="s">
        <v>2704</v>
      </c>
      <c r="M206" s="141" t="s">
        <v>2705</v>
      </c>
      <c r="N206" s="141" t="s">
        <v>354</v>
      </c>
      <c r="O206" s="141" t="s">
        <v>408</v>
      </c>
      <c r="P206" s="141" t="s">
        <v>409</v>
      </c>
      <c r="Q206" s="141" t="s">
        <v>409</v>
      </c>
      <c r="R206" s="141" t="s">
        <v>361</v>
      </c>
      <c r="S206" s="141" t="s">
        <v>1396</v>
      </c>
      <c r="T206" s="141" t="s">
        <v>2636</v>
      </c>
      <c r="U206" s="141" t="s">
        <v>2636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354</v>
      </c>
      <c r="AL206" s="141" t="s">
        <v>364</v>
      </c>
      <c r="AM206" s="141" t="s">
        <v>354</v>
      </c>
      <c r="AN206" s="141" t="s">
        <v>2637</v>
      </c>
      <c r="AO206" s="141" t="s">
        <v>2636</v>
      </c>
      <c r="AP206" s="141" t="s">
        <v>366</v>
      </c>
      <c r="AQ206" s="141" t="s">
        <v>367</v>
      </c>
      <c r="AR206" s="141" t="s">
        <v>368</v>
      </c>
      <c r="AS206" s="141" t="s">
        <v>408</v>
      </c>
      <c r="AT206" s="141"/>
      <c r="AU206" s="141" t="s">
        <v>2704</v>
      </c>
      <c r="AV206" s="141" t="s">
        <v>370</v>
      </c>
      <c r="AW206" s="141" t="s">
        <v>2286</v>
      </c>
      <c r="AX206" s="141" t="s">
        <v>372</v>
      </c>
      <c r="AY206" s="141" t="s">
        <v>2706</v>
      </c>
      <c r="AZ206" s="141" t="s">
        <v>374</v>
      </c>
      <c r="BA206" s="141" t="s">
        <v>2707</v>
      </c>
      <c r="BB206" s="141" t="s">
        <v>376</v>
      </c>
      <c r="BC206" s="141" t="s">
        <v>2708</v>
      </c>
      <c r="BD206" s="141" t="s">
        <v>378</v>
      </c>
      <c r="BE206" s="141" t="s">
        <v>1216</v>
      </c>
      <c r="BF206" s="141" t="s">
        <v>380</v>
      </c>
      <c r="BG206" s="141" t="s">
        <v>2709</v>
      </c>
      <c r="BH206" s="141" t="s">
        <v>382</v>
      </c>
      <c r="BI206" s="141" t="s">
        <v>2710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2711</v>
      </c>
      <c r="D207" s="141" t="s">
        <v>2712</v>
      </c>
      <c r="E207" s="141" t="s">
        <v>1350</v>
      </c>
      <c r="F207" s="141" t="s">
        <v>2713</v>
      </c>
      <c r="G207" s="141"/>
      <c r="H207" s="141" t="s">
        <v>353</v>
      </c>
      <c r="I207" s="141"/>
      <c r="J207" s="141" t="s">
        <v>354</v>
      </c>
      <c r="K207" s="141" t="s">
        <v>2207</v>
      </c>
      <c r="L207" s="141" t="s">
        <v>2714</v>
      </c>
      <c r="M207" s="141" t="s">
        <v>2715</v>
      </c>
      <c r="N207" s="141" t="s">
        <v>354</v>
      </c>
      <c r="O207" s="141" t="s">
        <v>408</v>
      </c>
      <c r="P207" s="141" t="s">
        <v>409</v>
      </c>
      <c r="Q207" s="141" t="s">
        <v>409</v>
      </c>
      <c r="R207" s="141" t="s">
        <v>361</v>
      </c>
      <c r="S207" s="141" t="s">
        <v>1396</v>
      </c>
      <c r="T207" s="141" t="s">
        <v>2636</v>
      </c>
      <c r="U207" s="141" t="s">
        <v>2636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354</v>
      </c>
      <c r="AL207" s="141" t="s">
        <v>364</v>
      </c>
      <c r="AM207" s="141" t="s">
        <v>354</v>
      </c>
      <c r="AN207" s="141" t="s">
        <v>2637</v>
      </c>
      <c r="AO207" s="141" t="s">
        <v>2636</v>
      </c>
      <c r="AP207" s="141" t="s">
        <v>366</v>
      </c>
      <c r="AQ207" s="141" t="s">
        <v>367</v>
      </c>
      <c r="AR207" s="141" t="s">
        <v>368</v>
      </c>
      <c r="AS207" s="141" t="s">
        <v>490</v>
      </c>
      <c r="AT207" s="141"/>
      <c r="AU207" s="141" t="s">
        <v>2714</v>
      </c>
      <c r="AV207" s="141" t="s">
        <v>370</v>
      </c>
      <c r="AW207" s="141" t="s">
        <v>2716</v>
      </c>
      <c r="AX207" s="141" t="s">
        <v>372</v>
      </c>
      <c r="AY207" s="141" t="s">
        <v>2717</v>
      </c>
      <c r="AZ207" s="141" t="s">
        <v>374</v>
      </c>
      <c r="BA207" s="141" t="s">
        <v>2718</v>
      </c>
      <c r="BB207" s="141" t="s">
        <v>376</v>
      </c>
      <c r="BC207" s="141" t="s">
        <v>1272</v>
      </c>
      <c r="BD207" s="141" t="s">
        <v>378</v>
      </c>
      <c r="BE207" s="141" t="s">
        <v>2719</v>
      </c>
      <c r="BF207" s="141" t="s">
        <v>380</v>
      </c>
      <c r="BG207" s="141" t="s">
        <v>2720</v>
      </c>
      <c r="BH207" s="141" t="s">
        <v>382</v>
      </c>
      <c r="BI207" s="141" t="s">
        <v>822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2721</v>
      </c>
      <c r="D208" s="141" t="s">
        <v>2722</v>
      </c>
      <c r="E208" s="141" t="s">
        <v>1644</v>
      </c>
      <c r="F208" s="141" t="s">
        <v>2436</v>
      </c>
      <c r="G208" s="141"/>
      <c r="H208" s="141" t="s">
        <v>353</v>
      </c>
      <c r="I208" s="141"/>
      <c r="J208" s="141" t="s">
        <v>354</v>
      </c>
      <c r="K208" s="141" t="s">
        <v>1980</v>
      </c>
      <c r="L208" s="141"/>
      <c r="M208" s="141"/>
      <c r="N208" s="141" t="s">
        <v>369</v>
      </c>
      <c r="O208" s="141" t="s">
        <v>358</v>
      </c>
      <c r="P208" s="141" t="s">
        <v>359</v>
      </c>
      <c r="Q208" s="141" t="s">
        <v>360</v>
      </c>
      <c r="R208" s="141" t="s">
        <v>361</v>
      </c>
      <c r="S208" s="141" t="s">
        <v>1396</v>
      </c>
      <c r="T208" s="141" t="s">
        <v>2636</v>
      </c>
      <c r="U208" s="141" t="s">
        <v>2636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354</v>
      </c>
      <c r="AL208" s="141" t="s">
        <v>364</v>
      </c>
      <c r="AM208" s="141" t="s">
        <v>354</v>
      </c>
      <c r="AN208" s="141" t="s">
        <v>2637</v>
      </c>
      <c r="AO208" s="141" t="s">
        <v>2636</v>
      </c>
      <c r="AP208" s="141" t="s">
        <v>366</v>
      </c>
      <c r="AQ208" s="141" t="s">
        <v>367</v>
      </c>
      <c r="AR208" s="141" t="s">
        <v>368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2723</v>
      </c>
      <c r="D209" s="141" t="s">
        <v>2724</v>
      </c>
      <c r="E209" s="141" t="s">
        <v>699</v>
      </c>
      <c r="F209" s="141" t="s">
        <v>2703</v>
      </c>
      <c r="G209" s="141"/>
      <c r="H209" s="141" t="s">
        <v>353</v>
      </c>
      <c r="I209" s="141"/>
      <c r="J209" s="141" t="s">
        <v>354</v>
      </c>
      <c r="K209" s="141" t="s">
        <v>2725</v>
      </c>
      <c r="L209" s="141"/>
      <c r="M209" s="141"/>
      <c r="N209" s="141" t="s">
        <v>369</v>
      </c>
      <c r="O209" s="141" t="s">
        <v>393</v>
      </c>
      <c r="P209" s="141" t="s">
        <v>424</v>
      </c>
      <c r="Q209" s="141" t="s">
        <v>425</v>
      </c>
      <c r="R209" s="141" t="s">
        <v>361</v>
      </c>
      <c r="S209" s="141" t="s">
        <v>1396</v>
      </c>
      <c r="T209" s="141" t="s">
        <v>2636</v>
      </c>
      <c r="U209" s="141" t="s">
        <v>2636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354</v>
      </c>
      <c r="AL209" s="141" t="s">
        <v>364</v>
      </c>
      <c r="AM209" s="141" t="s">
        <v>354</v>
      </c>
      <c r="AN209" s="141" t="s">
        <v>2637</v>
      </c>
      <c r="AO209" s="141" t="s">
        <v>2636</v>
      </c>
      <c r="AP209" s="141" t="s">
        <v>366</v>
      </c>
      <c r="AQ209" s="141" t="s">
        <v>367</v>
      </c>
      <c r="AR209" s="141" t="s">
        <v>368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2726</v>
      </c>
      <c r="E210" s="141"/>
      <c r="F210" s="141" t="s">
        <v>466</v>
      </c>
      <c r="G210" s="141"/>
      <c r="H210" s="141" t="s">
        <v>353</v>
      </c>
      <c r="I210" s="141"/>
      <c r="J210" s="141" t="s">
        <v>354</v>
      </c>
      <c r="K210" s="141" t="s">
        <v>580</v>
      </c>
      <c r="L210" s="141"/>
      <c r="M210" s="141"/>
      <c r="N210" s="141" t="s">
        <v>354</v>
      </c>
      <c r="O210" s="141"/>
      <c r="P210" s="141"/>
      <c r="Q210" s="141"/>
      <c r="R210" s="141"/>
      <c r="S210" s="141" t="s">
        <v>1396</v>
      </c>
      <c r="T210" s="141" t="s">
        <v>2636</v>
      </c>
      <c r="U210" s="141" t="s">
        <v>2636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354</v>
      </c>
      <c r="AL210" s="141" t="s">
        <v>364</v>
      </c>
      <c r="AM210" s="141" t="s">
        <v>354</v>
      </c>
      <c r="AN210" s="141" t="s">
        <v>2637</v>
      </c>
      <c r="AO210" s="141" t="s">
        <v>2636</v>
      </c>
      <c r="AP210" s="141" t="s">
        <v>366</v>
      </c>
      <c r="AQ210" s="141" t="s">
        <v>367</v>
      </c>
      <c r="AR210" s="141" t="s">
        <v>368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2727</v>
      </c>
      <c r="D211" s="141" t="s">
        <v>2728</v>
      </c>
      <c r="E211" s="141" t="s">
        <v>462</v>
      </c>
      <c r="F211" s="141" t="s">
        <v>2729</v>
      </c>
      <c r="G211" s="141"/>
      <c r="H211" s="141" t="s">
        <v>353</v>
      </c>
      <c r="I211" s="141"/>
      <c r="J211" s="141" t="s">
        <v>354</v>
      </c>
      <c r="K211" s="141" t="s">
        <v>1096</v>
      </c>
      <c r="L211" s="141" t="s">
        <v>2730</v>
      </c>
      <c r="M211" s="141" t="s">
        <v>1013</v>
      </c>
      <c r="N211" s="141" t="s">
        <v>354</v>
      </c>
      <c r="O211" s="141" t="s">
        <v>393</v>
      </c>
      <c r="P211" s="141" t="s">
        <v>424</v>
      </c>
      <c r="Q211" s="141" t="s">
        <v>425</v>
      </c>
      <c r="R211" s="141" t="s">
        <v>361</v>
      </c>
      <c r="S211" s="141" t="s">
        <v>1380</v>
      </c>
      <c r="T211" s="141" t="s">
        <v>2731</v>
      </c>
      <c r="U211" s="141" t="s">
        <v>2731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354</v>
      </c>
      <c r="AL211" s="141" t="s">
        <v>364</v>
      </c>
      <c r="AM211" s="141" t="s">
        <v>354</v>
      </c>
      <c r="AN211" s="141" t="s">
        <v>1966</v>
      </c>
      <c r="AO211" s="141" t="s">
        <v>2731</v>
      </c>
      <c r="AP211" s="141" t="s">
        <v>488</v>
      </c>
      <c r="AQ211" s="141" t="s">
        <v>489</v>
      </c>
      <c r="AR211" s="141" t="s">
        <v>490</v>
      </c>
      <c r="AS211" s="141" t="s">
        <v>369</v>
      </c>
      <c r="AT211" s="141"/>
      <c r="AU211" s="141" t="s">
        <v>2730</v>
      </c>
      <c r="AV211" s="141" t="s">
        <v>489</v>
      </c>
      <c r="AW211" s="141" t="s">
        <v>2732</v>
      </c>
      <c r="AX211" s="141" t="s">
        <v>372</v>
      </c>
      <c r="AY211" s="141" t="s">
        <v>2733</v>
      </c>
      <c r="AZ211" s="141" t="s">
        <v>493</v>
      </c>
      <c r="BA211" s="141" t="s">
        <v>2734</v>
      </c>
      <c r="BB211" s="141" t="s">
        <v>495</v>
      </c>
      <c r="BC211" s="141" t="s">
        <v>2735</v>
      </c>
      <c r="BD211" s="141" t="s">
        <v>497</v>
      </c>
      <c r="BE211" s="141" t="s">
        <v>498</v>
      </c>
      <c r="BF211" s="141" t="s">
        <v>499</v>
      </c>
      <c r="BG211" s="141" t="s">
        <v>2736</v>
      </c>
      <c r="BH211" s="141" t="s">
        <v>501</v>
      </c>
      <c r="BI211" s="141" t="s">
        <v>2737</v>
      </c>
      <c r="BJ211" s="141" t="s">
        <v>380</v>
      </c>
      <c r="BK211" s="141" t="s">
        <v>2738</v>
      </c>
      <c r="BL211" s="141" t="s">
        <v>382</v>
      </c>
      <c r="BM211" s="141" t="s">
        <v>2739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2740</v>
      </c>
      <c r="D212" s="141" t="s">
        <v>2196</v>
      </c>
      <c r="E212" s="141" t="s">
        <v>2386</v>
      </c>
      <c r="F212" s="141" t="s">
        <v>2741</v>
      </c>
      <c r="G212" s="141"/>
      <c r="H212" s="141" t="s">
        <v>353</v>
      </c>
      <c r="I212" s="141"/>
      <c r="J212" s="141" t="s">
        <v>354</v>
      </c>
      <c r="K212" s="141" t="s">
        <v>2170</v>
      </c>
      <c r="L212" s="141" t="s">
        <v>2742</v>
      </c>
      <c r="M212" s="141" t="s">
        <v>2743</v>
      </c>
      <c r="N212" s="141" t="s">
        <v>354</v>
      </c>
      <c r="O212" s="141" t="s">
        <v>393</v>
      </c>
      <c r="P212" s="141" t="s">
        <v>424</v>
      </c>
      <c r="Q212" s="141" t="s">
        <v>425</v>
      </c>
      <c r="R212" s="141" t="s">
        <v>361</v>
      </c>
      <c r="S212" s="141" t="s">
        <v>1380</v>
      </c>
      <c r="T212" s="141" t="s">
        <v>2731</v>
      </c>
      <c r="U212" s="141" t="s">
        <v>2731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354</v>
      </c>
      <c r="AL212" s="141" t="s">
        <v>364</v>
      </c>
      <c r="AM212" s="141" t="s">
        <v>354</v>
      </c>
      <c r="AN212" s="141" t="s">
        <v>1966</v>
      </c>
      <c r="AO212" s="141" t="s">
        <v>2731</v>
      </c>
      <c r="AP212" s="141" t="s">
        <v>488</v>
      </c>
      <c r="AQ212" s="141" t="s">
        <v>489</v>
      </c>
      <c r="AR212" s="141" t="s">
        <v>490</v>
      </c>
      <c r="AS212" s="141" t="s">
        <v>393</v>
      </c>
      <c r="AT212" s="141"/>
      <c r="AU212" s="141" t="s">
        <v>2742</v>
      </c>
      <c r="AV212" s="141" t="s">
        <v>489</v>
      </c>
      <c r="AW212" s="141" t="s">
        <v>2744</v>
      </c>
      <c r="AX212" s="141" t="s">
        <v>372</v>
      </c>
      <c r="AY212" s="141" t="s">
        <v>2227</v>
      </c>
      <c r="AZ212" s="141" t="s">
        <v>493</v>
      </c>
      <c r="BA212" s="141" t="s">
        <v>2745</v>
      </c>
      <c r="BB212" s="141" t="s">
        <v>495</v>
      </c>
      <c r="BC212" s="141" t="s">
        <v>947</v>
      </c>
      <c r="BD212" s="141" t="s">
        <v>497</v>
      </c>
      <c r="BE212" s="141" t="s">
        <v>2746</v>
      </c>
      <c r="BF212" s="141" t="s">
        <v>499</v>
      </c>
      <c r="BG212" s="141" t="s">
        <v>2747</v>
      </c>
      <c r="BH212" s="141" t="s">
        <v>501</v>
      </c>
      <c r="BI212" s="141" t="s">
        <v>2748</v>
      </c>
      <c r="BJ212" s="141" t="s">
        <v>380</v>
      </c>
      <c r="BK212" s="141" t="s">
        <v>2749</v>
      </c>
      <c r="BL212" s="141" t="s">
        <v>382</v>
      </c>
      <c r="BM212" s="141" t="s">
        <v>2750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2751</v>
      </c>
      <c r="D213" s="141" t="s">
        <v>2752</v>
      </c>
      <c r="E213" s="141" t="s">
        <v>1992</v>
      </c>
      <c r="F213" s="141" t="s">
        <v>2564</v>
      </c>
      <c r="G213" s="141"/>
      <c r="H213" s="141" t="s">
        <v>353</v>
      </c>
      <c r="I213" s="141"/>
      <c r="J213" s="141" t="s">
        <v>354</v>
      </c>
      <c r="K213" s="141" t="s">
        <v>2179</v>
      </c>
      <c r="L213" s="141" t="s">
        <v>2753</v>
      </c>
      <c r="M213" s="141" t="s">
        <v>2754</v>
      </c>
      <c r="N213" s="141" t="s">
        <v>354</v>
      </c>
      <c r="O213" s="141" t="s">
        <v>369</v>
      </c>
      <c r="P213" s="141" t="s">
        <v>528</v>
      </c>
      <c r="Q213" s="141" t="s">
        <v>529</v>
      </c>
      <c r="R213" s="141" t="s">
        <v>361</v>
      </c>
      <c r="S213" s="141" t="s">
        <v>1380</v>
      </c>
      <c r="T213" s="141" t="s">
        <v>2731</v>
      </c>
      <c r="U213" s="141" t="s">
        <v>2731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354</v>
      </c>
      <c r="AL213" s="141" t="s">
        <v>364</v>
      </c>
      <c r="AM213" s="141" t="s">
        <v>354</v>
      </c>
      <c r="AN213" s="141" t="s">
        <v>1966</v>
      </c>
      <c r="AO213" s="141" t="s">
        <v>2731</v>
      </c>
      <c r="AP213" s="141" t="s">
        <v>488</v>
      </c>
      <c r="AQ213" s="141" t="s">
        <v>489</v>
      </c>
      <c r="AR213" s="141" t="s">
        <v>490</v>
      </c>
      <c r="AS213" s="141" t="s">
        <v>358</v>
      </c>
      <c r="AT213" s="141"/>
      <c r="AU213" s="141" t="s">
        <v>2753</v>
      </c>
      <c r="AV213" s="141" t="s">
        <v>489</v>
      </c>
      <c r="AW213" s="141" t="s">
        <v>2755</v>
      </c>
      <c r="AX213" s="141" t="s">
        <v>372</v>
      </c>
      <c r="AY213" s="141" t="s">
        <v>1783</v>
      </c>
      <c r="AZ213" s="141" t="s">
        <v>493</v>
      </c>
      <c r="BA213" s="141" t="s">
        <v>2756</v>
      </c>
      <c r="BB213" s="141" t="s">
        <v>495</v>
      </c>
      <c r="BC213" s="141" t="s">
        <v>806</v>
      </c>
      <c r="BD213" s="141" t="s">
        <v>497</v>
      </c>
      <c r="BE213" s="141" t="s">
        <v>2757</v>
      </c>
      <c r="BF213" s="141" t="s">
        <v>499</v>
      </c>
      <c r="BG213" s="141" t="s">
        <v>2758</v>
      </c>
      <c r="BH213" s="141" t="s">
        <v>501</v>
      </c>
      <c r="BI213" s="141" t="s">
        <v>2759</v>
      </c>
      <c r="BJ213" s="141" t="s">
        <v>380</v>
      </c>
      <c r="BK213" s="141" t="s">
        <v>1298</v>
      </c>
      <c r="BL213" s="141" t="s">
        <v>382</v>
      </c>
      <c r="BM213" s="141" t="s">
        <v>2760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2761</v>
      </c>
      <c r="E214" s="141"/>
      <c r="F214" s="141" t="s">
        <v>466</v>
      </c>
      <c r="G214" s="141"/>
      <c r="H214" s="141" t="s">
        <v>353</v>
      </c>
      <c r="I214" s="141"/>
      <c r="J214" s="141" t="s">
        <v>354</v>
      </c>
      <c r="K214" s="141" t="s">
        <v>750</v>
      </c>
      <c r="L214" s="141"/>
      <c r="M214" s="141"/>
      <c r="N214" s="141" t="s">
        <v>354</v>
      </c>
      <c r="O214" s="141"/>
      <c r="P214" s="141"/>
      <c r="Q214" s="141"/>
      <c r="R214" s="141"/>
      <c r="S214" s="141" t="s">
        <v>1380</v>
      </c>
      <c r="T214" s="141" t="s">
        <v>2731</v>
      </c>
      <c r="U214" s="141" t="s">
        <v>2731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354</v>
      </c>
      <c r="AL214" s="141" t="s">
        <v>364</v>
      </c>
      <c r="AM214" s="141" t="s">
        <v>354</v>
      </c>
      <c r="AN214" s="141" t="s">
        <v>1966</v>
      </c>
      <c r="AO214" s="141" t="s">
        <v>2731</v>
      </c>
      <c r="AP214" s="141" t="s">
        <v>488</v>
      </c>
      <c r="AQ214" s="141" t="s">
        <v>489</v>
      </c>
      <c r="AR214" s="141" t="s">
        <v>490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2762</v>
      </c>
      <c r="E215" s="141"/>
      <c r="F215" s="141" t="s">
        <v>466</v>
      </c>
      <c r="G215" s="141"/>
      <c r="H215" s="141" t="s">
        <v>353</v>
      </c>
      <c r="I215" s="141"/>
      <c r="J215" s="141" t="s">
        <v>354</v>
      </c>
      <c r="K215" s="141" t="s">
        <v>1980</v>
      </c>
      <c r="L215" s="141"/>
      <c r="M215" s="141"/>
      <c r="N215" s="141" t="s">
        <v>354</v>
      </c>
      <c r="O215" s="141"/>
      <c r="P215" s="141"/>
      <c r="Q215" s="141"/>
      <c r="R215" s="141"/>
      <c r="S215" s="141" t="s">
        <v>1380</v>
      </c>
      <c r="T215" s="141" t="s">
        <v>2731</v>
      </c>
      <c r="U215" s="141" t="s">
        <v>2731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354</v>
      </c>
      <c r="AL215" s="141" t="s">
        <v>364</v>
      </c>
      <c r="AM215" s="141" t="s">
        <v>354</v>
      </c>
      <c r="AN215" s="141" t="s">
        <v>1966</v>
      </c>
      <c r="AO215" s="141" t="s">
        <v>2731</v>
      </c>
      <c r="AP215" s="141" t="s">
        <v>488</v>
      </c>
      <c r="AQ215" s="141" t="s">
        <v>489</v>
      </c>
      <c r="AR215" s="141" t="s">
        <v>490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2763</v>
      </c>
      <c r="D216" s="141" t="s">
        <v>2637</v>
      </c>
      <c r="E216" s="141" t="s">
        <v>727</v>
      </c>
      <c r="F216" s="141" t="s">
        <v>2646</v>
      </c>
      <c r="G216" s="141"/>
      <c r="H216" s="141" t="s">
        <v>353</v>
      </c>
      <c r="I216" s="141"/>
      <c r="J216" s="141" t="s">
        <v>354</v>
      </c>
      <c r="K216" s="141" t="s">
        <v>1407</v>
      </c>
      <c r="L216" s="141" t="s">
        <v>2764</v>
      </c>
      <c r="M216" s="141" t="s">
        <v>1297</v>
      </c>
      <c r="N216" s="141" t="s">
        <v>354</v>
      </c>
      <c r="O216" s="141" t="s">
        <v>426</v>
      </c>
      <c r="P216" s="141" t="s">
        <v>454</v>
      </c>
      <c r="Q216" s="141" t="s">
        <v>455</v>
      </c>
      <c r="R216" s="141" t="s">
        <v>361</v>
      </c>
      <c r="S216" s="141" t="s">
        <v>1367</v>
      </c>
      <c r="T216" s="141" t="s">
        <v>2765</v>
      </c>
      <c r="U216" s="141" t="s">
        <v>2765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354</v>
      </c>
      <c r="AL216" s="141" t="s">
        <v>364</v>
      </c>
      <c r="AM216" s="141" t="s">
        <v>354</v>
      </c>
      <c r="AN216" s="141" t="s">
        <v>380</v>
      </c>
      <c r="AO216" s="141" t="s">
        <v>2765</v>
      </c>
      <c r="AP216" s="141" t="s">
        <v>2427</v>
      </c>
      <c r="AQ216" s="141" t="s">
        <v>848</v>
      </c>
      <c r="AR216" s="141" t="s">
        <v>408</v>
      </c>
      <c r="AS216" s="141" t="s">
        <v>369</v>
      </c>
      <c r="AT216" s="141"/>
      <c r="AU216" s="141" t="s">
        <v>2764</v>
      </c>
      <c r="AV216" s="141" t="s">
        <v>499</v>
      </c>
      <c r="AW216" s="141" t="s">
        <v>1683</v>
      </c>
      <c r="AX216" s="141" t="s">
        <v>657</v>
      </c>
      <c r="AY216" s="141" t="s">
        <v>2766</v>
      </c>
      <c r="AZ216" s="141" t="s">
        <v>910</v>
      </c>
      <c r="BA216" s="141" t="s">
        <v>1889</v>
      </c>
      <c r="BB216" s="141" t="s">
        <v>497</v>
      </c>
      <c r="BC216" s="141" t="s">
        <v>2063</v>
      </c>
      <c r="BD216" s="141" t="s">
        <v>501</v>
      </c>
      <c r="BE216" s="141" t="s">
        <v>2767</v>
      </c>
      <c r="BF216" s="141" t="s">
        <v>900</v>
      </c>
      <c r="BG216" s="141" t="s">
        <v>650</v>
      </c>
      <c r="BH216" s="141" t="s">
        <v>787</v>
      </c>
      <c r="BI216" s="141" t="s">
        <v>2768</v>
      </c>
      <c r="BJ216" s="141" t="s">
        <v>382</v>
      </c>
      <c r="BK216" s="141" t="s">
        <v>2769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2770</v>
      </c>
      <c r="D217" s="141" t="s">
        <v>2771</v>
      </c>
      <c r="E217" s="141" t="s">
        <v>643</v>
      </c>
      <c r="F217" s="141" t="s">
        <v>2772</v>
      </c>
      <c r="G217" s="141"/>
      <c r="H217" s="141" t="s">
        <v>353</v>
      </c>
      <c r="I217" s="141"/>
      <c r="J217" s="141" t="s">
        <v>354</v>
      </c>
      <c r="K217" s="141" t="s">
        <v>459</v>
      </c>
      <c r="L217" s="141" t="s">
        <v>2773</v>
      </c>
      <c r="M217" s="141" t="s">
        <v>2774</v>
      </c>
      <c r="N217" s="141" t="s">
        <v>354</v>
      </c>
      <c r="O217" s="141" t="s">
        <v>393</v>
      </c>
      <c r="P217" s="141" t="s">
        <v>424</v>
      </c>
      <c r="Q217" s="141" t="s">
        <v>425</v>
      </c>
      <c r="R217" s="141" t="s">
        <v>361</v>
      </c>
      <c r="S217" s="141" t="s">
        <v>1367</v>
      </c>
      <c r="T217" s="141" t="s">
        <v>2765</v>
      </c>
      <c r="U217" s="141" t="s">
        <v>2765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354</v>
      </c>
      <c r="AL217" s="141" t="s">
        <v>364</v>
      </c>
      <c r="AM217" s="141" t="s">
        <v>354</v>
      </c>
      <c r="AN217" s="141" t="s">
        <v>380</v>
      </c>
      <c r="AO217" s="141" t="s">
        <v>2765</v>
      </c>
      <c r="AP217" s="141" t="s">
        <v>2427</v>
      </c>
      <c r="AQ217" s="141" t="s">
        <v>848</v>
      </c>
      <c r="AR217" s="141" t="s">
        <v>408</v>
      </c>
      <c r="AS217" s="141" t="s">
        <v>393</v>
      </c>
      <c r="AT217" s="141"/>
      <c r="AU217" s="141" t="s">
        <v>2773</v>
      </c>
      <c r="AV217" s="141" t="s">
        <v>499</v>
      </c>
      <c r="AW217" s="141" t="s">
        <v>2775</v>
      </c>
      <c r="AX217" s="141" t="s">
        <v>657</v>
      </c>
      <c r="AY217" s="141" t="s">
        <v>715</v>
      </c>
      <c r="AZ217" s="141" t="s">
        <v>910</v>
      </c>
      <c r="BA217" s="141" t="s">
        <v>2776</v>
      </c>
      <c r="BB217" s="141" t="s">
        <v>497</v>
      </c>
      <c r="BC217" s="141" t="s">
        <v>2777</v>
      </c>
      <c r="BD217" s="141" t="s">
        <v>501</v>
      </c>
      <c r="BE217" s="141" t="s">
        <v>2030</v>
      </c>
      <c r="BF217" s="141" t="s">
        <v>900</v>
      </c>
      <c r="BG217" s="141" t="s">
        <v>2778</v>
      </c>
      <c r="BH217" s="141" t="s">
        <v>787</v>
      </c>
      <c r="BI217" s="141" t="s">
        <v>2779</v>
      </c>
      <c r="BJ217" s="141" t="s">
        <v>382</v>
      </c>
      <c r="BK217" s="141" t="s">
        <v>2780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2781</v>
      </c>
      <c r="D218" s="141" t="s">
        <v>2782</v>
      </c>
      <c r="E218" s="141" t="s">
        <v>2783</v>
      </c>
      <c r="F218" s="141" t="s">
        <v>2784</v>
      </c>
      <c r="G218" s="141"/>
      <c r="H218" s="141" t="s">
        <v>353</v>
      </c>
      <c r="I218" s="141"/>
      <c r="J218" s="141" t="s">
        <v>354</v>
      </c>
      <c r="K218" s="141" t="s">
        <v>686</v>
      </c>
      <c r="L218" s="141" t="s">
        <v>2785</v>
      </c>
      <c r="M218" s="141" t="s">
        <v>2786</v>
      </c>
      <c r="N218" s="141" t="s">
        <v>354</v>
      </c>
      <c r="O218" s="141" t="s">
        <v>369</v>
      </c>
      <c r="P218" s="141" t="s">
        <v>528</v>
      </c>
      <c r="Q218" s="141" t="s">
        <v>529</v>
      </c>
      <c r="R218" s="141" t="s">
        <v>361</v>
      </c>
      <c r="S218" s="141" t="s">
        <v>1367</v>
      </c>
      <c r="T218" s="141" t="s">
        <v>2765</v>
      </c>
      <c r="U218" s="141" t="s">
        <v>2765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354</v>
      </c>
      <c r="AL218" s="141" t="s">
        <v>364</v>
      </c>
      <c r="AM218" s="141" t="s">
        <v>354</v>
      </c>
      <c r="AN218" s="141" t="s">
        <v>380</v>
      </c>
      <c r="AO218" s="141" t="s">
        <v>2765</v>
      </c>
      <c r="AP218" s="141" t="s">
        <v>2427</v>
      </c>
      <c r="AQ218" s="141" t="s">
        <v>848</v>
      </c>
      <c r="AR218" s="141" t="s">
        <v>408</v>
      </c>
      <c r="AS218" s="141" t="s">
        <v>358</v>
      </c>
      <c r="AT218" s="141"/>
      <c r="AU218" s="141" t="s">
        <v>2785</v>
      </c>
      <c r="AV218" s="141" t="s">
        <v>499</v>
      </c>
      <c r="AW218" s="141" t="s">
        <v>2787</v>
      </c>
      <c r="AX218" s="141" t="s">
        <v>657</v>
      </c>
      <c r="AY218" s="141" t="s">
        <v>2788</v>
      </c>
      <c r="AZ218" s="141" t="s">
        <v>910</v>
      </c>
      <c r="BA218" s="141" t="s">
        <v>2789</v>
      </c>
      <c r="BB218" s="141" t="s">
        <v>497</v>
      </c>
      <c r="BC218" s="141" t="s">
        <v>2790</v>
      </c>
      <c r="BD218" s="141" t="s">
        <v>501</v>
      </c>
      <c r="BE218" s="141" t="s">
        <v>2791</v>
      </c>
      <c r="BF218" s="141" t="s">
        <v>900</v>
      </c>
      <c r="BG218" s="141" t="s">
        <v>2792</v>
      </c>
      <c r="BH218" s="141" t="s">
        <v>787</v>
      </c>
      <c r="BI218" s="141" t="s">
        <v>2793</v>
      </c>
      <c r="BJ218" s="141" t="s">
        <v>382</v>
      </c>
      <c r="BK218" s="141" t="s">
        <v>2794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2795</v>
      </c>
      <c r="D219" s="141" t="s">
        <v>785</v>
      </c>
      <c r="E219" s="141" t="s">
        <v>2095</v>
      </c>
      <c r="F219" s="141" t="s">
        <v>2601</v>
      </c>
      <c r="G219" s="141"/>
      <c r="H219" s="141" t="s">
        <v>353</v>
      </c>
      <c r="I219" s="141"/>
      <c r="J219" s="141" t="s">
        <v>354</v>
      </c>
      <c r="K219" s="141" t="s">
        <v>1563</v>
      </c>
      <c r="L219" s="141" t="s">
        <v>1527</v>
      </c>
      <c r="M219" s="141" t="s">
        <v>2796</v>
      </c>
      <c r="N219" s="141" t="s">
        <v>354</v>
      </c>
      <c r="O219" s="141" t="s">
        <v>369</v>
      </c>
      <c r="P219" s="141" t="s">
        <v>528</v>
      </c>
      <c r="Q219" s="141" t="s">
        <v>529</v>
      </c>
      <c r="R219" s="141" t="s">
        <v>361</v>
      </c>
      <c r="S219" s="141" t="s">
        <v>1367</v>
      </c>
      <c r="T219" s="141" t="s">
        <v>2765</v>
      </c>
      <c r="U219" s="141" t="s">
        <v>2765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354</v>
      </c>
      <c r="AL219" s="141" t="s">
        <v>364</v>
      </c>
      <c r="AM219" s="141" t="s">
        <v>354</v>
      </c>
      <c r="AN219" s="141" t="s">
        <v>380</v>
      </c>
      <c r="AO219" s="141" t="s">
        <v>2765</v>
      </c>
      <c r="AP219" s="141" t="s">
        <v>2427</v>
      </c>
      <c r="AQ219" s="141" t="s">
        <v>848</v>
      </c>
      <c r="AR219" s="141" t="s">
        <v>408</v>
      </c>
      <c r="AS219" s="141" t="s">
        <v>426</v>
      </c>
      <c r="AT219" s="141"/>
      <c r="AU219" s="141" t="s">
        <v>1527</v>
      </c>
      <c r="AV219" s="141" t="s">
        <v>499</v>
      </c>
      <c r="AW219" s="141" t="s">
        <v>2797</v>
      </c>
      <c r="AX219" s="141" t="s">
        <v>657</v>
      </c>
      <c r="AY219" s="141" t="s">
        <v>2798</v>
      </c>
      <c r="AZ219" s="141" t="s">
        <v>910</v>
      </c>
      <c r="BA219" s="141" t="s">
        <v>2799</v>
      </c>
      <c r="BB219" s="141" t="s">
        <v>497</v>
      </c>
      <c r="BC219" s="141" t="s">
        <v>1296</v>
      </c>
      <c r="BD219" s="141" t="s">
        <v>501</v>
      </c>
      <c r="BE219" s="141" t="s">
        <v>1148</v>
      </c>
      <c r="BF219" s="141" t="s">
        <v>900</v>
      </c>
      <c r="BG219" s="141" t="s">
        <v>2800</v>
      </c>
      <c r="BH219" s="141" t="s">
        <v>787</v>
      </c>
      <c r="BI219" s="141" t="s">
        <v>2149</v>
      </c>
      <c r="BJ219" s="141" t="s">
        <v>382</v>
      </c>
      <c r="BK219" s="141" t="s">
        <v>2452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2801</v>
      </c>
      <c r="D220" s="141" t="s">
        <v>2802</v>
      </c>
      <c r="E220" s="141" t="s">
        <v>764</v>
      </c>
      <c r="F220" s="141" t="s">
        <v>2803</v>
      </c>
      <c r="G220" s="141"/>
      <c r="H220" s="141" t="s">
        <v>353</v>
      </c>
      <c r="I220" s="141"/>
      <c r="J220" s="141" t="s">
        <v>354</v>
      </c>
      <c r="K220" s="141" t="s">
        <v>1117</v>
      </c>
      <c r="L220" s="141" t="s">
        <v>2804</v>
      </c>
      <c r="M220" s="141" t="s">
        <v>2805</v>
      </c>
      <c r="N220" s="141" t="s">
        <v>354</v>
      </c>
      <c r="O220" s="141" t="s">
        <v>393</v>
      </c>
      <c r="P220" s="141" t="s">
        <v>424</v>
      </c>
      <c r="Q220" s="141" t="s">
        <v>425</v>
      </c>
      <c r="R220" s="141" t="s">
        <v>361</v>
      </c>
      <c r="S220" s="141" t="s">
        <v>1367</v>
      </c>
      <c r="T220" s="141" t="s">
        <v>2765</v>
      </c>
      <c r="U220" s="141" t="s">
        <v>2765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354</v>
      </c>
      <c r="AL220" s="141" t="s">
        <v>364</v>
      </c>
      <c r="AM220" s="141" t="s">
        <v>354</v>
      </c>
      <c r="AN220" s="141" t="s">
        <v>380</v>
      </c>
      <c r="AO220" s="141" t="s">
        <v>2765</v>
      </c>
      <c r="AP220" s="141" t="s">
        <v>2427</v>
      </c>
      <c r="AQ220" s="141" t="s">
        <v>848</v>
      </c>
      <c r="AR220" s="141" t="s">
        <v>408</v>
      </c>
      <c r="AS220" s="141" t="s">
        <v>441</v>
      </c>
      <c r="AT220" s="141"/>
      <c r="AU220" s="141" t="s">
        <v>2804</v>
      </c>
      <c r="AV220" s="141" t="s">
        <v>499</v>
      </c>
      <c r="AW220" s="141" t="s">
        <v>2109</v>
      </c>
      <c r="AX220" s="141" t="s">
        <v>657</v>
      </c>
      <c r="AY220" s="141" t="s">
        <v>1871</v>
      </c>
      <c r="AZ220" s="141" t="s">
        <v>910</v>
      </c>
      <c r="BA220" s="141" t="s">
        <v>2806</v>
      </c>
      <c r="BB220" s="141" t="s">
        <v>497</v>
      </c>
      <c r="BC220" s="141" t="s">
        <v>2053</v>
      </c>
      <c r="BD220" s="141" t="s">
        <v>501</v>
      </c>
      <c r="BE220" s="141" t="s">
        <v>2807</v>
      </c>
      <c r="BF220" s="141" t="s">
        <v>900</v>
      </c>
      <c r="BG220" s="141" t="s">
        <v>2808</v>
      </c>
      <c r="BH220" s="141" t="s">
        <v>787</v>
      </c>
      <c r="BI220" s="141" t="s">
        <v>2809</v>
      </c>
      <c r="BJ220" s="141" t="s">
        <v>382</v>
      </c>
      <c r="BK220" s="141" t="s">
        <v>2810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2811</v>
      </c>
      <c r="D221" s="141" t="s">
        <v>2812</v>
      </c>
      <c r="E221" s="141" t="s">
        <v>2813</v>
      </c>
      <c r="F221" s="141" t="s">
        <v>2814</v>
      </c>
      <c r="G221" s="141"/>
      <c r="H221" s="141" t="s">
        <v>353</v>
      </c>
      <c r="I221" s="141"/>
      <c r="J221" s="141" t="s">
        <v>354</v>
      </c>
      <c r="K221" s="141" t="s">
        <v>761</v>
      </c>
      <c r="L221" s="141" t="s">
        <v>1622</v>
      </c>
      <c r="M221" s="141" t="s">
        <v>2815</v>
      </c>
      <c r="N221" s="141" t="s">
        <v>354</v>
      </c>
      <c r="O221" s="141" t="s">
        <v>369</v>
      </c>
      <c r="P221" s="141" t="s">
        <v>528</v>
      </c>
      <c r="Q221" s="141" t="s">
        <v>529</v>
      </c>
      <c r="R221" s="141" t="s">
        <v>361</v>
      </c>
      <c r="S221" s="141" t="s">
        <v>1367</v>
      </c>
      <c r="T221" s="141" t="s">
        <v>2765</v>
      </c>
      <c r="U221" s="141" t="s">
        <v>2765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354</v>
      </c>
      <c r="AL221" s="141" t="s">
        <v>364</v>
      </c>
      <c r="AM221" s="141" t="s">
        <v>354</v>
      </c>
      <c r="AN221" s="141" t="s">
        <v>380</v>
      </c>
      <c r="AO221" s="141" t="s">
        <v>2765</v>
      </c>
      <c r="AP221" s="141" t="s">
        <v>2427</v>
      </c>
      <c r="AQ221" s="141" t="s">
        <v>848</v>
      </c>
      <c r="AR221" s="141" t="s">
        <v>408</v>
      </c>
      <c r="AS221" s="141" t="s">
        <v>391</v>
      </c>
      <c r="AT221" s="141"/>
      <c r="AU221" s="141" t="s">
        <v>1622</v>
      </c>
      <c r="AV221" s="141" t="s">
        <v>499</v>
      </c>
      <c r="AW221" s="141" t="s">
        <v>2816</v>
      </c>
      <c r="AX221" s="141" t="s">
        <v>657</v>
      </c>
      <c r="AY221" s="141" t="s">
        <v>2817</v>
      </c>
      <c r="AZ221" s="141" t="s">
        <v>910</v>
      </c>
      <c r="BA221" s="141" t="s">
        <v>2818</v>
      </c>
      <c r="BB221" s="141" t="s">
        <v>497</v>
      </c>
      <c r="BC221" s="141" t="s">
        <v>2819</v>
      </c>
      <c r="BD221" s="141" t="s">
        <v>501</v>
      </c>
      <c r="BE221" s="141" t="s">
        <v>2820</v>
      </c>
      <c r="BF221" s="141" t="s">
        <v>900</v>
      </c>
      <c r="BG221" s="141" t="s">
        <v>2821</v>
      </c>
      <c r="BH221" s="141" t="s">
        <v>787</v>
      </c>
      <c r="BI221" s="141" t="s">
        <v>2382</v>
      </c>
      <c r="BJ221" s="141" t="s">
        <v>382</v>
      </c>
      <c r="BK221" s="141" t="s">
        <v>2822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2823</v>
      </c>
      <c r="D222" s="141" t="s">
        <v>783</v>
      </c>
      <c r="E222" s="141" t="s">
        <v>572</v>
      </c>
      <c r="F222" s="141" t="s">
        <v>2824</v>
      </c>
      <c r="G222" s="141"/>
      <c r="H222" s="141" t="s">
        <v>353</v>
      </c>
      <c r="I222" s="141"/>
      <c r="J222" s="141" t="s">
        <v>354</v>
      </c>
      <c r="K222" s="141" t="s">
        <v>671</v>
      </c>
      <c r="L222" s="141" t="s">
        <v>2825</v>
      </c>
      <c r="M222" s="141" t="s">
        <v>2826</v>
      </c>
      <c r="N222" s="141" t="s">
        <v>354</v>
      </c>
      <c r="O222" s="141" t="s">
        <v>393</v>
      </c>
      <c r="P222" s="141" t="s">
        <v>424</v>
      </c>
      <c r="Q222" s="141" t="s">
        <v>425</v>
      </c>
      <c r="R222" s="141" t="s">
        <v>361</v>
      </c>
      <c r="S222" s="141" t="s">
        <v>1367</v>
      </c>
      <c r="T222" s="141" t="s">
        <v>2765</v>
      </c>
      <c r="U222" s="141" t="s">
        <v>2765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354</v>
      </c>
      <c r="AL222" s="141" t="s">
        <v>364</v>
      </c>
      <c r="AM222" s="141" t="s">
        <v>354</v>
      </c>
      <c r="AN222" s="141" t="s">
        <v>380</v>
      </c>
      <c r="AO222" s="141" t="s">
        <v>2765</v>
      </c>
      <c r="AP222" s="141" t="s">
        <v>2427</v>
      </c>
      <c r="AQ222" s="141" t="s">
        <v>848</v>
      </c>
      <c r="AR222" s="141" t="s">
        <v>408</v>
      </c>
      <c r="AS222" s="141" t="s">
        <v>368</v>
      </c>
      <c r="AT222" s="141"/>
      <c r="AU222" s="141" t="s">
        <v>2825</v>
      </c>
      <c r="AV222" s="141" t="s">
        <v>499</v>
      </c>
      <c r="AW222" s="141" t="s">
        <v>2827</v>
      </c>
      <c r="AX222" s="141" t="s">
        <v>657</v>
      </c>
      <c r="AY222" s="141" t="s">
        <v>660</v>
      </c>
      <c r="AZ222" s="141" t="s">
        <v>910</v>
      </c>
      <c r="BA222" s="141" t="s">
        <v>2828</v>
      </c>
      <c r="BB222" s="141" t="s">
        <v>497</v>
      </c>
      <c r="BC222" s="141" t="s">
        <v>2829</v>
      </c>
      <c r="BD222" s="141" t="s">
        <v>501</v>
      </c>
      <c r="BE222" s="141" t="s">
        <v>1940</v>
      </c>
      <c r="BF222" s="141" t="s">
        <v>900</v>
      </c>
      <c r="BG222" s="141" t="s">
        <v>2830</v>
      </c>
      <c r="BH222" s="141" t="s">
        <v>787</v>
      </c>
      <c r="BI222" s="141" t="s">
        <v>2831</v>
      </c>
      <c r="BJ222" s="141" t="s">
        <v>382</v>
      </c>
      <c r="BK222" s="141" t="s">
        <v>2832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2833</v>
      </c>
      <c r="D223" s="141" t="s">
        <v>2834</v>
      </c>
      <c r="E223" s="141" t="s">
        <v>2835</v>
      </c>
      <c r="F223" s="141" t="s">
        <v>2836</v>
      </c>
      <c r="G223" s="141"/>
      <c r="H223" s="141" t="s">
        <v>353</v>
      </c>
      <c r="I223" s="141"/>
      <c r="J223" s="141" t="s">
        <v>354</v>
      </c>
      <c r="K223" s="141" t="s">
        <v>754</v>
      </c>
      <c r="L223" s="141" t="s">
        <v>2416</v>
      </c>
      <c r="M223" s="141" t="s">
        <v>2837</v>
      </c>
      <c r="N223" s="141" t="s">
        <v>354</v>
      </c>
      <c r="O223" s="141" t="s">
        <v>358</v>
      </c>
      <c r="P223" s="141" t="s">
        <v>359</v>
      </c>
      <c r="Q223" s="141" t="s">
        <v>360</v>
      </c>
      <c r="R223" s="141" t="s">
        <v>361</v>
      </c>
      <c r="S223" s="141" t="s">
        <v>1367</v>
      </c>
      <c r="T223" s="141" t="s">
        <v>2765</v>
      </c>
      <c r="U223" s="141" t="s">
        <v>2765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354</v>
      </c>
      <c r="AL223" s="141" t="s">
        <v>364</v>
      </c>
      <c r="AM223" s="141" t="s">
        <v>354</v>
      </c>
      <c r="AN223" s="141" t="s">
        <v>380</v>
      </c>
      <c r="AO223" s="141" t="s">
        <v>2765</v>
      </c>
      <c r="AP223" s="141" t="s">
        <v>2427</v>
      </c>
      <c r="AQ223" s="141" t="s">
        <v>848</v>
      </c>
      <c r="AR223" s="141" t="s">
        <v>408</v>
      </c>
      <c r="AS223" s="141" t="s">
        <v>408</v>
      </c>
      <c r="AT223" s="141"/>
      <c r="AU223" s="141" t="s">
        <v>2416</v>
      </c>
      <c r="AV223" s="141" t="s">
        <v>499</v>
      </c>
      <c r="AW223" s="141" t="s">
        <v>2838</v>
      </c>
      <c r="AX223" s="141" t="s">
        <v>657</v>
      </c>
      <c r="AY223" s="141" t="s">
        <v>2839</v>
      </c>
      <c r="AZ223" s="141" t="s">
        <v>910</v>
      </c>
      <c r="BA223" s="141" t="s">
        <v>2840</v>
      </c>
      <c r="BB223" s="141" t="s">
        <v>497</v>
      </c>
      <c r="BC223" s="141" t="s">
        <v>1786</v>
      </c>
      <c r="BD223" s="141" t="s">
        <v>501</v>
      </c>
      <c r="BE223" s="141" t="s">
        <v>2841</v>
      </c>
      <c r="BF223" s="141" t="s">
        <v>900</v>
      </c>
      <c r="BG223" s="141" t="s">
        <v>2842</v>
      </c>
      <c r="BH223" s="141" t="s">
        <v>787</v>
      </c>
      <c r="BI223" s="141" t="s">
        <v>913</v>
      </c>
      <c r="BJ223" s="141" t="s">
        <v>382</v>
      </c>
      <c r="BK223" s="141" t="s">
        <v>2843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2844</v>
      </c>
      <c r="D224" s="141" t="s">
        <v>1910</v>
      </c>
      <c r="E224" s="141" t="s">
        <v>2845</v>
      </c>
      <c r="F224" s="141" t="s">
        <v>2846</v>
      </c>
      <c r="G224" s="141"/>
      <c r="H224" s="141" t="s">
        <v>353</v>
      </c>
      <c r="I224" s="141"/>
      <c r="J224" s="141" t="s">
        <v>354</v>
      </c>
      <c r="K224" s="141" t="s">
        <v>715</v>
      </c>
      <c r="L224" s="141" t="s">
        <v>2847</v>
      </c>
      <c r="M224" s="141" t="s">
        <v>2848</v>
      </c>
      <c r="N224" s="141" t="s">
        <v>354</v>
      </c>
      <c r="O224" s="141" t="s">
        <v>369</v>
      </c>
      <c r="P224" s="141" t="s">
        <v>528</v>
      </c>
      <c r="Q224" s="141" t="s">
        <v>529</v>
      </c>
      <c r="R224" s="141" t="s">
        <v>361</v>
      </c>
      <c r="S224" s="141" t="s">
        <v>1367</v>
      </c>
      <c r="T224" s="141" t="s">
        <v>2765</v>
      </c>
      <c r="U224" s="141" t="s">
        <v>2765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354</v>
      </c>
      <c r="AL224" s="141" t="s">
        <v>364</v>
      </c>
      <c r="AM224" s="141" t="s">
        <v>354</v>
      </c>
      <c r="AN224" s="141" t="s">
        <v>380</v>
      </c>
      <c r="AO224" s="141" t="s">
        <v>2765</v>
      </c>
      <c r="AP224" s="141" t="s">
        <v>2427</v>
      </c>
      <c r="AQ224" s="141" t="s">
        <v>848</v>
      </c>
      <c r="AR224" s="141" t="s">
        <v>408</v>
      </c>
      <c r="AS224" s="141" t="s">
        <v>490</v>
      </c>
      <c r="AT224" s="141"/>
      <c r="AU224" s="141" t="s">
        <v>2847</v>
      </c>
      <c r="AV224" s="141" t="s">
        <v>499</v>
      </c>
      <c r="AW224" s="141" t="s">
        <v>2849</v>
      </c>
      <c r="AX224" s="141" t="s">
        <v>657</v>
      </c>
      <c r="AY224" s="141" t="s">
        <v>2850</v>
      </c>
      <c r="AZ224" s="141" t="s">
        <v>910</v>
      </c>
      <c r="BA224" s="141" t="s">
        <v>2262</v>
      </c>
      <c r="BB224" s="141" t="s">
        <v>497</v>
      </c>
      <c r="BC224" s="141" t="s">
        <v>1841</v>
      </c>
      <c r="BD224" s="141" t="s">
        <v>501</v>
      </c>
      <c r="BE224" s="141" t="s">
        <v>2851</v>
      </c>
      <c r="BF224" s="141" t="s">
        <v>900</v>
      </c>
      <c r="BG224" s="141" t="s">
        <v>2852</v>
      </c>
      <c r="BH224" s="141" t="s">
        <v>787</v>
      </c>
      <c r="BI224" s="141" t="s">
        <v>2853</v>
      </c>
      <c r="BJ224" s="141" t="s">
        <v>382</v>
      </c>
      <c r="BK224" s="141" t="s">
        <v>2854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2855</v>
      </c>
      <c r="D225" s="141" t="s">
        <v>2856</v>
      </c>
      <c r="E225" s="141" t="s">
        <v>2857</v>
      </c>
      <c r="F225" s="141" t="s">
        <v>2858</v>
      </c>
      <c r="G225" s="141"/>
      <c r="H225" s="141" t="s">
        <v>353</v>
      </c>
      <c r="I225" s="141"/>
      <c r="J225" s="141" t="s">
        <v>354</v>
      </c>
      <c r="K225" s="141" t="s">
        <v>648</v>
      </c>
      <c r="L225" s="141" t="s">
        <v>2859</v>
      </c>
      <c r="M225" s="141" t="s">
        <v>2860</v>
      </c>
      <c r="N225" s="141" t="s">
        <v>354</v>
      </c>
      <c r="O225" s="141" t="s">
        <v>369</v>
      </c>
      <c r="P225" s="141" t="s">
        <v>528</v>
      </c>
      <c r="Q225" s="141" t="s">
        <v>529</v>
      </c>
      <c r="R225" s="141" t="s">
        <v>361</v>
      </c>
      <c r="S225" s="141" t="s">
        <v>1367</v>
      </c>
      <c r="T225" s="141" t="s">
        <v>2765</v>
      </c>
      <c r="U225" s="141" t="s">
        <v>2765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354</v>
      </c>
      <c r="AL225" s="141" t="s">
        <v>364</v>
      </c>
      <c r="AM225" s="141" t="s">
        <v>354</v>
      </c>
      <c r="AN225" s="141" t="s">
        <v>380</v>
      </c>
      <c r="AO225" s="141" t="s">
        <v>2765</v>
      </c>
      <c r="AP225" s="141" t="s">
        <v>2427</v>
      </c>
      <c r="AQ225" s="141" t="s">
        <v>848</v>
      </c>
      <c r="AR225" s="141" t="s">
        <v>408</v>
      </c>
      <c r="AS225" s="141" t="s">
        <v>485</v>
      </c>
      <c r="AT225" s="141"/>
      <c r="AU225" s="141" t="s">
        <v>2859</v>
      </c>
      <c r="AV225" s="141" t="s">
        <v>499</v>
      </c>
      <c r="AW225" s="141" t="s">
        <v>2861</v>
      </c>
      <c r="AX225" s="141" t="s">
        <v>657</v>
      </c>
      <c r="AY225" s="141" t="s">
        <v>2862</v>
      </c>
      <c r="AZ225" s="141" t="s">
        <v>910</v>
      </c>
      <c r="BA225" s="141" t="s">
        <v>2863</v>
      </c>
      <c r="BB225" s="141" t="s">
        <v>497</v>
      </c>
      <c r="BC225" s="141" t="s">
        <v>2864</v>
      </c>
      <c r="BD225" s="141" t="s">
        <v>501</v>
      </c>
      <c r="BE225" s="141" t="s">
        <v>2865</v>
      </c>
      <c r="BF225" s="141" t="s">
        <v>900</v>
      </c>
      <c r="BG225" s="141" t="s">
        <v>2866</v>
      </c>
      <c r="BH225" s="141" t="s">
        <v>787</v>
      </c>
      <c r="BI225" s="141" t="s">
        <v>2867</v>
      </c>
      <c r="BJ225" s="141" t="s">
        <v>382</v>
      </c>
      <c r="BK225" s="141" t="s">
        <v>2868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2869</v>
      </c>
      <c r="D226" s="141" t="s">
        <v>2870</v>
      </c>
      <c r="E226" s="141" t="s">
        <v>2871</v>
      </c>
      <c r="F226" s="141" t="s">
        <v>2703</v>
      </c>
      <c r="G226" s="141"/>
      <c r="H226" s="141" t="s">
        <v>353</v>
      </c>
      <c r="I226" s="141"/>
      <c r="J226" s="141" t="s">
        <v>354</v>
      </c>
      <c r="K226" s="141" t="s">
        <v>1140</v>
      </c>
      <c r="L226" s="141" t="s">
        <v>2872</v>
      </c>
      <c r="M226" s="141" t="s">
        <v>2873</v>
      </c>
      <c r="N226" s="141" t="s">
        <v>354</v>
      </c>
      <c r="O226" s="141" t="s">
        <v>408</v>
      </c>
      <c r="P226" s="141" t="s">
        <v>409</v>
      </c>
      <c r="Q226" s="141" t="s">
        <v>409</v>
      </c>
      <c r="R226" s="141" t="s">
        <v>361</v>
      </c>
      <c r="S226" s="141" t="s">
        <v>1367</v>
      </c>
      <c r="T226" s="141" t="s">
        <v>2765</v>
      </c>
      <c r="U226" s="141" t="s">
        <v>2765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354</v>
      </c>
      <c r="AL226" s="141" t="s">
        <v>364</v>
      </c>
      <c r="AM226" s="141" t="s">
        <v>354</v>
      </c>
      <c r="AN226" s="141" t="s">
        <v>380</v>
      </c>
      <c r="AO226" s="141" t="s">
        <v>2765</v>
      </c>
      <c r="AP226" s="141" t="s">
        <v>2427</v>
      </c>
      <c r="AQ226" s="141" t="s">
        <v>848</v>
      </c>
      <c r="AR226" s="141" t="s">
        <v>408</v>
      </c>
      <c r="AS226" s="141" t="s">
        <v>362</v>
      </c>
      <c r="AT226" s="141"/>
      <c r="AU226" s="141" t="s">
        <v>2872</v>
      </c>
      <c r="AV226" s="141" t="s">
        <v>499</v>
      </c>
      <c r="AW226" s="141" t="s">
        <v>1472</v>
      </c>
      <c r="AX226" s="141" t="s">
        <v>657</v>
      </c>
      <c r="AY226" s="141" t="s">
        <v>2235</v>
      </c>
      <c r="AZ226" s="141" t="s">
        <v>910</v>
      </c>
      <c r="BA226" s="141" t="s">
        <v>2874</v>
      </c>
      <c r="BB226" s="141" t="s">
        <v>497</v>
      </c>
      <c r="BC226" s="141" t="s">
        <v>2875</v>
      </c>
      <c r="BD226" s="141" t="s">
        <v>501</v>
      </c>
      <c r="BE226" s="141" t="s">
        <v>2876</v>
      </c>
      <c r="BF226" s="141" t="s">
        <v>900</v>
      </c>
      <c r="BG226" s="141" t="s">
        <v>2877</v>
      </c>
      <c r="BH226" s="141" t="s">
        <v>787</v>
      </c>
      <c r="BI226" s="141" t="s">
        <v>2878</v>
      </c>
      <c r="BJ226" s="141" t="s">
        <v>382</v>
      </c>
      <c r="BK226" s="141" t="s">
        <v>2879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2880</v>
      </c>
      <c r="D227" s="141" t="s">
        <v>661</v>
      </c>
      <c r="E227" s="141" t="s">
        <v>2082</v>
      </c>
      <c r="F227" s="141" t="s">
        <v>2881</v>
      </c>
      <c r="G227" s="141"/>
      <c r="H227" s="141" t="s">
        <v>353</v>
      </c>
      <c r="I227" s="141"/>
      <c r="J227" s="141" t="s">
        <v>354</v>
      </c>
      <c r="K227" s="141" t="s">
        <v>736</v>
      </c>
      <c r="L227" s="141" t="s">
        <v>2882</v>
      </c>
      <c r="M227" s="141" t="s">
        <v>2883</v>
      </c>
      <c r="N227" s="141" t="s">
        <v>354</v>
      </c>
      <c r="O227" s="141" t="s">
        <v>393</v>
      </c>
      <c r="P227" s="141" t="s">
        <v>424</v>
      </c>
      <c r="Q227" s="141" t="s">
        <v>425</v>
      </c>
      <c r="R227" s="141" t="s">
        <v>361</v>
      </c>
      <c r="S227" s="141" t="s">
        <v>1367</v>
      </c>
      <c r="T227" s="141" t="s">
        <v>2765</v>
      </c>
      <c r="U227" s="141" t="s">
        <v>2765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354</v>
      </c>
      <c r="AL227" s="141" t="s">
        <v>364</v>
      </c>
      <c r="AM227" s="141" t="s">
        <v>354</v>
      </c>
      <c r="AN227" s="141" t="s">
        <v>380</v>
      </c>
      <c r="AO227" s="141" t="s">
        <v>2765</v>
      </c>
      <c r="AP227" s="141" t="s">
        <v>2427</v>
      </c>
      <c r="AQ227" s="141" t="s">
        <v>848</v>
      </c>
      <c r="AR227" s="141" t="s">
        <v>408</v>
      </c>
      <c r="AS227" s="141" t="s">
        <v>1279</v>
      </c>
      <c r="AT227" s="141"/>
      <c r="AU227" s="141" t="s">
        <v>2882</v>
      </c>
      <c r="AV227" s="141" t="s">
        <v>499</v>
      </c>
      <c r="AW227" s="141" t="s">
        <v>1413</v>
      </c>
      <c r="AX227" s="141" t="s">
        <v>657</v>
      </c>
      <c r="AY227" s="141" t="s">
        <v>2884</v>
      </c>
      <c r="AZ227" s="141" t="s">
        <v>910</v>
      </c>
      <c r="BA227" s="141" t="s">
        <v>2184</v>
      </c>
      <c r="BB227" s="141" t="s">
        <v>497</v>
      </c>
      <c r="BC227" s="141" t="s">
        <v>2885</v>
      </c>
      <c r="BD227" s="141" t="s">
        <v>501</v>
      </c>
      <c r="BE227" s="141" t="s">
        <v>2886</v>
      </c>
      <c r="BF227" s="141" t="s">
        <v>900</v>
      </c>
      <c r="BG227" s="141" t="s">
        <v>2887</v>
      </c>
      <c r="BH227" s="141" t="s">
        <v>787</v>
      </c>
      <c r="BI227" s="141" t="s">
        <v>2888</v>
      </c>
      <c r="BJ227" s="141" t="s">
        <v>382</v>
      </c>
      <c r="BK227" s="141" t="s">
        <v>2889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2890</v>
      </c>
      <c r="D228" s="141" t="s">
        <v>2891</v>
      </c>
      <c r="E228" s="141" t="s">
        <v>2243</v>
      </c>
      <c r="F228" s="141" t="s">
        <v>2892</v>
      </c>
      <c r="G228" s="141"/>
      <c r="H228" s="141" t="s">
        <v>353</v>
      </c>
      <c r="I228" s="141"/>
      <c r="J228" s="141" t="s">
        <v>354</v>
      </c>
      <c r="K228" s="141" t="s">
        <v>734</v>
      </c>
      <c r="L228" s="141" t="s">
        <v>2893</v>
      </c>
      <c r="M228" s="141" t="s">
        <v>2894</v>
      </c>
      <c r="N228" s="141" t="s">
        <v>354</v>
      </c>
      <c r="O228" s="141" t="s">
        <v>369</v>
      </c>
      <c r="P228" s="141" t="s">
        <v>528</v>
      </c>
      <c r="Q228" s="141" t="s">
        <v>529</v>
      </c>
      <c r="R228" s="141" t="s">
        <v>361</v>
      </c>
      <c r="S228" s="141" t="s">
        <v>1367</v>
      </c>
      <c r="T228" s="141" t="s">
        <v>2765</v>
      </c>
      <c r="U228" s="141" t="s">
        <v>2765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354</v>
      </c>
      <c r="AL228" s="141" t="s">
        <v>364</v>
      </c>
      <c r="AM228" s="141" t="s">
        <v>354</v>
      </c>
      <c r="AN228" s="141" t="s">
        <v>380</v>
      </c>
      <c r="AO228" s="141" t="s">
        <v>2765</v>
      </c>
      <c r="AP228" s="141" t="s">
        <v>2427</v>
      </c>
      <c r="AQ228" s="141" t="s">
        <v>848</v>
      </c>
      <c r="AR228" s="141" t="s">
        <v>408</v>
      </c>
      <c r="AS228" s="141" t="s">
        <v>1294</v>
      </c>
      <c r="AT228" s="141"/>
      <c r="AU228" s="141" t="s">
        <v>2893</v>
      </c>
      <c r="AV228" s="141" t="s">
        <v>499</v>
      </c>
      <c r="AW228" s="141" t="s">
        <v>1838</v>
      </c>
      <c r="AX228" s="141" t="s">
        <v>657</v>
      </c>
      <c r="AY228" s="141" t="s">
        <v>1082</v>
      </c>
      <c r="AZ228" s="141" t="s">
        <v>910</v>
      </c>
      <c r="BA228" s="141" t="s">
        <v>2895</v>
      </c>
      <c r="BB228" s="141" t="s">
        <v>497</v>
      </c>
      <c r="BC228" s="141" t="s">
        <v>552</v>
      </c>
      <c r="BD228" s="141" t="s">
        <v>501</v>
      </c>
      <c r="BE228" s="141" t="s">
        <v>2896</v>
      </c>
      <c r="BF228" s="141" t="s">
        <v>900</v>
      </c>
      <c r="BG228" s="141" t="s">
        <v>2572</v>
      </c>
      <c r="BH228" s="141" t="s">
        <v>787</v>
      </c>
      <c r="BI228" s="141" t="s">
        <v>2897</v>
      </c>
      <c r="BJ228" s="141" t="s">
        <v>382</v>
      </c>
      <c r="BK228" s="141" t="s">
        <v>2898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2899</v>
      </c>
      <c r="D229" s="141" t="s">
        <v>1367</v>
      </c>
      <c r="E229" s="141" t="s">
        <v>2190</v>
      </c>
      <c r="F229" s="141" t="s">
        <v>2900</v>
      </c>
      <c r="G229" s="141"/>
      <c r="H229" s="141" t="s">
        <v>353</v>
      </c>
      <c r="I229" s="141"/>
      <c r="J229" s="141" t="s">
        <v>354</v>
      </c>
      <c r="K229" s="141" t="s">
        <v>1543</v>
      </c>
      <c r="L229" s="141" t="s">
        <v>2901</v>
      </c>
      <c r="M229" s="141" t="s">
        <v>2902</v>
      </c>
      <c r="N229" s="141" t="s">
        <v>354</v>
      </c>
      <c r="O229" s="141" t="s">
        <v>441</v>
      </c>
      <c r="P229" s="141" t="s">
        <v>477</v>
      </c>
      <c r="Q229" s="141" t="s">
        <v>478</v>
      </c>
      <c r="R229" s="141" t="s">
        <v>361</v>
      </c>
      <c r="S229" s="141" t="s">
        <v>1367</v>
      </c>
      <c r="T229" s="141" t="s">
        <v>2765</v>
      </c>
      <c r="U229" s="141" t="s">
        <v>2765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354</v>
      </c>
      <c r="AL229" s="141" t="s">
        <v>364</v>
      </c>
      <c r="AM229" s="141" t="s">
        <v>354</v>
      </c>
      <c r="AN229" s="141" t="s">
        <v>380</v>
      </c>
      <c r="AO229" s="141" t="s">
        <v>2765</v>
      </c>
      <c r="AP229" s="141" t="s">
        <v>2427</v>
      </c>
      <c r="AQ229" s="141" t="s">
        <v>848</v>
      </c>
      <c r="AR229" s="141" t="s">
        <v>408</v>
      </c>
      <c r="AS229" s="141" t="s">
        <v>1308</v>
      </c>
      <c r="AT229" s="141"/>
      <c r="AU229" s="141" t="s">
        <v>2901</v>
      </c>
      <c r="AV229" s="141" t="s">
        <v>499</v>
      </c>
      <c r="AW229" s="141" t="s">
        <v>1229</v>
      </c>
      <c r="AX229" s="141" t="s">
        <v>657</v>
      </c>
      <c r="AY229" s="141" t="s">
        <v>2903</v>
      </c>
      <c r="AZ229" s="141" t="s">
        <v>910</v>
      </c>
      <c r="BA229" s="141" t="s">
        <v>2904</v>
      </c>
      <c r="BB229" s="141" t="s">
        <v>497</v>
      </c>
      <c r="BC229" s="141" t="s">
        <v>2905</v>
      </c>
      <c r="BD229" s="141" t="s">
        <v>501</v>
      </c>
      <c r="BE229" s="141" t="s">
        <v>2906</v>
      </c>
      <c r="BF229" s="141" t="s">
        <v>900</v>
      </c>
      <c r="BG229" s="141" t="s">
        <v>2907</v>
      </c>
      <c r="BH229" s="141" t="s">
        <v>787</v>
      </c>
      <c r="BI229" s="141" t="s">
        <v>2908</v>
      </c>
      <c r="BJ229" s="141" t="s">
        <v>382</v>
      </c>
      <c r="BK229" s="141" t="s">
        <v>2909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2910</v>
      </c>
      <c r="D230" s="141" t="s">
        <v>886</v>
      </c>
      <c r="E230" s="141" t="s">
        <v>507</v>
      </c>
      <c r="F230" s="141" t="s">
        <v>2911</v>
      </c>
      <c r="G230" s="141"/>
      <c r="H230" s="141" t="s">
        <v>353</v>
      </c>
      <c r="I230" s="141"/>
      <c r="J230" s="141" t="s">
        <v>354</v>
      </c>
      <c r="K230" s="141" t="s">
        <v>700</v>
      </c>
      <c r="L230" s="141" t="s">
        <v>2912</v>
      </c>
      <c r="M230" s="141" t="s">
        <v>2913</v>
      </c>
      <c r="N230" s="141" t="s">
        <v>358</v>
      </c>
      <c r="O230" s="141" t="s">
        <v>441</v>
      </c>
      <c r="P230" s="141" t="s">
        <v>477</v>
      </c>
      <c r="Q230" s="141" t="s">
        <v>478</v>
      </c>
      <c r="R230" s="141" t="s">
        <v>361</v>
      </c>
      <c r="S230" s="141" t="s">
        <v>1367</v>
      </c>
      <c r="T230" s="141" t="s">
        <v>2765</v>
      </c>
      <c r="U230" s="141" t="s">
        <v>2765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354</v>
      </c>
      <c r="AL230" s="141" t="s">
        <v>364</v>
      </c>
      <c r="AM230" s="141" t="s">
        <v>354</v>
      </c>
      <c r="AN230" s="141" t="s">
        <v>380</v>
      </c>
      <c r="AO230" s="141" t="s">
        <v>2765</v>
      </c>
      <c r="AP230" s="141" t="s">
        <v>2427</v>
      </c>
      <c r="AQ230" s="141" t="s">
        <v>848</v>
      </c>
      <c r="AR230" s="141" t="s">
        <v>408</v>
      </c>
      <c r="AS230" s="141"/>
      <c r="AT230" s="141"/>
      <c r="AU230" s="141" t="s">
        <v>2912</v>
      </c>
      <c r="AV230" s="141" t="s">
        <v>499</v>
      </c>
      <c r="AW230" s="141" t="s">
        <v>2914</v>
      </c>
      <c r="AX230" s="141"/>
      <c r="AY230" s="141"/>
      <c r="AZ230" s="141"/>
      <c r="BA230" s="141"/>
      <c r="BB230" s="141" t="s">
        <v>497</v>
      </c>
      <c r="BC230" s="141" t="s">
        <v>2915</v>
      </c>
      <c r="BD230" s="141" t="s">
        <v>501</v>
      </c>
      <c r="BE230" s="141" t="s">
        <v>2793</v>
      </c>
      <c r="BF230" s="141" t="s">
        <v>900</v>
      </c>
      <c r="BG230" s="141" t="s">
        <v>2916</v>
      </c>
      <c r="BH230" s="141"/>
      <c r="BI230" s="141"/>
      <c r="BJ230" s="141" t="s">
        <v>382</v>
      </c>
      <c r="BK230" s="141" t="s">
        <v>2917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2918</v>
      </c>
      <c r="E231" s="141"/>
      <c r="F231" s="141" t="s">
        <v>466</v>
      </c>
      <c r="G231" s="141"/>
      <c r="H231" s="141" t="s">
        <v>353</v>
      </c>
      <c r="I231" s="141"/>
      <c r="J231" s="141" t="s">
        <v>354</v>
      </c>
      <c r="K231" s="141" t="s">
        <v>729</v>
      </c>
      <c r="L231" s="141"/>
      <c r="M231" s="141"/>
      <c r="N231" s="141" t="s">
        <v>354</v>
      </c>
      <c r="O231" s="141"/>
      <c r="P231" s="141"/>
      <c r="Q231" s="141"/>
      <c r="R231" s="141"/>
      <c r="S231" s="141" t="s">
        <v>1367</v>
      </c>
      <c r="T231" s="141" t="s">
        <v>2765</v>
      </c>
      <c r="U231" s="141" t="s">
        <v>2765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354</v>
      </c>
      <c r="AL231" s="141" t="s">
        <v>364</v>
      </c>
      <c r="AM231" s="141" t="s">
        <v>354</v>
      </c>
      <c r="AN231" s="141" t="s">
        <v>380</v>
      </c>
      <c r="AO231" s="141" t="s">
        <v>2765</v>
      </c>
      <c r="AP231" s="141" t="s">
        <v>2427</v>
      </c>
      <c r="AQ231" s="141" t="s">
        <v>848</v>
      </c>
      <c r="AR231" s="141" t="s">
        <v>408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2919</v>
      </c>
      <c r="D232" s="141" t="s">
        <v>2920</v>
      </c>
      <c r="E232" s="141" t="s">
        <v>1319</v>
      </c>
      <c r="F232" s="141" t="s">
        <v>2646</v>
      </c>
      <c r="G232" s="141"/>
      <c r="H232" s="141" t="s">
        <v>353</v>
      </c>
      <c r="I232" s="141"/>
      <c r="J232" s="141" t="s">
        <v>354</v>
      </c>
      <c r="K232" s="141" t="s">
        <v>741</v>
      </c>
      <c r="L232" s="141"/>
      <c r="M232" s="141"/>
      <c r="N232" s="141" t="s">
        <v>369</v>
      </c>
      <c r="O232" s="141" t="s">
        <v>393</v>
      </c>
      <c r="P232" s="141" t="s">
        <v>424</v>
      </c>
      <c r="Q232" s="141" t="s">
        <v>425</v>
      </c>
      <c r="R232" s="141" t="s">
        <v>361</v>
      </c>
      <c r="S232" s="141" t="s">
        <v>1367</v>
      </c>
      <c r="T232" s="141" t="s">
        <v>2765</v>
      </c>
      <c r="U232" s="141" t="s">
        <v>2765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354</v>
      </c>
      <c r="AL232" s="141" t="s">
        <v>364</v>
      </c>
      <c r="AM232" s="141" t="s">
        <v>354</v>
      </c>
      <c r="AN232" s="141" t="s">
        <v>380</v>
      </c>
      <c r="AO232" s="141" t="s">
        <v>2765</v>
      </c>
      <c r="AP232" s="141" t="s">
        <v>2427</v>
      </c>
      <c r="AQ232" s="141" t="s">
        <v>848</v>
      </c>
      <c r="AR232" s="141" t="s">
        <v>408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2921</v>
      </c>
      <c r="E233" s="141"/>
      <c r="F233" s="141" t="s">
        <v>466</v>
      </c>
      <c r="G233" s="141"/>
      <c r="H233" s="141" t="s">
        <v>353</v>
      </c>
      <c r="I233" s="141"/>
      <c r="J233" s="141" t="s">
        <v>354</v>
      </c>
      <c r="K233" s="141" t="s">
        <v>1336</v>
      </c>
      <c r="L233" s="141"/>
      <c r="M233" s="141"/>
      <c r="N233" s="141" t="s">
        <v>354</v>
      </c>
      <c r="O233" s="141"/>
      <c r="P233" s="141"/>
      <c r="Q233" s="141"/>
      <c r="R233" s="141"/>
      <c r="S233" s="141" t="s">
        <v>1367</v>
      </c>
      <c r="T233" s="141" t="s">
        <v>2765</v>
      </c>
      <c r="U233" s="141" t="s">
        <v>2765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354</v>
      </c>
      <c r="AL233" s="141" t="s">
        <v>364</v>
      </c>
      <c r="AM233" s="141" t="s">
        <v>354</v>
      </c>
      <c r="AN233" s="141" t="s">
        <v>380</v>
      </c>
      <c r="AO233" s="141" t="s">
        <v>2765</v>
      </c>
      <c r="AP233" s="141" t="s">
        <v>2427</v>
      </c>
      <c r="AQ233" s="141" t="s">
        <v>848</v>
      </c>
      <c r="AR233" s="141" t="s">
        <v>408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2922</v>
      </c>
      <c r="D234" s="141" t="s">
        <v>2923</v>
      </c>
      <c r="E234" s="141" t="s">
        <v>1920</v>
      </c>
      <c r="F234" s="141" t="s">
        <v>2924</v>
      </c>
      <c r="G234" s="141"/>
      <c r="H234" s="141" t="s">
        <v>353</v>
      </c>
      <c r="I234" s="141"/>
      <c r="J234" s="141" t="s">
        <v>354</v>
      </c>
      <c r="K234" s="141" t="s">
        <v>543</v>
      </c>
      <c r="L234" s="141" t="s">
        <v>2925</v>
      </c>
      <c r="M234" s="141" t="s">
        <v>2926</v>
      </c>
      <c r="N234" s="141" t="s">
        <v>354</v>
      </c>
      <c r="O234" s="141" t="s">
        <v>368</v>
      </c>
      <c r="P234" s="141" t="s">
        <v>1923</v>
      </c>
      <c r="Q234" s="141" t="s">
        <v>1924</v>
      </c>
      <c r="R234" s="141" t="s">
        <v>361</v>
      </c>
      <c r="S234" s="141" t="s">
        <v>889</v>
      </c>
      <c r="T234" s="141" t="s">
        <v>2927</v>
      </c>
      <c r="U234" s="141" t="s">
        <v>2927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354</v>
      </c>
      <c r="AL234" s="141" t="s">
        <v>364</v>
      </c>
      <c r="AM234" s="141" t="s">
        <v>354</v>
      </c>
      <c r="AN234" s="141" t="s">
        <v>659</v>
      </c>
      <c r="AO234" s="141" t="s">
        <v>2927</v>
      </c>
      <c r="AP234" s="141" t="s">
        <v>2928</v>
      </c>
      <c r="AQ234" s="141" t="s">
        <v>2929</v>
      </c>
      <c r="AR234" s="141" t="s">
        <v>490</v>
      </c>
      <c r="AS234" s="141" t="s">
        <v>369</v>
      </c>
      <c r="AT234" s="141"/>
      <c r="AU234" s="141" t="s">
        <v>2925</v>
      </c>
      <c r="AV234" s="141" t="s">
        <v>2637</v>
      </c>
      <c r="AW234" s="141" t="s">
        <v>865</v>
      </c>
      <c r="AX234" s="141" t="s">
        <v>763</v>
      </c>
      <c r="AY234" s="141" t="s">
        <v>640</v>
      </c>
      <c r="AZ234" s="141" t="s">
        <v>908</v>
      </c>
      <c r="BA234" s="141" t="s">
        <v>2930</v>
      </c>
      <c r="BB234" s="141" t="s">
        <v>910</v>
      </c>
      <c r="BC234" s="141" t="s">
        <v>2199</v>
      </c>
      <c r="BD234" s="141" t="s">
        <v>902</v>
      </c>
      <c r="BE234" s="141" t="s">
        <v>2931</v>
      </c>
      <c r="BF234" s="141" t="s">
        <v>904</v>
      </c>
      <c r="BG234" s="141" t="s">
        <v>2932</v>
      </c>
      <c r="BH234" s="141" t="s">
        <v>906</v>
      </c>
      <c r="BI234" s="141" t="s">
        <v>1457</v>
      </c>
      <c r="BJ234" s="141" t="s">
        <v>912</v>
      </c>
      <c r="BK234" s="141" t="s">
        <v>2933</v>
      </c>
      <c r="BL234" s="141" t="s">
        <v>382</v>
      </c>
      <c r="BM234" s="141" t="s">
        <v>2934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2935</v>
      </c>
      <c r="D235" s="141" t="s">
        <v>2936</v>
      </c>
      <c r="E235" s="141" t="s">
        <v>2190</v>
      </c>
      <c r="F235" s="141" t="s">
        <v>2937</v>
      </c>
      <c r="G235" s="141"/>
      <c r="H235" s="141" t="s">
        <v>353</v>
      </c>
      <c r="I235" s="141"/>
      <c r="J235" s="141" t="s">
        <v>354</v>
      </c>
      <c r="K235" s="141" t="s">
        <v>482</v>
      </c>
      <c r="L235" s="141" t="s">
        <v>2938</v>
      </c>
      <c r="M235" s="141" t="s">
        <v>2939</v>
      </c>
      <c r="N235" s="141" t="s">
        <v>354</v>
      </c>
      <c r="O235" s="141" t="s">
        <v>441</v>
      </c>
      <c r="P235" s="141" t="s">
        <v>477</v>
      </c>
      <c r="Q235" s="141" t="s">
        <v>478</v>
      </c>
      <c r="R235" s="141" t="s">
        <v>361</v>
      </c>
      <c r="S235" s="141" t="s">
        <v>889</v>
      </c>
      <c r="T235" s="141" t="s">
        <v>2927</v>
      </c>
      <c r="U235" s="141" t="s">
        <v>2927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354</v>
      </c>
      <c r="AL235" s="141" t="s">
        <v>364</v>
      </c>
      <c r="AM235" s="141" t="s">
        <v>354</v>
      </c>
      <c r="AN235" s="141" t="s">
        <v>659</v>
      </c>
      <c r="AO235" s="141" t="s">
        <v>2927</v>
      </c>
      <c r="AP235" s="141" t="s">
        <v>2928</v>
      </c>
      <c r="AQ235" s="141" t="s">
        <v>2929</v>
      </c>
      <c r="AR235" s="141" t="s">
        <v>490</v>
      </c>
      <c r="AS235" s="141" t="s">
        <v>393</v>
      </c>
      <c r="AT235" s="141"/>
      <c r="AU235" s="141" t="s">
        <v>2938</v>
      </c>
      <c r="AV235" s="141" t="s">
        <v>2637</v>
      </c>
      <c r="AW235" s="141" t="s">
        <v>2236</v>
      </c>
      <c r="AX235" s="141" t="s">
        <v>763</v>
      </c>
      <c r="AY235" s="141" t="s">
        <v>2940</v>
      </c>
      <c r="AZ235" s="141" t="s">
        <v>908</v>
      </c>
      <c r="BA235" s="141" t="s">
        <v>2941</v>
      </c>
      <c r="BB235" s="141" t="s">
        <v>910</v>
      </c>
      <c r="BC235" s="141" t="s">
        <v>2735</v>
      </c>
      <c r="BD235" s="141" t="s">
        <v>902</v>
      </c>
      <c r="BE235" s="141" t="s">
        <v>2942</v>
      </c>
      <c r="BF235" s="141" t="s">
        <v>904</v>
      </c>
      <c r="BG235" s="141" t="s">
        <v>2943</v>
      </c>
      <c r="BH235" s="141" t="s">
        <v>906</v>
      </c>
      <c r="BI235" s="141" t="s">
        <v>2944</v>
      </c>
      <c r="BJ235" s="141" t="s">
        <v>912</v>
      </c>
      <c r="BK235" s="141" t="s">
        <v>2945</v>
      </c>
      <c r="BL235" s="141" t="s">
        <v>382</v>
      </c>
      <c r="BM235" s="141" t="s">
        <v>2946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2947</v>
      </c>
      <c r="D236" s="141" t="s">
        <v>2948</v>
      </c>
      <c r="E236" s="141" t="s">
        <v>2119</v>
      </c>
      <c r="F236" s="141" t="s">
        <v>2949</v>
      </c>
      <c r="G236" s="141"/>
      <c r="H236" s="141" t="s">
        <v>353</v>
      </c>
      <c r="I236" s="141"/>
      <c r="J236" s="141" t="s">
        <v>354</v>
      </c>
      <c r="K236" s="141" t="s">
        <v>605</v>
      </c>
      <c r="L236" s="141" t="s">
        <v>2950</v>
      </c>
      <c r="M236" s="141" t="s">
        <v>1311</v>
      </c>
      <c r="N236" s="141" t="s">
        <v>354</v>
      </c>
      <c r="O236" s="141" t="s">
        <v>393</v>
      </c>
      <c r="P236" s="141" t="s">
        <v>424</v>
      </c>
      <c r="Q236" s="141" t="s">
        <v>425</v>
      </c>
      <c r="R236" s="141" t="s">
        <v>361</v>
      </c>
      <c r="S236" s="141" t="s">
        <v>889</v>
      </c>
      <c r="T236" s="141" t="s">
        <v>2927</v>
      </c>
      <c r="U236" s="141" t="s">
        <v>2927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354</v>
      </c>
      <c r="AL236" s="141" t="s">
        <v>364</v>
      </c>
      <c r="AM236" s="141" t="s">
        <v>354</v>
      </c>
      <c r="AN236" s="141" t="s">
        <v>659</v>
      </c>
      <c r="AO236" s="141" t="s">
        <v>2927</v>
      </c>
      <c r="AP236" s="141" t="s">
        <v>2928</v>
      </c>
      <c r="AQ236" s="141" t="s">
        <v>2929</v>
      </c>
      <c r="AR236" s="141" t="s">
        <v>490</v>
      </c>
      <c r="AS236" s="141" t="s">
        <v>358</v>
      </c>
      <c r="AT236" s="141"/>
      <c r="AU236" s="141" t="s">
        <v>2950</v>
      </c>
      <c r="AV236" s="141" t="s">
        <v>2637</v>
      </c>
      <c r="AW236" s="141" t="s">
        <v>2951</v>
      </c>
      <c r="AX236" s="141" t="s">
        <v>763</v>
      </c>
      <c r="AY236" s="141" t="s">
        <v>2666</v>
      </c>
      <c r="AZ236" s="141" t="s">
        <v>908</v>
      </c>
      <c r="BA236" s="141" t="s">
        <v>2952</v>
      </c>
      <c r="BB236" s="141" t="s">
        <v>910</v>
      </c>
      <c r="BC236" s="141" t="s">
        <v>2953</v>
      </c>
      <c r="BD236" s="141" t="s">
        <v>902</v>
      </c>
      <c r="BE236" s="141" t="s">
        <v>2954</v>
      </c>
      <c r="BF236" s="141" t="s">
        <v>904</v>
      </c>
      <c r="BG236" s="141" t="s">
        <v>2489</v>
      </c>
      <c r="BH236" s="141" t="s">
        <v>906</v>
      </c>
      <c r="BI236" s="141" t="s">
        <v>2955</v>
      </c>
      <c r="BJ236" s="141" t="s">
        <v>912</v>
      </c>
      <c r="BK236" s="141" t="s">
        <v>2956</v>
      </c>
      <c r="BL236" s="141" t="s">
        <v>382</v>
      </c>
      <c r="BM236" s="141" t="s">
        <v>2957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2958</v>
      </c>
      <c r="D237" s="141" t="s">
        <v>2959</v>
      </c>
      <c r="E237" s="141" t="s">
        <v>2835</v>
      </c>
      <c r="F237" s="141" t="s">
        <v>2892</v>
      </c>
      <c r="G237" s="141"/>
      <c r="H237" s="141" t="s">
        <v>353</v>
      </c>
      <c r="I237" s="141"/>
      <c r="J237" s="141" t="s">
        <v>354</v>
      </c>
      <c r="K237" s="141" t="s">
        <v>620</v>
      </c>
      <c r="L237" s="141" t="s">
        <v>2960</v>
      </c>
      <c r="M237" s="141" t="s">
        <v>2961</v>
      </c>
      <c r="N237" s="141" t="s">
        <v>354</v>
      </c>
      <c r="O237" s="141" t="s">
        <v>358</v>
      </c>
      <c r="P237" s="141" t="s">
        <v>359</v>
      </c>
      <c r="Q237" s="141" t="s">
        <v>360</v>
      </c>
      <c r="R237" s="141" t="s">
        <v>361</v>
      </c>
      <c r="S237" s="141" t="s">
        <v>889</v>
      </c>
      <c r="T237" s="141" t="s">
        <v>2927</v>
      </c>
      <c r="U237" s="141" t="s">
        <v>2927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354</v>
      </c>
      <c r="AL237" s="141" t="s">
        <v>364</v>
      </c>
      <c r="AM237" s="141" t="s">
        <v>354</v>
      </c>
      <c r="AN237" s="141" t="s">
        <v>659</v>
      </c>
      <c r="AO237" s="141" t="s">
        <v>2927</v>
      </c>
      <c r="AP237" s="141" t="s">
        <v>2928</v>
      </c>
      <c r="AQ237" s="141" t="s">
        <v>2929</v>
      </c>
      <c r="AR237" s="141" t="s">
        <v>490</v>
      </c>
      <c r="AS237" s="141" t="s">
        <v>426</v>
      </c>
      <c r="AT237" s="141"/>
      <c r="AU237" s="141" t="s">
        <v>2960</v>
      </c>
      <c r="AV237" s="141" t="s">
        <v>2637</v>
      </c>
      <c r="AW237" s="141" t="s">
        <v>1816</v>
      </c>
      <c r="AX237" s="141" t="s">
        <v>763</v>
      </c>
      <c r="AY237" s="141" t="s">
        <v>2962</v>
      </c>
      <c r="AZ237" s="141" t="s">
        <v>908</v>
      </c>
      <c r="BA237" s="141" t="s">
        <v>2963</v>
      </c>
      <c r="BB237" s="141" t="s">
        <v>910</v>
      </c>
      <c r="BC237" s="141" t="s">
        <v>2964</v>
      </c>
      <c r="BD237" s="141" t="s">
        <v>902</v>
      </c>
      <c r="BE237" s="141" t="s">
        <v>2965</v>
      </c>
      <c r="BF237" s="141" t="s">
        <v>904</v>
      </c>
      <c r="BG237" s="141" t="s">
        <v>2966</v>
      </c>
      <c r="BH237" s="141" t="s">
        <v>906</v>
      </c>
      <c r="BI237" s="141" t="s">
        <v>2967</v>
      </c>
      <c r="BJ237" s="141" t="s">
        <v>912</v>
      </c>
      <c r="BK237" s="141" t="s">
        <v>2968</v>
      </c>
      <c r="BL237" s="141" t="s">
        <v>382</v>
      </c>
      <c r="BM237" s="141" t="s">
        <v>2969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2970</v>
      </c>
      <c r="D238" s="141" t="s">
        <v>2971</v>
      </c>
      <c r="E238" s="141" t="s">
        <v>588</v>
      </c>
      <c r="F238" s="141" t="s">
        <v>2911</v>
      </c>
      <c r="G238" s="141"/>
      <c r="H238" s="141" t="s">
        <v>353</v>
      </c>
      <c r="I238" s="141"/>
      <c r="J238" s="141" t="s">
        <v>354</v>
      </c>
      <c r="K238" s="141" t="s">
        <v>509</v>
      </c>
      <c r="L238" s="141" t="s">
        <v>2972</v>
      </c>
      <c r="M238" s="141" t="s">
        <v>2973</v>
      </c>
      <c r="N238" s="141" t="s">
        <v>354</v>
      </c>
      <c r="O238" s="141" t="s">
        <v>358</v>
      </c>
      <c r="P238" s="141" t="s">
        <v>359</v>
      </c>
      <c r="Q238" s="141" t="s">
        <v>360</v>
      </c>
      <c r="R238" s="141" t="s">
        <v>361</v>
      </c>
      <c r="S238" s="141" t="s">
        <v>889</v>
      </c>
      <c r="T238" s="141" t="s">
        <v>2927</v>
      </c>
      <c r="U238" s="141" t="s">
        <v>2927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354</v>
      </c>
      <c r="AL238" s="141" t="s">
        <v>364</v>
      </c>
      <c r="AM238" s="141" t="s">
        <v>354</v>
      </c>
      <c r="AN238" s="141" t="s">
        <v>659</v>
      </c>
      <c r="AO238" s="141" t="s">
        <v>2927</v>
      </c>
      <c r="AP238" s="141" t="s">
        <v>2928</v>
      </c>
      <c r="AQ238" s="141" t="s">
        <v>2929</v>
      </c>
      <c r="AR238" s="141" t="s">
        <v>490</v>
      </c>
      <c r="AS238" s="141" t="s">
        <v>441</v>
      </c>
      <c r="AT238" s="141"/>
      <c r="AU238" s="141" t="s">
        <v>2972</v>
      </c>
      <c r="AV238" s="141" t="s">
        <v>2637</v>
      </c>
      <c r="AW238" s="141" t="s">
        <v>2974</v>
      </c>
      <c r="AX238" s="141" t="s">
        <v>763</v>
      </c>
      <c r="AY238" s="141" t="s">
        <v>2975</v>
      </c>
      <c r="AZ238" s="141" t="s">
        <v>908</v>
      </c>
      <c r="BA238" s="141" t="s">
        <v>2976</v>
      </c>
      <c r="BB238" s="141" t="s">
        <v>910</v>
      </c>
      <c r="BC238" s="141" t="s">
        <v>2977</v>
      </c>
      <c r="BD238" s="141" t="s">
        <v>902</v>
      </c>
      <c r="BE238" s="141" t="s">
        <v>2978</v>
      </c>
      <c r="BF238" s="141" t="s">
        <v>904</v>
      </c>
      <c r="BG238" s="141" t="s">
        <v>2979</v>
      </c>
      <c r="BH238" s="141" t="s">
        <v>906</v>
      </c>
      <c r="BI238" s="141" t="s">
        <v>1826</v>
      </c>
      <c r="BJ238" s="141" t="s">
        <v>912</v>
      </c>
      <c r="BK238" s="141" t="s">
        <v>2980</v>
      </c>
      <c r="BL238" s="141" t="s">
        <v>382</v>
      </c>
      <c r="BM238" s="141" t="s">
        <v>2981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2982</v>
      </c>
      <c r="D239" s="141" t="s">
        <v>2983</v>
      </c>
      <c r="E239" s="141" t="s">
        <v>819</v>
      </c>
      <c r="F239" s="141" t="s">
        <v>2524</v>
      </c>
      <c r="G239" s="141"/>
      <c r="H239" s="141" t="s">
        <v>353</v>
      </c>
      <c r="I239" s="141"/>
      <c r="J239" s="141" t="s">
        <v>354</v>
      </c>
      <c r="K239" s="141" t="s">
        <v>645</v>
      </c>
      <c r="L239" s="141" t="s">
        <v>2984</v>
      </c>
      <c r="M239" s="141" t="s">
        <v>2985</v>
      </c>
      <c r="N239" s="141" t="s">
        <v>354</v>
      </c>
      <c r="O239" s="141" t="s">
        <v>393</v>
      </c>
      <c r="P239" s="141" t="s">
        <v>424</v>
      </c>
      <c r="Q239" s="141" t="s">
        <v>425</v>
      </c>
      <c r="R239" s="141" t="s">
        <v>361</v>
      </c>
      <c r="S239" s="141" t="s">
        <v>889</v>
      </c>
      <c r="T239" s="141" t="s">
        <v>2927</v>
      </c>
      <c r="U239" s="141" t="s">
        <v>2927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354</v>
      </c>
      <c r="AL239" s="141" t="s">
        <v>364</v>
      </c>
      <c r="AM239" s="141" t="s">
        <v>354</v>
      </c>
      <c r="AN239" s="141" t="s">
        <v>659</v>
      </c>
      <c r="AO239" s="141" t="s">
        <v>2927</v>
      </c>
      <c r="AP239" s="141" t="s">
        <v>2928</v>
      </c>
      <c r="AQ239" s="141" t="s">
        <v>2929</v>
      </c>
      <c r="AR239" s="141" t="s">
        <v>490</v>
      </c>
      <c r="AS239" s="141" t="s">
        <v>391</v>
      </c>
      <c r="AT239" s="141"/>
      <c r="AU239" s="141" t="s">
        <v>2984</v>
      </c>
      <c r="AV239" s="141" t="s">
        <v>2637</v>
      </c>
      <c r="AW239" s="141" t="s">
        <v>944</v>
      </c>
      <c r="AX239" s="141" t="s">
        <v>763</v>
      </c>
      <c r="AY239" s="141" t="s">
        <v>2986</v>
      </c>
      <c r="AZ239" s="141" t="s">
        <v>908</v>
      </c>
      <c r="BA239" s="141" t="s">
        <v>2943</v>
      </c>
      <c r="BB239" s="141" t="s">
        <v>910</v>
      </c>
      <c r="BC239" s="141" t="s">
        <v>1620</v>
      </c>
      <c r="BD239" s="141" t="s">
        <v>902</v>
      </c>
      <c r="BE239" s="141" t="s">
        <v>1041</v>
      </c>
      <c r="BF239" s="141" t="s">
        <v>904</v>
      </c>
      <c r="BG239" s="141" t="s">
        <v>2987</v>
      </c>
      <c r="BH239" s="141" t="s">
        <v>906</v>
      </c>
      <c r="BI239" s="141" t="s">
        <v>2988</v>
      </c>
      <c r="BJ239" s="141" t="s">
        <v>912</v>
      </c>
      <c r="BK239" s="141" t="s">
        <v>2989</v>
      </c>
      <c r="BL239" s="141" t="s">
        <v>382</v>
      </c>
      <c r="BM239" s="141" t="s">
        <v>2902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2990</v>
      </c>
      <c r="D240" s="141" t="s">
        <v>2991</v>
      </c>
      <c r="E240" s="141" t="s">
        <v>2992</v>
      </c>
      <c r="F240" s="141" t="s">
        <v>2436</v>
      </c>
      <c r="G240" s="141"/>
      <c r="H240" s="141" t="s">
        <v>353</v>
      </c>
      <c r="I240" s="141"/>
      <c r="J240" s="141" t="s">
        <v>354</v>
      </c>
      <c r="K240" s="141" t="s">
        <v>640</v>
      </c>
      <c r="L240" s="141"/>
      <c r="M240" s="141"/>
      <c r="N240" s="141" t="s">
        <v>369</v>
      </c>
      <c r="O240" s="141" t="s">
        <v>408</v>
      </c>
      <c r="P240" s="141" t="s">
        <v>409</v>
      </c>
      <c r="Q240" s="141" t="s">
        <v>409</v>
      </c>
      <c r="R240" s="141" t="s">
        <v>361</v>
      </c>
      <c r="S240" s="141" t="s">
        <v>889</v>
      </c>
      <c r="T240" s="141" t="s">
        <v>2927</v>
      </c>
      <c r="U240" s="141" t="s">
        <v>2927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354</v>
      </c>
      <c r="AL240" s="141" t="s">
        <v>364</v>
      </c>
      <c r="AM240" s="141" t="s">
        <v>354</v>
      </c>
      <c r="AN240" s="141" t="s">
        <v>659</v>
      </c>
      <c r="AO240" s="141" t="s">
        <v>2927</v>
      </c>
      <c r="AP240" s="141" t="s">
        <v>2928</v>
      </c>
      <c r="AQ240" s="141" t="s">
        <v>2929</v>
      </c>
      <c r="AR240" s="141" t="s">
        <v>490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2993</v>
      </c>
      <c r="E241" s="141"/>
      <c r="F241" s="141" t="s">
        <v>466</v>
      </c>
      <c r="G241" s="141"/>
      <c r="H241" s="141" t="s">
        <v>353</v>
      </c>
      <c r="I241" s="141"/>
      <c r="J241" s="141" t="s">
        <v>354</v>
      </c>
      <c r="K241" s="141" t="s">
        <v>636</v>
      </c>
      <c r="L241" s="141"/>
      <c r="M241" s="141"/>
      <c r="N241" s="141" t="s">
        <v>354</v>
      </c>
      <c r="O241" s="141"/>
      <c r="P241" s="141"/>
      <c r="Q241" s="141"/>
      <c r="R241" s="141"/>
      <c r="S241" s="141" t="s">
        <v>889</v>
      </c>
      <c r="T241" s="141" t="s">
        <v>2927</v>
      </c>
      <c r="U241" s="141" t="s">
        <v>2927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354</v>
      </c>
      <c r="AL241" s="141" t="s">
        <v>364</v>
      </c>
      <c r="AM241" s="141" t="s">
        <v>354</v>
      </c>
      <c r="AN241" s="141" t="s">
        <v>659</v>
      </c>
      <c r="AO241" s="141" t="s">
        <v>2927</v>
      </c>
      <c r="AP241" s="141" t="s">
        <v>2928</v>
      </c>
      <c r="AQ241" s="141" t="s">
        <v>2929</v>
      </c>
      <c r="AR241" s="141" t="s">
        <v>490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2994</v>
      </c>
      <c r="E242" s="141"/>
      <c r="F242" s="141" t="s">
        <v>466</v>
      </c>
      <c r="G242" s="141"/>
      <c r="H242" s="141" t="s">
        <v>353</v>
      </c>
      <c r="I242" s="141"/>
      <c r="J242" s="141" t="s">
        <v>354</v>
      </c>
      <c r="K242" s="141" t="s">
        <v>638</v>
      </c>
      <c r="L242" s="141"/>
      <c r="M242" s="141"/>
      <c r="N242" s="141" t="s">
        <v>354</v>
      </c>
      <c r="O242" s="141"/>
      <c r="P242" s="141"/>
      <c r="Q242" s="141"/>
      <c r="R242" s="141"/>
      <c r="S242" s="141" t="s">
        <v>889</v>
      </c>
      <c r="T242" s="141" t="s">
        <v>2927</v>
      </c>
      <c r="U242" s="141" t="s">
        <v>2927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354</v>
      </c>
      <c r="AL242" s="141" t="s">
        <v>364</v>
      </c>
      <c r="AM242" s="141" t="s">
        <v>354</v>
      </c>
      <c r="AN242" s="141" t="s">
        <v>659</v>
      </c>
      <c r="AO242" s="141" t="s">
        <v>2927</v>
      </c>
      <c r="AP242" s="141" t="s">
        <v>2928</v>
      </c>
      <c r="AQ242" s="141" t="s">
        <v>2929</v>
      </c>
      <c r="AR242" s="141" t="s">
        <v>490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2995</v>
      </c>
      <c r="D243" s="141" t="s">
        <v>2996</v>
      </c>
      <c r="E243" s="141" t="s">
        <v>2386</v>
      </c>
      <c r="F243" s="141" t="s">
        <v>2997</v>
      </c>
      <c r="G243" s="141"/>
      <c r="H243" s="141" t="s">
        <v>353</v>
      </c>
      <c r="I243" s="141"/>
      <c r="J243" s="141" t="s">
        <v>354</v>
      </c>
      <c r="K243" s="141" t="s">
        <v>671</v>
      </c>
      <c r="L243" s="141" t="s">
        <v>2998</v>
      </c>
      <c r="M243" s="141" t="s">
        <v>2999</v>
      </c>
      <c r="N243" s="141" t="s">
        <v>354</v>
      </c>
      <c r="O243" s="141" t="s">
        <v>358</v>
      </c>
      <c r="P243" s="141" t="s">
        <v>359</v>
      </c>
      <c r="Q243" s="141" t="s">
        <v>360</v>
      </c>
      <c r="R243" s="141" t="s">
        <v>361</v>
      </c>
      <c r="S243" s="141" t="s">
        <v>393</v>
      </c>
      <c r="T243" s="141" t="s">
        <v>3000</v>
      </c>
      <c r="U243" s="141" t="s">
        <v>3000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354</v>
      </c>
      <c r="AL243" s="141" t="s">
        <v>364</v>
      </c>
      <c r="AM243" s="141" t="s">
        <v>354</v>
      </c>
      <c r="AN243" s="141" t="s">
        <v>1471</v>
      </c>
      <c r="AO243" s="141" t="s">
        <v>3000</v>
      </c>
      <c r="AP243" s="141" t="s">
        <v>770</v>
      </c>
      <c r="AQ243" s="141" t="s">
        <v>2168</v>
      </c>
      <c r="AR243" s="141" t="s">
        <v>1279</v>
      </c>
      <c r="AS243" s="141" t="s">
        <v>369</v>
      </c>
      <c r="AT243" s="141"/>
      <c r="AU243" s="141" t="s">
        <v>2998</v>
      </c>
      <c r="AV243" s="141" t="s">
        <v>2662</v>
      </c>
      <c r="AW243" s="141" t="s">
        <v>3001</v>
      </c>
      <c r="AX243" s="141" t="s">
        <v>2637</v>
      </c>
      <c r="AY243" s="141" t="s">
        <v>3002</v>
      </c>
      <c r="AZ243" s="141" t="s">
        <v>890</v>
      </c>
      <c r="BA243" s="141" t="s">
        <v>3003</v>
      </c>
      <c r="BB243" s="141" t="s">
        <v>1881</v>
      </c>
      <c r="BC243" s="141" t="s">
        <v>3004</v>
      </c>
      <c r="BD243" s="141" t="s">
        <v>778</v>
      </c>
      <c r="BE243" s="141" t="s">
        <v>1281</v>
      </c>
      <c r="BF243" s="141" t="s">
        <v>779</v>
      </c>
      <c r="BG243" s="141" t="s">
        <v>3005</v>
      </c>
      <c r="BH243" s="141" t="s">
        <v>781</v>
      </c>
      <c r="BI243" s="141" t="s">
        <v>3006</v>
      </c>
      <c r="BJ243" s="141" t="s">
        <v>783</v>
      </c>
      <c r="BK243" s="141" t="s">
        <v>3007</v>
      </c>
      <c r="BL243" s="141" t="s">
        <v>1586</v>
      </c>
      <c r="BM243" s="141" t="s">
        <v>1204</v>
      </c>
      <c r="BN243" s="141" t="s">
        <v>785</v>
      </c>
      <c r="BO243" s="141" t="s">
        <v>1974</v>
      </c>
      <c r="BP243" s="141" t="s">
        <v>912</v>
      </c>
      <c r="BQ243" s="141" t="s">
        <v>1989</v>
      </c>
      <c r="BR243" s="141" t="s">
        <v>382</v>
      </c>
      <c r="BS243" s="141" t="s">
        <v>3008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3009</v>
      </c>
      <c r="D244" s="141" t="s">
        <v>3010</v>
      </c>
      <c r="E244" s="141" t="s">
        <v>2590</v>
      </c>
      <c r="F244" s="141" t="s">
        <v>3011</v>
      </c>
      <c r="G244" s="141"/>
      <c r="H244" s="141" t="s">
        <v>353</v>
      </c>
      <c r="I244" s="141"/>
      <c r="J244" s="141" t="s">
        <v>354</v>
      </c>
      <c r="K244" s="141" t="s">
        <v>590</v>
      </c>
      <c r="L244" s="141" t="s">
        <v>3012</v>
      </c>
      <c r="M244" s="141" t="s">
        <v>3013</v>
      </c>
      <c r="N244" s="141" t="s">
        <v>354</v>
      </c>
      <c r="O244" s="141" t="s">
        <v>369</v>
      </c>
      <c r="P244" s="141" t="s">
        <v>528</v>
      </c>
      <c r="Q244" s="141" t="s">
        <v>529</v>
      </c>
      <c r="R244" s="141" t="s">
        <v>361</v>
      </c>
      <c r="S244" s="141" t="s">
        <v>393</v>
      </c>
      <c r="T244" s="141" t="s">
        <v>3000</v>
      </c>
      <c r="U244" s="141" t="s">
        <v>3000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354</v>
      </c>
      <c r="AL244" s="141" t="s">
        <v>364</v>
      </c>
      <c r="AM244" s="141" t="s">
        <v>354</v>
      </c>
      <c r="AN244" s="141" t="s">
        <v>1471</v>
      </c>
      <c r="AO244" s="141" t="s">
        <v>3000</v>
      </c>
      <c r="AP244" s="141" t="s">
        <v>770</v>
      </c>
      <c r="AQ244" s="141" t="s">
        <v>2168</v>
      </c>
      <c r="AR244" s="141" t="s">
        <v>1279</v>
      </c>
      <c r="AS244" s="141" t="s">
        <v>393</v>
      </c>
      <c r="AT244" s="141"/>
      <c r="AU244" s="141" t="s">
        <v>3012</v>
      </c>
      <c r="AV244" s="141" t="s">
        <v>2662</v>
      </c>
      <c r="AW244" s="141" t="s">
        <v>2513</v>
      </c>
      <c r="AX244" s="141" t="s">
        <v>2637</v>
      </c>
      <c r="AY244" s="141" t="s">
        <v>3014</v>
      </c>
      <c r="AZ244" s="141" t="s">
        <v>890</v>
      </c>
      <c r="BA244" s="141" t="s">
        <v>3015</v>
      </c>
      <c r="BB244" s="141" t="s">
        <v>1881</v>
      </c>
      <c r="BC244" s="141" t="s">
        <v>3016</v>
      </c>
      <c r="BD244" s="141" t="s">
        <v>778</v>
      </c>
      <c r="BE244" s="141" t="s">
        <v>715</v>
      </c>
      <c r="BF244" s="141" t="s">
        <v>779</v>
      </c>
      <c r="BG244" s="141" t="s">
        <v>3017</v>
      </c>
      <c r="BH244" s="141" t="s">
        <v>781</v>
      </c>
      <c r="BI244" s="141" t="s">
        <v>3018</v>
      </c>
      <c r="BJ244" s="141" t="s">
        <v>783</v>
      </c>
      <c r="BK244" s="141" t="s">
        <v>1752</v>
      </c>
      <c r="BL244" s="141" t="s">
        <v>1586</v>
      </c>
      <c r="BM244" s="141" t="s">
        <v>3019</v>
      </c>
      <c r="BN244" s="141" t="s">
        <v>785</v>
      </c>
      <c r="BO244" s="141" t="s">
        <v>649</v>
      </c>
      <c r="BP244" s="141" t="s">
        <v>912</v>
      </c>
      <c r="BQ244" s="141" t="s">
        <v>3020</v>
      </c>
      <c r="BR244" s="141" t="s">
        <v>382</v>
      </c>
      <c r="BS244" s="141" t="s">
        <v>1284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3021</v>
      </c>
      <c r="D245" s="141" t="s">
        <v>408</v>
      </c>
      <c r="E245" s="141" t="s">
        <v>3022</v>
      </c>
      <c r="F245" s="141" t="s">
        <v>3023</v>
      </c>
      <c r="G245" s="141"/>
      <c r="H245" s="141" t="s">
        <v>353</v>
      </c>
      <c r="I245" s="141"/>
      <c r="J245" s="141" t="s">
        <v>354</v>
      </c>
      <c r="K245" s="141" t="s">
        <v>729</v>
      </c>
      <c r="L245" s="141" t="s">
        <v>1757</v>
      </c>
      <c r="M245" s="141" t="s">
        <v>3024</v>
      </c>
      <c r="N245" s="141" t="s">
        <v>354</v>
      </c>
      <c r="O245" s="141" t="s">
        <v>369</v>
      </c>
      <c r="P245" s="141" t="s">
        <v>528</v>
      </c>
      <c r="Q245" s="141" t="s">
        <v>529</v>
      </c>
      <c r="R245" s="141" t="s">
        <v>361</v>
      </c>
      <c r="S245" s="141" t="s">
        <v>393</v>
      </c>
      <c r="T245" s="141" t="s">
        <v>3000</v>
      </c>
      <c r="U245" s="141" t="s">
        <v>3000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354</v>
      </c>
      <c r="AL245" s="141" t="s">
        <v>364</v>
      </c>
      <c r="AM245" s="141" t="s">
        <v>354</v>
      </c>
      <c r="AN245" s="141" t="s">
        <v>1471</v>
      </c>
      <c r="AO245" s="141" t="s">
        <v>3000</v>
      </c>
      <c r="AP245" s="141" t="s">
        <v>770</v>
      </c>
      <c r="AQ245" s="141" t="s">
        <v>2168</v>
      </c>
      <c r="AR245" s="141" t="s">
        <v>1279</v>
      </c>
      <c r="AS245" s="141" t="s">
        <v>358</v>
      </c>
      <c r="AT245" s="141"/>
      <c r="AU245" s="141" t="s">
        <v>1757</v>
      </c>
      <c r="AV245" s="141" t="s">
        <v>2662</v>
      </c>
      <c r="AW245" s="141" t="s">
        <v>3025</v>
      </c>
      <c r="AX245" s="141" t="s">
        <v>2637</v>
      </c>
      <c r="AY245" s="141" t="s">
        <v>2539</v>
      </c>
      <c r="AZ245" s="141" t="s">
        <v>890</v>
      </c>
      <c r="BA245" s="141" t="s">
        <v>3026</v>
      </c>
      <c r="BB245" s="141" t="s">
        <v>1881</v>
      </c>
      <c r="BC245" s="141" t="s">
        <v>3027</v>
      </c>
      <c r="BD245" s="141" t="s">
        <v>778</v>
      </c>
      <c r="BE245" s="141" t="s">
        <v>1011</v>
      </c>
      <c r="BF245" s="141" t="s">
        <v>779</v>
      </c>
      <c r="BG245" s="141" t="s">
        <v>3028</v>
      </c>
      <c r="BH245" s="141" t="s">
        <v>781</v>
      </c>
      <c r="BI245" s="141" t="s">
        <v>3029</v>
      </c>
      <c r="BJ245" s="141" t="s">
        <v>783</v>
      </c>
      <c r="BK245" s="141" t="s">
        <v>736</v>
      </c>
      <c r="BL245" s="141" t="s">
        <v>1586</v>
      </c>
      <c r="BM245" s="141" t="s">
        <v>3030</v>
      </c>
      <c r="BN245" s="141" t="s">
        <v>785</v>
      </c>
      <c r="BO245" s="141" t="s">
        <v>3031</v>
      </c>
      <c r="BP245" s="141" t="s">
        <v>912</v>
      </c>
      <c r="BQ245" s="141" t="s">
        <v>2415</v>
      </c>
      <c r="BR245" s="141" t="s">
        <v>382</v>
      </c>
      <c r="BS245" s="141" t="s">
        <v>1475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3032</v>
      </c>
      <c r="D246" s="141" t="s">
        <v>900</v>
      </c>
      <c r="E246" s="141" t="s">
        <v>2190</v>
      </c>
      <c r="F246" s="141" t="s">
        <v>2484</v>
      </c>
      <c r="G246" s="141"/>
      <c r="H246" s="141" t="s">
        <v>353</v>
      </c>
      <c r="I246" s="141"/>
      <c r="J246" s="141" t="s">
        <v>354</v>
      </c>
      <c r="K246" s="141" t="s">
        <v>1096</v>
      </c>
      <c r="L246" s="141" t="s">
        <v>3033</v>
      </c>
      <c r="M246" s="141" t="s">
        <v>3034</v>
      </c>
      <c r="N246" s="141" t="s">
        <v>354</v>
      </c>
      <c r="O246" s="141" t="s">
        <v>426</v>
      </c>
      <c r="P246" s="141" t="s">
        <v>454</v>
      </c>
      <c r="Q246" s="141" t="s">
        <v>455</v>
      </c>
      <c r="R246" s="141" t="s">
        <v>361</v>
      </c>
      <c r="S246" s="141" t="s">
        <v>393</v>
      </c>
      <c r="T246" s="141" t="s">
        <v>3000</v>
      </c>
      <c r="U246" s="141" t="s">
        <v>3000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354</v>
      </c>
      <c r="AL246" s="141" t="s">
        <v>364</v>
      </c>
      <c r="AM246" s="141" t="s">
        <v>354</v>
      </c>
      <c r="AN246" s="141" t="s">
        <v>1471</v>
      </c>
      <c r="AO246" s="141" t="s">
        <v>3000</v>
      </c>
      <c r="AP246" s="141" t="s">
        <v>770</v>
      </c>
      <c r="AQ246" s="141" t="s">
        <v>2168</v>
      </c>
      <c r="AR246" s="141" t="s">
        <v>1279</v>
      </c>
      <c r="AS246" s="141" t="s">
        <v>426</v>
      </c>
      <c r="AT246" s="141"/>
      <c r="AU246" s="141" t="s">
        <v>3033</v>
      </c>
      <c r="AV246" s="141" t="s">
        <v>2662</v>
      </c>
      <c r="AW246" s="141" t="s">
        <v>3035</v>
      </c>
      <c r="AX246" s="141" t="s">
        <v>2637</v>
      </c>
      <c r="AY246" s="141" t="s">
        <v>3036</v>
      </c>
      <c r="AZ246" s="141" t="s">
        <v>890</v>
      </c>
      <c r="BA246" s="141" t="s">
        <v>3037</v>
      </c>
      <c r="BB246" s="141" t="s">
        <v>1881</v>
      </c>
      <c r="BC246" s="141" t="s">
        <v>379</v>
      </c>
      <c r="BD246" s="141" t="s">
        <v>778</v>
      </c>
      <c r="BE246" s="141" t="s">
        <v>3038</v>
      </c>
      <c r="BF246" s="141" t="s">
        <v>779</v>
      </c>
      <c r="BG246" s="141" t="s">
        <v>3039</v>
      </c>
      <c r="BH246" s="141" t="s">
        <v>781</v>
      </c>
      <c r="BI246" s="141" t="s">
        <v>2647</v>
      </c>
      <c r="BJ246" s="141" t="s">
        <v>783</v>
      </c>
      <c r="BK246" s="141" t="s">
        <v>3040</v>
      </c>
      <c r="BL246" s="141" t="s">
        <v>1586</v>
      </c>
      <c r="BM246" s="141" t="s">
        <v>3041</v>
      </c>
      <c r="BN246" s="141" t="s">
        <v>785</v>
      </c>
      <c r="BO246" s="141" t="s">
        <v>3042</v>
      </c>
      <c r="BP246" s="141" t="s">
        <v>912</v>
      </c>
      <c r="BQ246" s="141" t="s">
        <v>3043</v>
      </c>
      <c r="BR246" s="141" t="s">
        <v>382</v>
      </c>
      <c r="BS246" s="141" t="s">
        <v>3044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3045</v>
      </c>
      <c r="D247" s="141" t="s">
        <v>778</v>
      </c>
      <c r="E247" s="141" t="s">
        <v>3046</v>
      </c>
      <c r="F247" s="141" t="s">
        <v>2510</v>
      </c>
      <c r="G247" s="141"/>
      <c r="H247" s="141" t="s">
        <v>353</v>
      </c>
      <c r="I247" s="141"/>
      <c r="J247" s="141" t="s">
        <v>354</v>
      </c>
      <c r="K247" s="141" t="s">
        <v>1006</v>
      </c>
      <c r="L247" s="141" t="s">
        <v>2327</v>
      </c>
      <c r="M247" s="141" t="s">
        <v>3047</v>
      </c>
      <c r="N247" s="141" t="s">
        <v>354</v>
      </c>
      <c r="O247" s="141" t="s">
        <v>485</v>
      </c>
      <c r="P247" s="141" t="s">
        <v>1630</v>
      </c>
      <c r="Q247" s="141" t="s">
        <v>1631</v>
      </c>
      <c r="R247" s="141" t="s">
        <v>361</v>
      </c>
      <c r="S247" s="141" t="s">
        <v>393</v>
      </c>
      <c r="T247" s="141" t="s">
        <v>3000</v>
      </c>
      <c r="U247" s="141" t="s">
        <v>3000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354</v>
      </c>
      <c r="AL247" s="141" t="s">
        <v>364</v>
      </c>
      <c r="AM247" s="141" t="s">
        <v>354</v>
      </c>
      <c r="AN247" s="141" t="s">
        <v>1471</v>
      </c>
      <c r="AO247" s="141" t="s">
        <v>3000</v>
      </c>
      <c r="AP247" s="141" t="s">
        <v>770</v>
      </c>
      <c r="AQ247" s="141" t="s">
        <v>2168</v>
      </c>
      <c r="AR247" s="141" t="s">
        <v>1279</v>
      </c>
      <c r="AS247" s="141" t="s">
        <v>441</v>
      </c>
      <c r="AT247" s="141"/>
      <c r="AU247" s="141" t="s">
        <v>2327</v>
      </c>
      <c r="AV247" s="141" t="s">
        <v>2662</v>
      </c>
      <c r="AW247" s="141" t="s">
        <v>3048</v>
      </c>
      <c r="AX247" s="141" t="s">
        <v>2637</v>
      </c>
      <c r="AY247" s="141" t="s">
        <v>3049</v>
      </c>
      <c r="AZ247" s="141" t="s">
        <v>890</v>
      </c>
      <c r="BA247" s="141" t="s">
        <v>397</v>
      </c>
      <c r="BB247" s="141" t="s">
        <v>1881</v>
      </c>
      <c r="BC247" s="141" t="s">
        <v>1636</v>
      </c>
      <c r="BD247" s="141" t="s">
        <v>778</v>
      </c>
      <c r="BE247" s="141" t="s">
        <v>3050</v>
      </c>
      <c r="BF247" s="141" t="s">
        <v>779</v>
      </c>
      <c r="BG247" s="141" t="s">
        <v>3051</v>
      </c>
      <c r="BH247" s="141" t="s">
        <v>781</v>
      </c>
      <c r="BI247" s="141" t="s">
        <v>1058</v>
      </c>
      <c r="BJ247" s="141" t="s">
        <v>783</v>
      </c>
      <c r="BK247" s="141" t="s">
        <v>3052</v>
      </c>
      <c r="BL247" s="141" t="s">
        <v>1586</v>
      </c>
      <c r="BM247" s="141" t="s">
        <v>3053</v>
      </c>
      <c r="BN247" s="141" t="s">
        <v>785</v>
      </c>
      <c r="BO247" s="141" t="s">
        <v>3054</v>
      </c>
      <c r="BP247" s="141" t="s">
        <v>912</v>
      </c>
      <c r="BQ247" s="141" t="s">
        <v>3055</v>
      </c>
      <c r="BR247" s="141" t="s">
        <v>382</v>
      </c>
      <c r="BS247" s="141" t="s">
        <v>3056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3057</v>
      </c>
      <c r="D248" s="141" t="s">
        <v>3058</v>
      </c>
      <c r="E248" s="141" t="s">
        <v>1220</v>
      </c>
      <c r="F248" s="141" t="s">
        <v>3059</v>
      </c>
      <c r="G248" s="141"/>
      <c r="H248" s="141" t="s">
        <v>353</v>
      </c>
      <c r="I248" s="141"/>
      <c r="J248" s="141" t="s">
        <v>354</v>
      </c>
      <c r="K248" s="141" t="s">
        <v>640</v>
      </c>
      <c r="L248" s="141" t="s">
        <v>3060</v>
      </c>
      <c r="M248" s="141" t="s">
        <v>3061</v>
      </c>
      <c r="N248" s="141" t="s">
        <v>354</v>
      </c>
      <c r="O248" s="141" t="s">
        <v>369</v>
      </c>
      <c r="P248" s="141" t="s">
        <v>528</v>
      </c>
      <c r="Q248" s="141" t="s">
        <v>529</v>
      </c>
      <c r="R248" s="141" t="s">
        <v>361</v>
      </c>
      <c r="S248" s="141" t="s">
        <v>393</v>
      </c>
      <c r="T248" s="141" t="s">
        <v>3000</v>
      </c>
      <c r="U248" s="141" t="s">
        <v>3000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354</v>
      </c>
      <c r="AL248" s="141" t="s">
        <v>364</v>
      </c>
      <c r="AM248" s="141" t="s">
        <v>354</v>
      </c>
      <c r="AN248" s="141" t="s">
        <v>1471</v>
      </c>
      <c r="AO248" s="141" t="s">
        <v>3000</v>
      </c>
      <c r="AP248" s="141" t="s">
        <v>770</v>
      </c>
      <c r="AQ248" s="141" t="s">
        <v>2168</v>
      </c>
      <c r="AR248" s="141" t="s">
        <v>1279</v>
      </c>
      <c r="AS248" s="141" t="s">
        <v>391</v>
      </c>
      <c r="AT248" s="141"/>
      <c r="AU248" s="141" t="s">
        <v>3060</v>
      </c>
      <c r="AV248" s="141" t="s">
        <v>2662</v>
      </c>
      <c r="AW248" s="141" t="s">
        <v>2220</v>
      </c>
      <c r="AX248" s="141" t="s">
        <v>2637</v>
      </c>
      <c r="AY248" s="141" t="s">
        <v>3062</v>
      </c>
      <c r="AZ248" s="141" t="s">
        <v>890</v>
      </c>
      <c r="BA248" s="141" t="s">
        <v>3063</v>
      </c>
      <c r="BB248" s="141" t="s">
        <v>1881</v>
      </c>
      <c r="BC248" s="141" t="s">
        <v>3064</v>
      </c>
      <c r="BD248" s="141" t="s">
        <v>778</v>
      </c>
      <c r="BE248" s="141" t="s">
        <v>3065</v>
      </c>
      <c r="BF248" s="141" t="s">
        <v>779</v>
      </c>
      <c r="BG248" s="141" t="s">
        <v>3066</v>
      </c>
      <c r="BH248" s="141" t="s">
        <v>781</v>
      </c>
      <c r="BI248" s="141" t="s">
        <v>3067</v>
      </c>
      <c r="BJ248" s="141" t="s">
        <v>783</v>
      </c>
      <c r="BK248" s="141" t="s">
        <v>827</v>
      </c>
      <c r="BL248" s="141" t="s">
        <v>1586</v>
      </c>
      <c r="BM248" s="141" t="s">
        <v>1357</v>
      </c>
      <c r="BN248" s="141" t="s">
        <v>785</v>
      </c>
      <c r="BO248" s="141" t="s">
        <v>3068</v>
      </c>
      <c r="BP248" s="141" t="s">
        <v>912</v>
      </c>
      <c r="BQ248" s="141" t="s">
        <v>2443</v>
      </c>
      <c r="BR248" s="141" t="s">
        <v>382</v>
      </c>
      <c r="BS248" s="141" t="s">
        <v>3069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3070</v>
      </c>
      <c r="D249" s="141" t="s">
        <v>3071</v>
      </c>
      <c r="E249" s="141" t="s">
        <v>764</v>
      </c>
      <c r="F249" s="141" t="s">
        <v>3072</v>
      </c>
      <c r="G249" s="141"/>
      <c r="H249" s="141" t="s">
        <v>353</v>
      </c>
      <c r="I249" s="141"/>
      <c r="J249" s="141" t="s">
        <v>354</v>
      </c>
      <c r="K249" s="141" t="s">
        <v>1029</v>
      </c>
      <c r="L249" s="141" t="s">
        <v>3073</v>
      </c>
      <c r="M249" s="141" t="s">
        <v>3074</v>
      </c>
      <c r="N249" s="141" t="s">
        <v>354</v>
      </c>
      <c r="O249" s="141" t="s">
        <v>393</v>
      </c>
      <c r="P249" s="141" t="s">
        <v>424</v>
      </c>
      <c r="Q249" s="141" t="s">
        <v>425</v>
      </c>
      <c r="R249" s="141" t="s">
        <v>361</v>
      </c>
      <c r="S249" s="141" t="s">
        <v>393</v>
      </c>
      <c r="T249" s="141" t="s">
        <v>3000</v>
      </c>
      <c r="U249" s="141" t="s">
        <v>3000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354</v>
      </c>
      <c r="AL249" s="141" t="s">
        <v>364</v>
      </c>
      <c r="AM249" s="141" t="s">
        <v>354</v>
      </c>
      <c r="AN249" s="141" t="s">
        <v>1471</v>
      </c>
      <c r="AO249" s="141" t="s">
        <v>3000</v>
      </c>
      <c r="AP249" s="141" t="s">
        <v>770</v>
      </c>
      <c r="AQ249" s="141" t="s">
        <v>2168</v>
      </c>
      <c r="AR249" s="141" t="s">
        <v>1279</v>
      </c>
      <c r="AS249" s="141" t="s">
        <v>368</v>
      </c>
      <c r="AT249" s="141"/>
      <c r="AU249" s="141" t="s">
        <v>3073</v>
      </c>
      <c r="AV249" s="141" t="s">
        <v>2662</v>
      </c>
      <c r="AW249" s="141" t="s">
        <v>3075</v>
      </c>
      <c r="AX249" s="141" t="s">
        <v>2637</v>
      </c>
      <c r="AY249" s="141" t="s">
        <v>3076</v>
      </c>
      <c r="AZ249" s="141" t="s">
        <v>890</v>
      </c>
      <c r="BA249" s="141" t="s">
        <v>1033</v>
      </c>
      <c r="BB249" s="141" t="s">
        <v>1881</v>
      </c>
      <c r="BC249" s="141" t="s">
        <v>1948</v>
      </c>
      <c r="BD249" s="141" t="s">
        <v>778</v>
      </c>
      <c r="BE249" s="141" t="s">
        <v>2933</v>
      </c>
      <c r="BF249" s="141" t="s">
        <v>779</v>
      </c>
      <c r="BG249" s="141" t="s">
        <v>705</v>
      </c>
      <c r="BH249" s="141" t="s">
        <v>781</v>
      </c>
      <c r="BI249" s="141" t="s">
        <v>2778</v>
      </c>
      <c r="BJ249" s="141" t="s">
        <v>783</v>
      </c>
      <c r="BK249" s="141" t="s">
        <v>3077</v>
      </c>
      <c r="BL249" s="141" t="s">
        <v>1586</v>
      </c>
      <c r="BM249" s="141" t="s">
        <v>3078</v>
      </c>
      <c r="BN249" s="141" t="s">
        <v>785</v>
      </c>
      <c r="BO249" s="141" t="s">
        <v>2586</v>
      </c>
      <c r="BP249" s="141" t="s">
        <v>912</v>
      </c>
      <c r="BQ249" s="141" t="s">
        <v>3079</v>
      </c>
      <c r="BR249" s="141" t="s">
        <v>382</v>
      </c>
      <c r="BS249" s="141" t="s">
        <v>3080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3081</v>
      </c>
      <c r="D250" s="141" t="s">
        <v>889</v>
      </c>
      <c r="E250" s="141" t="s">
        <v>3082</v>
      </c>
      <c r="F250" s="141" t="s">
        <v>2436</v>
      </c>
      <c r="G250" s="141"/>
      <c r="H250" s="141" t="s">
        <v>353</v>
      </c>
      <c r="I250" s="141"/>
      <c r="J250" s="141" t="s">
        <v>354</v>
      </c>
      <c r="K250" s="141" t="s">
        <v>700</v>
      </c>
      <c r="L250" s="141"/>
      <c r="M250" s="141"/>
      <c r="N250" s="141" t="s">
        <v>369</v>
      </c>
      <c r="O250" s="141" t="s">
        <v>391</v>
      </c>
      <c r="P250" s="141" t="s">
        <v>392</v>
      </c>
      <c r="Q250" s="141" t="s">
        <v>392</v>
      </c>
      <c r="R250" s="141" t="s">
        <v>361</v>
      </c>
      <c r="S250" s="141" t="s">
        <v>393</v>
      </c>
      <c r="T250" s="141" t="s">
        <v>3000</v>
      </c>
      <c r="U250" s="141" t="s">
        <v>3000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354</v>
      </c>
      <c r="AL250" s="141" t="s">
        <v>364</v>
      </c>
      <c r="AM250" s="141" t="s">
        <v>354</v>
      </c>
      <c r="AN250" s="141" t="s">
        <v>1471</v>
      </c>
      <c r="AO250" s="141" t="s">
        <v>3000</v>
      </c>
      <c r="AP250" s="141" t="s">
        <v>770</v>
      </c>
      <c r="AQ250" s="141" t="s">
        <v>2168</v>
      </c>
      <c r="AR250" s="141" t="s">
        <v>1279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3083</v>
      </c>
      <c r="E251" s="141"/>
      <c r="F251" s="141" t="s">
        <v>466</v>
      </c>
      <c r="G251" s="141"/>
      <c r="H251" s="141" t="s">
        <v>353</v>
      </c>
      <c r="I251" s="141"/>
      <c r="J251" s="141" t="s">
        <v>354</v>
      </c>
      <c r="K251" s="141" t="s">
        <v>920</v>
      </c>
      <c r="L251" s="141"/>
      <c r="M251" s="141"/>
      <c r="N251" s="141" t="s">
        <v>354</v>
      </c>
      <c r="O251" s="141"/>
      <c r="P251" s="141"/>
      <c r="Q251" s="141"/>
      <c r="R251" s="141"/>
      <c r="S251" s="141" t="s">
        <v>393</v>
      </c>
      <c r="T251" s="141" t="s">
        <v>3000</v>
      </c>
      <c r="U251" s="141" t="s">
        <v>3000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354</v>
      </c>
      <c r="AL251" s="141" t="s">
        <v>364</v>
      </c>
      <c r="AM251" s="141" t="s">
        <v>354</v>
      </c>
      <c r="AN251" s="141" t="s">
        <v>1471</v>
      </c>
      <c r="AO251" s="141" t="s">
        <v>3000</v>
      </c>
      <c r="AP251" s="141" t="s">
        <v>770</v>
      </c>
      <c r="AQ251" s="141" t="s">
        <v>2168</v>
      </c>
      <c r="AR251" s="141" t="s">
        <v>1279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3084</v>
      </c>
      <c r="E252" s="141"/>
      <c r="F252" s="141" t="s">
        <v>466</v>
      </c>
      <c r="G252" s="141"/>
      <c r="H252" s="141" t="s">
        <v>353</v>
      </c>
      <c r="I252" s="141"/>
      <c r="J252" s="141" t="s">
        <v>354</v>
      </c>
      <c r="K252" s="141" t="s">
        <v>1117</v>
      </c>
      <c r="L252" s="141"/>
      <c r="M252" s="141"/>
      <c r="N252" s="141" t="s">
        <v>354</v>
      </c>
      <c r="O252" s="141"/>
      <c r="P252" s="141"/>
      <c r="Q252" s="141"/>
      <c r="R252" s="141"/>
      <c r="S252" s="141" t="s">
        <v>393</v>
      </c>
      <c r="T252" s="141" t="s">
        <v>3000</v>
      </c>
      <c r="U252" s="141" t="s">
        <v>3000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354</v>
      </c>
      <c r="AL252" s="141" t="s">
        <v>364</v>
      </c>
      <c r="AM252" s="141" t="s">
        <v>354</v>
      </c>
      <c r="AN252" s="141" t="s">
        <v>1471</v>
      </c>
      <c r="AO252" s="141" t="s">
        <v>3000</v>
      </c>
      <c r="AP252" s="141" t="s">
        <v>770</v>
      </c>
      <c r="AQ252" s="141" t="s">
        <v>2168</v>
      </c>
      <c r="AR252" s="141" t="s">
        <v>1279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3085</v>
      </c>
      <c r="D253" s="141" t="s">
        <v>365</v>
      </c>
      <c r="E253" s="141" t="s">
        <v>3086</v>
      </c>
      <c r="F253" s="141" t="s">
        <v>3087</v>
      </c>
      <c r="G253" s="141"/>
      <c r="H253" s="141" t="s">
        <v>353</v>
      </c>
      <c r="I253" s="141"/>
      <c r="J253" s="141" t="s">
        <v>354</v>
      </c>
      <c r="K253" s="141" t="s">
        <v>638</v>
      </c>
      <c r="L253" s="141"/>
      <c r="M253" s="141"/>
      <c r="N253" s="141" t="s">
        <v>369</v>
      </c>
      <c r="O253" s="141" t="s">
        <v>391</v>
      </c>
      <c r="P253" s="141" t="s">
        <v>392</v>
      </c>
      <c r="Q253" s="141" t="s">
        <v>392</v>
      </c>
      <c r="R253" s="141" t="s">
        <v>361</v>
      </c>
      <c r="S253" s="141" t="s">
        <v>393</v>
      </c>
      <c r="T253" s="141" t="s">
        <v>3000</v>
      </c>
      <c r="U253" s="141" t="s">
        <v>3000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354</v>
      </c>
      <c r="AL253" s="141" t="s">
        <v>364</v>
      </c>
      <c r="AM253" s="141" t="s">
        <v>354</v>
      </c>
      <c r="AN253" s="141" t="s">
        <v>1471</v>
      </c>
      <c r="AO253" s="141" t="s">
        <v>3000</v>
      </c>
      <c r="AP253" s="141" t="s">
        <v>770</v>
      </c>
      <c r="AQ253" s="141" t="s">
        <v>2168</v>
      </c>
      <c r="AR253" s="141" t="s">
        <v>1279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3088</v>
      </c>
      <c r="D254" s="141" t="s">
        <v>3089</v>
      </c>
      <c r="E254" s="141" t="s">
        <v>3090</v>
      </c>
      <c r="F254" s="141" t="s">
        <v>2601</v>
      </c>
      <c r="G254" s="141"/>
      <c r="H254" s="141" t="s">
        <v>353</v>
      </c>
      <c r="I254" s="141"/>
      <c r="J254" s="141" t="s">
        <v>354</v>
      </c>
      <c r="K254" s="141" t="s">
        <v>1364</v>
      </c>
      <c r="L254" s="141" t="s">
        <v>3091</v>
      </c>
      <c r="M254" s="141" t="s">
        <v>3092</v>
      </c>
      <c r="N254" s="141" t="s">
        <v>354</v>
      </c>
      <c r="O254" s="141" t="s">
        <v>485</v>
      </c>
      <c r="P254" s="141" t="s">
        <v>1630</v>
      </c>
      <c r="Q254" s="141" t="s">
        <v>1631</v>
      </c>
      <c r="R254" s="141" t="s">
        <v>361</v>
      </c>
      <c r="S254" s="141" t="s">
        <v>1339</v>
      </c>
      <c r="T254" s="141" t="s">
        <v>3093</v>
      </c>
      <c r="U254" s="141" t="s">
        <v>3093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354</v>
      </c>
      <c r="AL254" s="141" t="s">
        <v>364</v>
      </c>
      <c r="AM254" s="141" t="s">
        <v>354</v>
      </c>
      <c r="AN254" s="141" t="s">
        <v>2662</v>
      </c>
      <c r="AO254" s="141" t="s">
        <v>3093</v>
      </c>
      <c r="AP254" s="141" t="s">
        <v>2427</v>
      </c>
      <c r="AQ254" s="141" t="s">
        <v>848</v>
      </c>
      <c r="AR254" s="141" t="s">
        <v>408</v>
      </c>
      <c r="AS254" s="141" t="s">
        <v>369</v>
      </c>
      <c r="AT254" s="141"/>
      <c r="AU254" s="141" t="s">
        <v>3091</v>
      </c>
      <c r="AV254" s="141" t="s">
        <v>499</v>
      </c>
      <c r="AW254" s="141" t="s">
        <v>1996</v>
      </c>
      <c r="AX254" s="141" t="s">
        <v>657</v>
      </c>
      <c r="AY254" s="141" t="s">
        <v>3094</v>
      </c>
      <c r="AZ254" s="141" t="s">
        <v>910</v>
      </c>
      <c r="BA254" s="141" t="s">
        <v>898</v>
      </c>
      <c r="BB254" s="141" t="s">
        <v>497</v>
      </c>
      <c r="BC254" s="141" t="s">
        <v>3017</v>
      </c>
      <c r="BD254" s="141" t="s">
        <v>501</v>
      </c>
      <c r="BE254" s="141" t="s">
        <v>3095</v>
      </c>
      <c r="BF254" s="141" t="s">
        <v>900</v>
      </c>
      <c r="BG254" s="141" t="s">
        <v>3096</v>
      </c>
      <c r="BH254" s="141" t="s">
        <v>787</v>
      </c>
      <c r="BI254" s="141" t="s">
        <v>3097</v>
      </c>
      <c r="BJ254" s="141" t="s">
        <v>382</v>
      </c>
      <c r="BK254" s="141" t="s">
        <v>3098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3099</v>
      </c>
      <c r="D255" s="141" t="s">
        <v>3100</v>
      </c>
      <c r="E255" s="141" t="s">
        <v>3101</v>
      </c>
      <c r="F255" s="141" t="s">
        <v>3023</v>
      </c>
      <c r="G255" s="141"/>
      <c r="H255" s="141" t="s">
        <v>353</v>
      </c>
      <c r="I255" s="141"/>
      <c r="J255" s="141" t="s">
        <v>354</v>
      </c>
      <c r="K255" s="141" t="s">
        <v>1454</v>
      </c>
      <c r="L255" s="141" t="s">
        <v>3102</v>
      </c>
      <c r="M255" s="141" t="s">
        <v>3103</v>
      </c>
      <c r="N255" s="141" t="s">
        <v>354</v>
      </c>
      <c r="O255" s="141" t="s">
        <v>369</v>
      </c>
      <c r="P255" s="141" t="s">
        <v>528</v>
      </c>
      <c r="Q255" s="141" t="s">
        <v>529</v>
      </c>
      <c r="R255" s="141" t="s">
        <v>361</v>
      </c>
      <c r="S255" s="141" t="s">
        <v>1339</v>
      </c>
      <c r="T255" s="141" t="s">
        <v>3093</v>
      </c>
      <c r="U255" s="141" t="s">
        <v>3093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354</v>
      </c>
      <c r="AL255" s="141" t="s">
        <v>364</v>
      </c>
      <c r="AM255" s="141" t="s">
        <v>354</v>
      </c>
      <c r="AN255" s="141" t="s">
        <v>2662</v>
      </c>
      <c r="AO255" s="141" t="s">
        <v>3093</v>
      </c>
      <c r="AP255" s="141" t="s">
        <v>2427</v>
      </c>
      <c r="AQ255" s="141" t="s">
        <v>848</v>
      </c>
      <c r="AR255" s="141" t="s">
        <v>408</v>
      </c>
      <c r="AS255" s="141" t="s">
        <v>393</v>
      </c>
      <c r="AT255" s="141"/>
      <c r="AU255" s="141" t="s">
        <v>3102</v>
      </c>
      <c r="AV255" s="141" t="s">
        <v>499</v>
      </c>
      <c r="AW255" s="141" t="s">
        <v>746</v>
      </c>
      <c r="AX255" s="141" t="s">
        <v>657</v>
      </c>
      <c r="AY255" s="141" t="s">
        <v>2926</v>
      </c>
      <c r="AZ255" s="141" t="s">
        <v>910</v>
      </c>
      <c r="BA255" s="141" t="s">
        <v>3104</v>
      </c>
      <c r="BB255" s="141" t="s">
        <v>497</v>
      </c>
      <c r="BC255" s="141" t="s">
        <v>3105</v>
      </c>
      <c r="BD255" s="141" t="s">
        <v>501</v>
      </c>
      <c r="BE255" s="141" t="s">
        <v>3106</v>
      </c>
      <c r="BF255" s="141" t="s">
        <v>900</v>
      </c>
      <c r="BG255" s="141" t="s">
        <v>3107</v>
      </c>
      <c r="BH255" s="141" t="s">
        <v>787</v>
      </c>
      <c r="BI255" s="141" t="s">
        <v>3108</v>
      </c>
      <c r="BJ255" s="141" t="s">
        <v>382</v>
      </c>
      <c r="BK255" s="141" t="s">
        <v>3109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3110</v>
      </c>
      <c r="D256" s="141" t="s">
        <v>3111</v>
      </c>
      <c r="E256" s="141" t="s">
        <v>419</v>
      </c>
      <c r="F256" s="141" t="s">
        <v>3059</v>
      </c>
      <c r="G256" s="141"/>
      <c r="H256" s="141" t="s">
        <v>353</v>
      </c>
      <c r="I256" s="141"/>
      <c r="J256" s="141" t="s">
        <v>354</v>
      </c>
      <c r="K256" s="141" t="s">
        <v>1153</v>
      </c>
      <c r="L256" s="141" t="s">
        <v>3112</v>
      </c>
      <c r="M256" s="141" t="s">
        <v>3113</v>
      </c>
      <c r="N256" s="141" t="s">
        <v>354</v>
      </c>
      <c r="O256" s="141" t="s">
        <v>393</v>
      </c>
      <c r="P256" s="141" t="s">
        <v>424</v>
      </c>
      <c r="Q256" s="141" t="s">
        <v>425</v>
      </c>
      <c r="R256" s="141" t="s">
        <v>361</v>
      </c>
      <c r="S256" s="141" t="s">
        <v>1339</v>
      </c>
      <c r="T256" s="141" t="s">
        <v>3093</v>
      </c>
      <c r="U256" s="141" t="s">
        <v>3093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354</v>
      </c>
      <c r="AL256" s="141" t="s">
        <v>364</v>
      </c>
      <c r="AM256" s="141" t="s">
        <v>354</v>
      </c>
      <c r="AN256" s="141" t="s">
        <v>2662</v>
      </c>
      <c r="AO256" s="141" t="s">
        <v>3093</v>
      </c>
      <c r="AP256" s="141" t="s">
        <v>2427</v>
      </c>
      <c r="AQ256" s="141" t="s">
        <v>848</v>
      </c>
      <c r="AR256" s="141" t="s">
        <v>408</v>
      </c>
      <c r="AS256" s="141" t="s">
        <v>358</v>
      </c>
      <c r="AT256" s="141"/>
      <c r="AU256" s="141" t="s">
        <v>3112</v>
      </c>
      <c r="AV256" s="141" t="s">
        <v>499</v>
      </c>
      <c r="AW256" s="141" t="s">
        <v>494</v>
      </c>
      <c r="AX256" s="141" t="s">
        <v>657</v>
      </c>
      <c r="AY256" s="141" t="s">
        <v>777</v>
      </c>
      <c r="AZ256" s="141" t="s">
        <v>910</v>
      </c>
      <c r="BA256" s="141" t="s">
        <v>990</v>
      </c>
      <c r="BB256" s="141" t="s">
        <v>497</v>
      </c>
      <c r="BC256" s="141" t="s">
        <v>3114</v>
      </c>
      <c r="BD256" s="141" t="s">
        <v>501</v>
      </c>
      <c r="BE256" s="141" t="s">
        <v>3115</v>
      </c>
      <c r="BF256" s="141" t="s">
        <v>900</v>
      </c>
      <c r="BG256" s="141" t="s">
        <v>3116</v>
      </c>
      <c r="BH256" s="141" t="s">
        <v>787</v>
      </c>
      <c r="BI256" s="141" t="s">
        <v>3043</v>
      </c>
      <c r="BJ256" s="141" t="s">
        <v>382</v>
      </c>
      <c r="BK256" s="141" t="s">
        <v>3117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3118</v>
      </c>
      <c r="D257" s="141" t="s">
        <v>380</v>
      </c>
      <c r="E257" s="141" t="s">
        <v>3119</v>
      </c>
      <c r="F257" s="141" t="s">
        <v>3120</v>
      </c>
      <c r="G257" s="141"/>
      <c r="H257" s="141" t="s">
        <v>353</v>
      </c>
      <c r="I257" s="141"/>
      <c r="J257" s="141" t="s">
        <v>354</v>
      </c>
      <c r="K257" s="141" t="s">
        <v>1321</v>
      </c>
      <c r="L257" s="141" t="s">
        <v>3121</v>
      </c>
      <c r="M257" s="141" t="s">
        <v>3122</v>
      </c>
      <c r="N257" s="141" t="s">
        <v>354</v>
      </c>
      <c r="O257" s="141" t="s">
        <v>369</v>
      </c>
      <c r="P257" s="141" t="s">
        <v>528</v>
      </c>
      <c r="Q257" s="141" t="s">
        <v>529</v>
      </c>
      <c r="R257" s="141" t="s">
        <v>361</v>
      </c>
      <c r="S257" s="141" t="s">
        <v>1339</v>
      </c>
      <c r="T257" s="141" t="s">
        <v>3093</v>
      </c>
      <c r="U257" s="141" t="s">
        <v>3093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354</v>
      </c>
      <c r="AL257" s="141" t="s">
        <v>364</v>
      </c>
      <c r="AM257" s="141" t="s">
        <v>354</v>
      </c>
      <c r="AN257" s="141" t="s">
        <v>2662</v>
      </c>
      <c r="AO257" s="141" t="s">
        <v>3093</v>
      </c>
      <c r="AP257" s="141" t="s">
        <v>2427</v>
      </c>
      <c r="AQ257" s="141" t="s">
        <v>848</v>
      </c>
      <c r="AR257" s="141" t="s">
        <v>408</v>
      </c>
      <c r="AS257" s="141" t="s">
        <v>426</v>
      </c>
      <c r="AT257" s="141"/>
      <c r="AU257" s="141" t="s">
        <v>3121</v>
      </c>
      <c r="AV257" s="141" t="s">
        <v>499</v>
      </c>
      <c r="AW257" s="141" t="s">
        <v>3123</v>
      </c>
      <c r="AX257" s="141" t="s">
        <v>657</v>
      </c>
      <c r="AY257" s="141" t="s">
        <v>2272</v>
      </c>
      <c r="AZ257" s="141" t="s">
        <v>910</v>
      </c>
      <c r="BA257" s="141" t="s">
        <v>1240</v>
      </c>
      <c r="BB257" s="141" t="s">
        <v>497</v>
      </c>
      <c r="BC257" s="141" t="s">
        <v>3124</v>
      </c>
      <c r="BD257" s="141" t="s">
        <v>501</v>
      </c>
      <c r="BE257" s="141" t="s">
        <v>3125</v>
      </c>
      <c r="BF257" s="141" t="s">
        <v>900</v>
      </c>
      <c r="BG257" s="141" t="s">
        <v>3126</v>
      </c>
      <c r="BH257" s="141" t="s">
        <v>787</v>
      </c>
      <c r="BI257" s="141" t="s">
        <v>2050</v>
      </c>
      <c r="BJ257" s="141" t="s">
        <v>382</v>
      </c>
      <c r="BK257" s="141" t="s">
        <v>884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3127</v>
      </c>
      <c r="D258" s="141" t="s">
        <v>3128</v>
      </c>
      <c r="E258" s="141" t="s">
        <v>2386</v>
      </c>
      <c r="F258" s="141" t="s">
        <v>3129</v>
      </c>
      <c r="G258" s="141"/>
      <c r="H258" s="141" t="s">
        <v>353</v>
      </c>
      <c r="I258" s="141"/>
      <c r="J258" s="141" t="s">
        <v>354</v>
      </c>
      <c r="K258" s="141" t="s">
        <v>1483</v>
      </c>
      <c r="L258" s="141" t="s">
        <v>3130</v>
      </c>
      <c r="M258" s="141" t="s">
        <v>2978</v>
      </c>
      <c r="N258" s="141" t="s">
        <v>354</v>
      </c>
      <c r="O258" s="141" t="s">
        <v>393</v>
      </c>
      <c r="P258" s="141" t="s">
        <v>424</v>
      </c>
      <c r="Q258" s="141" t="s">
        <v>425</v>
      </c>
      <c r="R258" s="141" t="s">
        <v>361</v>
      </c>
      <c r="S258" s="141" t="s">
        <v>1339</v>
      </c>
      <c r="T258" s="141" t="s">
        <v>3093</v>
      </c>
      <c r="U258" s="141" t="s">
        <v>3093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354</v>
      </c>
      <c r="AL258" s="141" t="s">
        <v>364</v>
      </c>
      <c r="AM258" s="141" t="s">
        <v>354</v>
      </c>
      <c r="AN258" s="141" t="s">
        <v>2662</v>
      </c>
      <c r="AO258" s="141" t="s">
        <v>3093</v>
      </c>
      <c r="AP258" s="141" t="s">
        <v>2427</v>
      </c>
      <c r="AQ258" s="141" t="s">
        <v>848</v>
      </c>
      <c r="AR258" s="141" t="s">
        <v>408</v>
      </c>
      <c r="AS258" s="141" t="s">
        <v>441</v>
      </c>
      <c r="AT258" s="141"/>
      <c r="AU258" s="141" t="s">
        <v>3130</v>
      </c>
      <c r="AV258" s="141" t="s">
        <v>499</v>
      </c>
      <c r="AW258" s="141" t="s">
        <v>3131</v>
      </c>
      <c r="AX258" s="141" t="s">
        <v>657</v>
      </c>
      <c r="AY258" s="141" t="s">
        <v>2679</v>
      </c>
      <c r="AZ258" s="141" t="s">
        <v>910</v>
      </c>
      <c r="BA258" s="141" t="s">
        <v>1186</v>
      </c>
      <c r="BB258" s="141" t="s">
        <v>497</v>
      </c>
      <c r="BC258" s="141" t="s">
        <v>3132</v>
      </c>
      <c r="BD258" s="141" t="s">
        <v>501</v>
      </c>
      <c r="BE258" s="141" t="s">
        <v>3133</v>
      </c>
      <c r="BF258" s="141" t="s">
        <v>900</v>
      </c>
      <c r="BG258" s="141" t="s">
        <v>1327</v>
      </c>
      <c r="BH258" s="141" t="s">
        <v>787</v>
      </c>
      <c r="BI258" s="141" t="s">
        <v>3134</v>
      </c>
      <c r="BJ258" s="141" t="s">
        <v>382</v>
      </c>
      <c r="BK258" s="141" t="s">
        <v>3135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3136</v>
      </c>
      <c r="D259" s="141" t="s">
        <v>3137</v>
      </c>
      <c r="E259" s="141" t="s">
        <v>3138</v>
      </c>
      <c r="F259" s="141" t="s">
        <v>3139</v>
      </c>
      <c r="G259" s="141"/>
      <c r="H259" s="141" t="s">
        <v>353</v>
      </c>
      <c r="I259" s="141"/>
      <c r="J259" s="141" t="s">
        <v>354</v>
      </c>
      <c r="K259" s="141" t="s">
        <v>388</v>
      </c>
      <c r="L259" s="141" t="s">
        <v>3140</v>
      </c>
      <c r="M259" s="141" t="s">
        <v>3141</v>
      </c>
      <c r="N259" s="141" t="s">
        <v>354</v>
      </c>
      <c r="O259" s="141" t="s">
        <v>369</v>
      </c>
      <c r="P259" s="141" t="s">
        <v>528</v>
      </c>
      <c r="Q259" s="141" t="s">
        <v>529</v>
      </c>
      <c r="R259" s="141" t="s">
        <v>361</v>
      </c>
      <c r="S259" s="141" t="s">
        <v>1339</v>
      </c>
      <c r="T259" s="141" t="s">
        <v>3093</v>
      </c>
      <c r="U259" s="141" t="s">
        <v>3093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354</v>
      </c>
      <c r="AL259" s="141" t="s">
        <v>364</v>
      </c>
      <c r="AM259" s="141" t="s">
        <v>354</v>
      </c>
      <c r="AN259" s="141" t="s">
        <v>2662</v>
      </c>
      <c r="AO259" s="141" t="s">
        <v>3093</v>
      </c>
      <c r="AP259" s="141" t="s">
        <v>2427</v>
      </c>
      <c r="AQ259" s="141" t="s">
        <v>848</v>
      </c>
      <c r="AR259" s="141" t="s">
        <v>408</v>
      </c>
      <c r="AS259" s="141" t="s">
        <v>391</v>
      </c>
      <c r="AT259" s="141"/>
      <c r="AU259" s="141" t="s">
        <v>3140</v>
      </c>
      <c r="AV259" s="141" t="s">
        <v>499</v>
      </c>
      <c r="AW259" s="141" t="s">
        <v>2816</v>
      </c>
      <c r="AX259" s="141" t="s">
        <v>657</v>
      </c>
      <c r="AY259" s="141" t="s">
        <v>3142</v>
      </c>
      <c r="AZ259" s="141" t="s">
        <v>910</v>
      </c>
      <c r="BA259" s="141" t="s">
        <v>3143</v>
      </c>
      <c r="BB259" s="141" t="s">
        <v>497</v>
      </c>
      <c r="BC259" s="141" t="s">
        <v>3144</v>
      </c>
      <c r="BD259" s="141" t="s">
        <v>501</v>
      </c>
      <c r="BE259" s="141" t="s">
        <v>3145</v>
      </c>
      <c r="BF259" s="141" t="s">
        <v>900</v>
      </c>
      <c r="BG259" s="141" t="s">
        <v>3146</v>
      </c>
      <c r="BH259" s="141" t="s">
        <v>787</v>
      </c>
      <c r="BI259" s="141" t="s">
        <v>553</v>
      </c>
      <c r="BJ259" s="141" t="s">
        <v>382</v>
      </c>
      <c r="BK259" s="141" t="s">
        <v>3147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3148</v>
      </c>
      <c r="D260" s="141" t="s">
        <v>3149</v>
      </c>
      <c r="E260" s="141" t="s">
        <v>3150</v>
      </c>
      <c r="F260" s="141" t="s">
        <v>3151</v>
      </c>
      <c r="G260" s="141"/>
      <c r="H260" s="141" t="s">
        <v>353</v>
      </c>
      <c r="I260" s="141"/>
      <c r="J260" s="141" t="s">
        <v>354</v>
      </c>
      <c r="K260" s="141" t="s">
        <v>878</v>
      </c>
      <c r="L260" s="141" t="s">
        <v>3152</v>
      </c>
      <c r="M260" s="141" t="s">
        <v>3153</v>
      </c>
      <c r="N260" s="141" t="s">
        <v>354</v>
      </c>
      <c r="O260" s="141" t="s">
        <v>369</v>
      </c>
      <c r="P260" s="141" t="s">
        <v>528</v>
      </c>
      <c r="Q260" s="141" t="s">
        <v>529</v>
      </c>
      <c r="R260" s="141" t="s">
        <v>361</v>
      </c>
      <c r="S260" s="141" t="s">
        <v>1339</v>
      </c>
      <c r="T260" s="141" t="s">
        <v>3093</v>
      </c>
      <c r="U260" s="141" t="s">
        <v>3093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354</v>
      </c>
      <c r="AL260" s="141" t="s">
        <v>364</v>
      </c>
      <c r="AM260" s="141" t="s">
        <v>354</v>
      </c>
      <c r="AN260" s="141" t="s">
        <v>2662</v>
      </c>
      <c r="AO260" s="141" t="s">
        <v>3093</v>
      </c>
      <c r="AP260" s="141" t="s">
        <v>2427</v>
      </c>
      <c r="AQ260" s="141" t="s">
        <v>848</v>
      </c>
      <c r="AR260" s="141" t="s">
        <v>408</v>
      </c>
      <c r="AS260" s="141" t="s">
        <v>368</v>
      </c>
      <c r="AT260" s="141"/>
      <c r="AU260" s="141" t="s">
        <v>3152</v>
      </c>
      <c r="AV260" s="141" t="s">
        <v>499</v>
      </c>
      <c r="AW260" s="141" t="s">
        <v>3018</v>
      </c>
      <c r="AX260" s="141" t="s">
        <v>657</v>
      </c>
      <c r="AY260" s="141" t="s">
        <v>3154</v>
      </c>
      <c r="AZ260" s="141" t="s">
        <v>910</v>
      </c>
      <c r="BA260" s="141" t="s">
        <v>688</v>
      </c>
      <c r="BB260" s="141" t="s">
        <v>497</v>
      </c>
      <c r="BC260" s="141" t="s">
        <v>3155</v>
      </c>
      <c r="BD260" s="141" t="s">
        <v>501</v>
      </c>
      <c r="BE260" s="141" t="s">
        <v>3156</v>
      </c>
      <c r="BF260" s="141" t="s">
        <v>900</v>
      </c>
      <c r="BG260" s="141" t="s">
        <v>3157</v>
      </c>
      <c r="BH260" s="141" t="s">
        <v>787</v>
      </c>
      <c r="BI260" s="141" t="s">
        <v>3158</v>
      </c>
      <c r="BJ260" s="141" t="s">
        <v>382</v>
      </c>
      <c r="BK260" s="141" t="s">
        <v>3159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3160</v>
      </c>
      <c r="D261" s="141" t="s">
        <v>3161</v>
      </c>
      <c r="E261" s="141" t="s">
        <v>3162</v>
      </c>
      <c r="F261" s="141" t="s">
        <v>3163</v>
      </c>
      <c r="G261" s="141"/>
      <c r="H261" s="141" t="s">
        <v>353</v>
      </c>
      <c r="I261" s="141"/>
      <c r="J261" s="141" t="s">
        <v>354</v>
      </c>
      <c r="K261" s="141" t="s">
        <v>1468</v>
      </c>
      <c r="L261" s="141" t="s">
        <v>2458</v>
      </c>
      <c r="M261" s="141" t="s">
        <v>3164</v>
      </c>
      <c r="N261" s="141" t="s">
        <v>354</v>
      </c>
      <c r="O261" s="141" t="s">
        <v>393</v>
      </c>
      <c r="P261" s="141" t="s">
        <v>424</v>
      </c>
      <c r="Q261" s="141" t="s">
        <v>425</v>
      </c>
      <c r="R261" s="141" t="s">
        <v>361</v>
      </c>
      <c r="S261" s="141" t="s">
        <v>1339</v>
      </c>
      <c r="T261" s="141" t="s">
        <v>3093</v>
      </c>
      <c r="U261" s="141" t="s">
        <v>3093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354</v>
      </c>
      <c r="AL261" s="141" t="s">
        <v>364</v>
      </c>
      <c r="AM261" s="141" t="s">
        <v>354</v>
      </c>
      <c r="AN261" s="141" t="s">
        <v>2662</v>
      </c>
      <c r="AO261" s="141" t="s">
        <v>3093</v>
      </c>
      <c r="AP261" s="141" t="s">
        <v>2427</v>
      </c>
      <c r="AQ261" s="141" t="s">
        <v>848</v>
      </c>
      <c r="AR261" s="141" t="s">
        <v>408</v>
      </c>
      <c r="AS261" s="141" t="s">
        <v>408</v>
      </c>
      <c r="AT261" s="141"/>
      <c r="AU261" s="141" t="s">
        <v>2458</v>
      </c>
      <c r="AV261" s="141" t="s">
        <v>499</v>
      </c>
      <c r="AW261" s="141" t="s">
        <v>3165</v>
      </c>
      <c r="AX261" s="141" t="s">
        <v>657</v>
      </c>
      <c r="AY261" s="141" t="s">
        <v>2014</v>
      </c>
      <c r="AZ261" s="141" t="s">
        <v>910</v>
      </c>
      <c r="BA261" s="141" t="s">
        <v>3166</v>
      </c>
      <c r="BB261" s="141" t="s">
        <v>497</v>
      </c>
      <c r="BC261" s="141" t="s">
        <v>3167</v>
      </c>
      <c r="BD261" s="141" t="s">
        <v>501</v>
      </c>
      <c r="BE261" s="141" t="s">
        <v>3168</v>
      </c>
      <c r="BF261" s="141" t="s">
        <v>900</v>
      </c>
      <c r="BG261" s="141" t="s">
        <v>2137</v>
      </c>
      <c r="BH261" s="141" t="s">
        <v>787</v>
      </c>
      <c r="BI261" s="141" t="s">
        <v>3169</v>
      </c>
      <c r="BJ261" s="141" t="s">
        <v>382</v>
      </c>
      <c r="BK261" s="141" t="s">
        <v>3170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3171</v>
      </c>
      <c r="D262" s="141" t="s">
        <v>657</v>
      </c>
      <c r="E262" s="141" t="s">
        <v>880</v>
      </c>
      <c r="F262" s="141" t="s">
        <v>3172</v>
      </c>
      <c r="G262" s="141"/>
      <c r="H262" s="141" t="s">
        <v>353</v>
      </c>
      <c r="I262" s="141"/>
      <c r="J262" s="141" t="s">
        <v>354</v>
      </c>
      <c r="K262" s="141" t="s">
        <v>1547</v>
      </c>
      <c r="L262" s="141" t="s">
        <v>3173</v>
      </c>
      <c r="M262" s="141" t="s">
        <v>1044</v>
      </c>
      <c r="N262" s="141" t="s">
        <v>354</v>
      </c>
      <c r="O262" s="141" t="s">
        <v>393</v>
      </c>
      <c r="P262" s="141" t="s">
        <v>424</v>
      </c>
      <c r="Q262" s="141" t="s">
        <v>425</v>
      </c>
      <c r="R262" s="141" t="s">
        <v>361</v>
      </c>
      <c r="S262" s="141" t="s">
        <v>1339</v>
      </c>
      <c r="T262" s="141" t="s">
        <v>3093</v>
      </c>
      <c r="U262" s="141" t="s">
        <v>3093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354</v>
      </c>
      <c r="AL262" s="141" t="s">
        <v>364</v>
      </c>
      <c r="AM262" s="141" t="s">
        <v>354</v>
      </c>
      <c r="AN262" s="141" t="s">
        <v>2662</v>
      </c>
      <c r="AO262" s="141" t="s">
        <v>3093</v>
      </c>
      <c r="AP262" s="141" t="s">
        <v>2427</v>
      </c>
      <c r="AQ262" s="141" t="s">
        <v>848</v>
      </c>
      <c r="AR262" s="141" t="s">
        <v>408</v>
      </c>
      <c r="AS262" s="141" t="s">
        <v>490</v>
      </c>
      <c r="AT262" s="141"/>
      <c r="AU262" s="141" t="s">
        <v>3173</v>
      </c>
      <c r="AV262" s="141" t="s">
        <v>499</v>
      </c>
      <c r="AW262" s="141" t="s">
        <v>3174</v>
      </c>
      <c r="AX262" s="141" t="s">
        <v>657</v>
      </c>
      <c r="AY262" s="141" t="s">
        <v>2113</v>
      </c>
      <c r="AZ262" s="141" t="s">
        <v>910</v>
      </c>
      <c r="BA262" s="141" t="s">
        <v>1755</v>
      </c>
      <c r="BB262" s="141" t="s">
        <v>497</v>
      </c>
      <c r="BC262" s="141" t="s">
        <v>3175</v>
      </c>
      <c r="BD262" s="141" t="s">
        <v>501</v>
      </c>
      <c r="BE262" s="141" t="s">
        <v>2364</v>
      </c>
      <c r="BF262" s="141" t="s">
        <v>900</v>
      </c>
      <c r="BG262" s="141" t="s">
        <v>3176</v>
      </c>
      <c r="BH262" s="141" t="s">
        <v>787</v>
      </c>
      <c r="BI262" s="141" t="s">
        <v>3177</v>
      </c>
      <c r="BJ262" s="141" t="s">
        <v>382</v>
      </c>
      <c r="BK262" s="141" t="s">
        <v>3178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3179</v>
      </c>
      <c r="D263" s="141" t="s">
        <v>3180</v>
      </c>
      <c r="E263" s="141" t="s">
        <v>3181</v>
      </c>
      <c r="F263" s="141" t="s">
        <v>3182</v>
      </c>
      <c r="G263" s="141"/>
      <c r="H263" s="141" t="s">
        <v>353</v>
      </c>
      <c r="I263" s="141"/>
      <c r="J263" s="141" t="s">
        <v>354</v>
      </c>
      <c r="K263" s="141" t="s">
        <v>1393</v>
      </c>
      <c r="L263" s="141" t="s">
        <v>3183</v>
      </c>
      <c r="M263" s="141" t="s">
        <v>3184</v>
      </c>
      <c r="N263" s="141" t="s">
        <v>354</v>
      </c>
      <c r="O263" s="141" t="s">
        <v>369</v>
      </c>
      <c r="P263" s="141" t="s">
        <v>528</v>
      </c>
      <c r="Q263" s="141" t="s">
        <v>529</v>
      </c>
      <c r="R263" s="141" t="s">
        <v>361</v>
      </c>
      <c r="S263" s="141" t="s">
        <v>1339</v>
      </c>
      <c r="T263" s="141" t="s">
        <v>3093</v>
      </c>
      <c r="U263" s="141" t="s">
        <v>3093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354</v>
      </c>
      <c r="AL263" s="141" t="s">
        <v>364</v>
      </c>
      <c r="AM263" s="141" t="s">
        <v>354</v>
      </c>
      <c r="AN263" s="141" t="s">
        <v>2662</v>
      </c>
      <c r="AO263" s="141" t="s">
        <v>3093</v>
      </c>
      <c r="AP263" s="141" t="s">
        <v>2427</v>
      </c>
      <c r="AQ263" s="141" t="s">
        <v>848</v>
      </c>
      <c r="AR263" s="141" t="s">
        <v>408</v>
      </c>
      <c r="AS263" s="141" t="s">
        <v>485</v>
      </c>
      <c r="AT263" s="141"/>
      <c r="AU263" s="141" t="s">
        <v>3183</v>
      </c>
      <c r="AV263" s="141" t="s">
        <v>499</v>
      </c>
      <c r="AW263" s="141" t="s">
        <v>2000</v>
      </c>
      <c r="AX263" s="141" t="s">
        <v>657</v>
      </c>
      <c r="AY263" s="141" t="s">
        <v>3185</v>
      </c>
      <c r="AZ263" s="141" t="s">
        <v>910</v>
      </c>
      <c r="BA263" s="141" t="s">
        <v>3186</v>
      </c>
      <c r="BB263" s="141" t="s">
        <v>497</v>
      </c>
      <c r="BC263" s="141" t="s">
        <v>1272</v>
      </c>
      <c r="BD263" s="141" t="s">
        <v>501</v>
      </c>
      <c r="BE263" s="141" t="s">
        <v>2150</v>
      </c>
      <c r="BF263" s="141" t="s">
        <v>900</v>
      </c>
      <c r="BG263" s="141" t="s">
        <v>3187</v>
      </c>
      <c r="BH263" s="141" t="s">
        <v>787</v>
      </c>
      <c r="BI263" s="141" t="s">
        <v>3188</v>
      </c>
      <c r="BJ263" s="141" t="s">
        <v>382</v>
      </c>
      <c r="BK263" s="141" t="s">
        <v>3189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3190</v>
      </c>
      <c r="D264" s="141" t="s">
        <v>426</v>
      </c>
      <c r="E264" s="141" t="s">
        <v>3191</v>
      </c>
      <c r="F264" s="141" t="s">
        <v>2536</v>
      </c>
      <c r="G264" s="141"/>
      <c r="H264" s="141" t="s">
        <v>353</v>
      </c>
      <c r="I264" s="141"/>
      <c r="J264" s="141" t="s">
        <v>354</v>
      </c>
      <c r="K264" s="141" t="s">
        <v>1537</v>
      </c>
      <c r="L264" s="141" t="s">
        <v>3192</v>
      </c>
      <c r="M264" s="141" t="s">
        <v>3193</v>
      </c>
      <c r="N264" s="141" t="s">
        <v>354</v>
      </c>
      <c r="O264" s="141" t="s">
        <v>369</v>
      </c>
      <c r="P264" s="141" t="s">
        <v>528</v>
      </c>
      <c r="Q264" s="141" t="s">
        <v>529</v>
      </c>
      <c r="R264" s="141" t="s">
        <v>361</v>
      </c>
      <c r="S264" s="141" t="s">
        <v>1339</v>
      </c>
      <c r="T264" s="141" t="s">
        <v>3093</v>
      </c>
      <c r="U264" s="141" t="s">
        <v>3093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354</v>
      </c>
      <c r="AL264" s="141" t="s">
        <v>364</v>
      </c>
      <c r="AM264" s="141" t="s">
        <v>354</v>
      </c>
      <c r="AN264" s="141" t="s">
        <v>2662</v>
      </c>
      <c r="AO264" s="141" t="s">
        <v>3093</v>
      </c>
      <c r="AP264" s="141" t="s">
        <v>2427</v>
      </c>
      <c r="AQ264" s="141" t="s">
        <v>848</v>
      </c>
      <c r="AR264" s="141" t="s">
        <v>408</v>
      </c>
      <c r="AS264" s="141" t="s">
        <v>362</v>
      </c>
      <c r="AT264" s="141"/>
      <c r="AU264" s="141" t="s">
        <v>3192</v>
      </c>
      <c r="AV264" s="141" t="s">
        <v>499</v>
      </c>
      <c r="AW264" s="141" t="s">
        <v>1296</v>
      </c>
      <c r="AX264" s="141" t="s">
        <v>657</v>
      </c>
      <c r="AY264" s="141" t="s">
        <v>3194</v>
      </c>
      <c r="AZ264" s="141" t="s">
        <v>910</v>
      </c>
      <c r="BA264" s="141" t="s">
        <v>3195</v>
      </c>
      <c r="BB264" s="141" t="s">
        <v>497</v>
      </c>
      <c r="BC264" s="141" t="s">
        <v>3196</v>
      </c>
      <c r="BD264" s="141" t="s">
        <v>501</v>
      </c>
      <c r="BE264" s="141" t="s">
        <v>3197</v>
      </c>
      <c r="BF264" s="141" t="s">
        <v>900</v>
      </c>
      <c r="BG264" s="141" t="s">
        <v>3198</v>
      </c>
      <c r="BH264" s="141" t="s">
        <v>787</v>
      </c>
      <c r="BI264" s="141" t="s">
        <v>3199</v>
      </c>
      <c r="BJ264" s="141" t="s">
        <v>382</v>
      </c>
      <c r="BK264" s="141" t="s">
        <v>3200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3201</v>
      </c>
      <c r="D265" s="141" t="s">
        <v>3202</v>
      </c>
      <c r="E265" s="141" t="s">
        <v>1220</v>
      </c>
      <c r="F265" s="141" t="s">
        <v>2601</v>
      </c>
      <c r="G265" s="141"/>
      <c r="H265" s="141" t="s">
        <v>353</v>
      </c>
      <c r="I265" s="141"/>
      <c r="J265" s="141" t="s">
        <v>354</v>
      </c>
      <c r="K265" s="141" t="s">
        <v>1291</v>
      </c>
      <c r="L265" s="141" t="s">
        <v>3203</v>
      </c>
      <c r="M265" s="141" t="s">
        <v>2902</v>
      </c>
      <c r="N265" s="141" t="s">
        <v>354</v>
      </c>
      <c r="O265" s="141" t="s">
        <v>393</v>
      </c>
      <c r="P265" s="141" t="s">
        <v>424</v>
      </c>
      <c r="Q265" s="141" t="s">
        <v>425</v>
      </c>
      <c r="R265" s="141" t="s">
        <v>361</v>
      </c>
      <c r="S265" s="141" t="s">
        <v>1339</v>
      </c>
      <c r="T265" s="141" t="s">
        <v>3093</v>
      </c>
      <c r="U265" s="141" t="s">
        <v>3093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354</v>
      </c>
      <c r="AL265" s="141" t="s">
        <v>364</v>
      </c>
      <c r="AM265" s="141" t="s">
        <v>354</v>
      </c>
      <c r="AN265" s="141" t="s">
        <v>2662</v>
      </c>
      <c r="AO265" s="141" t="s">
        <v>3093</v>
      </c>
      <c r="AP265" s="141" t="s">
        <v>2427</v>
      </c>
      <c r="AQ265" s="141" t="s">
        <v>848</v>
      </c>
      <c r="AR265" s="141" t="s">
        <v>408</v>
      </c>
      <c r="AS265" s="141" t="s">
        <v>1279</v>
      </c>
      <c r="AT265" s="141"/>
      <c r="AU265" s="141" t="s">
        <v>3203</v>
      </c>
      <c r="AV265" s="141" t="s">
        <v>499</v>
      </c>
      <c r="AW265" s="141" t="s">
        <v>1029</v>
      </c>
      <c r="AX265" s="141" t="s">
        <v>657</v>
      </c>
      <c r="AY265" s="141" t="s">
        <v>3204</v>
      </c>
      <c r="AZ265" s="141" t="s">
        <v>910</v>
      </c>
      <c r="BA265" s="141" t="s">
        <v>3205</v>
      </c>
      <c r="BB265" s="141" t="s">
        <v>497</v>
      </c>
      <c r="BC265" s="141" t="s">
        <v>3206</v>
      </c>
      <c r="BD265" s="141" t="s">
        <v>501</v>
      </c>
      <c r="BE265" s="141" t="s">
        <v>3207</v>
      </c>
      <c r="BF265" s="141" t="s">
        <v>900</v>
      </c>
      <c r="BG265" s="141" t="s">
        <v>3208</v>
      </c>
      <c r="BH265" s="141" t="s">
        <v>787</v>
      </c>
      <c r="BI265" s="141" t="s">
        <v>3209</v>
      </c>
      <c r="BJ265" s="141" t="s">
        <v>382</v>
      </c>
      <c r="BK265" s="141" t="s">
        <v>2909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3210</v>
      </c>
      <c r="D266" s="141" t="s">
        <v>3211</v>
      </c>
      <c r="E266" s="141" t="s">
        <v>3212</v>
      </c>
      <c r="F266" s="141" t="s">
        <v>3023</v>
      </c>
      <c r="G266" s="141"/>
      <c r="H266" s="141" t="s">
        <v>353</v>
      </c>
      <c r="I266" s="141"/>
      <c r="J266" s="141" t="s">
        <v>354</v>
      </c>
      <c r="K266" s="141" t="s">
        <v>1439</v>
      </c>
      <c r="L266" s="141" t="s">
        <v>3213</v>
      </c>
      <c r="M266" s="141" t="s">
        <v>3214</v>
      </c>
      <c r="N266" s="141" t="s">
        <v>354</v>
      </c>
      <c r="O266" s="141" t="s">
        <v>393</v>
      </c>
      <c r="P266" s="141" t="s">
        <v>424</v>
      </c>
      <c r="Q266" s="141" t="s">
        <v>425</v>
      </c>
      <c r="R266" s="141" t="s">
        <v>361</v>
      </c>
      <c r="S266" s="141" t="s">
        <v>1339</v>
      </c>
      <c r="T266" s="141" t="s">
        <v>3093</v>
      </c>
      <c r="U266" s="141" t="s">
        <v>3093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354</v>
      </c>
      <c r="AL266" s="141" t="s">
        <v>364</v>
      </c>
      <c r="AM266" s="141" t="s">
        <v>354</v>
      </c>
      <c r="AN266" s="141" t="s">
        <v>2662</v>
      </c>
      <c r="AO266" s="141" t="s">
        <v>3093</v>
      </c>
      <c r="AP266" s="141" t="s">
        <v>2427</v>
      </c>
      <c r="AQ266" s="141" t="s">
        <v>848</v>
      </c>
      <c r="AR266" s="141" t="s">
        <v>408</v>
      </c>
      <c r="AS266" s="141" t="s">
        <v>1294</v>
      </c>
      <c r="AT266" s="141"/>
      <c r="AU266" s="141" t="s">
        <v>3213</v>
      </c>
      <c r="AV266" s="141" t="s">
        <v>499</v>
      </c>
      <c r="AW266" s="141" t="s">
        <v>3215</v>
      </c>
      <c r="AX266" s="141" t="s">
        <v>657</v>
      </c>
      <c r="AY266" s="141" t="s">
        <v>3216</v>
      </c>
      <c r="AZ266" s="141" t="s">
        <v>910</v>
      </c>
      <c r="BA266" s="141" t="s">
        <v>3217</v>
      </c>
      <c r="BB266" s="141" t="s">
        <v>497</v>
      </c>
      <c r="BC266" s="141" t="s">
        <v>3218</v>
      </c>
      <c r="BD266" s="141" t="s">
        <v>501</v>
      </c>
      <c r="BE266" s="141" t="s">
        <v>3219</v>
      </c>
      <c r="BF266" s="141" t="s">
        <v>900</v>
      </c>
      <c r="BG266" s="141" t="s">
        <v>3220</v>
      </c>
      <c r="BH266" s="141" t="s">
        <v>787</v>
      </c>
      <c r="BI266" s="141" t="s">
        <v>3221</v>
      </c>
      <c r="BJ266" s="141" t="s">
        <v>382</v>
      </c>
      <c r="BK266" s="141" t="s">
        <v>3222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3223</v>
      </c>
      <c r="D267" s="141" t="s">
        <v>3224</v>
      </c>
      <c r="E267" s="141" t="s">
        <v>3225</v>
      </c>
      <c r="F267" s="141" t="s">
        <v>3226</v>
      </c>
      <c r="G267" s="141"/>
      <c r="H267" s="141" t="s">
        <v>353</v>
      </c>
      <c r="I267" s="141"/>
      <c r="J267" s="141" t="s">
        <v>354</v>
      </c>
      <c r="K267" s="141" t="s">
        <v>1234</v>
      </c>
      <c r="L267" s="141"/>
      <c r="M267" s="141"/>
      <c r="N267" s="141" t="s">
        <v>393</v>
      </c>
      <c r="O267" s="141" t="s">
        <v>393</v>
      </c>
      <c r="P267" s="141" t="s">
        <v>424</v>
      </c>
      <c r="Q267" s="141" t="s">
        <v>425</v>
      </c>
      <c r="R267" s="141" t="s">
        <v>361</v>
      </c>
      <c r="S267" s="141" t="s">
        <v>1339</v>
      </c>
      <c r="T267" s="141" t="s">
        <v>3093</v>
      </c>
      <c r="U267" s="141" t="s">
        <v>3093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354</v>
      </c>
      <c r="AL267" s="141" t="s">
        <v>364</v>
      </c>
      <c r="AM267" s="141" t="s">
        <v>354</v>
      </c>
      <c r="AN267" s="141" t="s">
        <v>2662</v>
      </c>
      <c r="AO267" s="141" t="s">
        <v>3093</v>
      </c>
      <c r="AP267" s="141" t="s">
        <v>2427</v>
      </c>
      <c r="AQ267" s="141" t="s">
        <v>848</v>
      </c>
      <c r="AR267" s="141" t="s">
        <v>408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3227</v>
      </c>
      <c r="D268" s="141" t="s">
        <v>3228</v>
      </c>
      <c r="E268" s="141" t="s">
        <v>3229</v>
      </c>
      <c r="F268" s="141" t="s">
        <v>3230</v>
      </c>
      <c r="G268" s="141"/>
      <c r="H268" s="141" t="s">
        <v>353</v>
      </c>
      <c r="I268" s="141"/>
      <c r="J268" s="141" t="s">
        <v>354</v>
      </c>
      <c r="K268" s="141" t="s">
        <v>1351</v>
      </c>
      <c r="L268" s="141"/>
      <c r="M268" s="141"/>
      <c r="N268" s="141" t="s">
        <v>393</v>
      </c>
      <c r="O268" s="141" t="s">
        <v>393</v>
      </c>
      <c r="P268" s="141" t="s">
        <v>424</v>
      </c>
      <c r="Q268" s="141" t="s">
        <v>425</v>
      </c>
      <c r="R268" s="141" t="s">
        <v>361</v>
      </c>
      <c r="S268" s="141" t="s">
        <v>1339</v>
      </c>
      <c r="T268" s="141" t="s">
        <v>3093</v>
      </c>
      <c r="U268" s="141" t="s">
        <v>3093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354</v>
      </c>
      <c r="AL268" s="141" t="s">
        <v>364</v>
      </c>
      <c r="AM268" s="141" t="s">
        <v>354</v>
      </c>
      <c r="AN268" s="141" t="s">
        <v>2662</v>
      </c>
      <c r="AO268" s="141" t="s">
        <v>3093</v>
      </c>
      <c r="AP268" s="141" t="s">
        <v>2427</v>
      </c>
      <c r="AQ268" s="141" t="s">
        <v>848</v>
      </c>
      <c r="AR268" s="141" t="s">
        <v>408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3231</v>
      </c>
      <c r="D269" s="141" t="s">
        <v>2368</v>
      </c>
      <c r="E269" s="141" t="s">
        <v>3232</v>
      </c>
      <c r="F269" s="141" t="s">
        <v>3233</v>
      </c>
      <c r="G269" s="141"/>
      <c r="H269" s="141" t="s">
        <v>353</v>
      </c>
      <c r="I269" s="141"/>
      <c r="J269" s="141" t="s">
        <v>354</v>
      </c>
      <c r="K269" s="141" t="s">
        <v>1510</v>
      </c>
      <c r="L269" s="141"/>
      <c r="M269" s="141"/>
      <c r="N269" s="141" t="s">
        <v>393</v>
      </c>
      <c r="O269" s="141" t="s">
        <v>393</v>
      </c>
      <c r="P269" s="141" t="s">
        <v>424</v>
      </c>
      <c r="Q269" s="141" t="s">
        <v>425</v>
      </c>
      <c r="R269" s="141" t="s">
        <v>361</v>
      </c>
      <c r="S269" s="141" t="s">
        <v>1339</v>
      </c>
      <c r="T269" s="141" t="s">
        <v>3093</v>
      </c>
      <c r="U269" s="141" t="s">
        <v>3093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354</v>
      </c>
      <c r="AL269" s="141" t="s">
        <v>364</v>
      </c>
      <c r="AM269" s="141" t="s">
        <v>354</v>
      </c>
      <c r="AN269" s="141" t="s">
        <v>2662</v>
      </c>
      <c r="AO269" s="141" t="s">
        <v>3093</v>
      </c>
      <c r="AP269" s="141" t="s">
        <v>2427</v>
      </c>
      <c r="AQ269" s="141" t="s">
        <v>848</v>
      </c>
      <c r="AR269" s="141" t="s">
        <v>408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3234</v>
      </c>
      <c r="E270" s="141"/>
      <c r="F270" s="141" t="s">
        <v>466</v>
      </c>
      <c r="G270" s="141"/>
      <c r="H270" s="141" t="s">
        <v>353</v>
      </c>
      <c r="I270" s="141"/>
      <c r="J270" s="141" t="s">
        <v>354</v>
      </c>
      <c r="K270" s="141" t="s">
        <v>1166</v>
      </c>
      <c r="L270" s="141"/>
      <c r="M270" s="141"/>
      <c r="N270" s="141" t="s">
        <v>354</v>
      </c>
      <c r="O270" s="141"/>
      <c r="P270" s="141"/>
      <c r="Q270" s="141"/>
      <c r="R270" s="141"/>
      <c r="S270" s="141" t="s">
        <v>1339</v>
      </c>
      <c r="T270" s="141" t="s">
        <v>3093</v>
      </c>
      <c r="U270" s="141" t="s">
        <v>3093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354</v>
      </c>
      <c r="AL270" s="141" t="s">
        <v>364</v>
      </c>
      <c r="AM270" s="141" t="s">
        <v>354</v>
      </c>
      <c r="AN270" s="141" t="s">
        <v>2662</v>
      </c>
      <c r="AO270" s="141" t="s">
        <v>3093</v>
      </c>
      <c r="AP270" s="141" t="s">
        <v>2427</v>
      </c>
      <c r="AQ270" s="141" t="s">
        <v>848</v>
      </c>
      <c r="AR270" s="141" t="s">
        <v>408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3235</v>
      </c>
      <c r="D271" s="141" t="s">
        <v>3236</v>
      </c>
      <c r="E271" s="141" t="s">
        <v>1566</v>
      </c>
      <c r="F271" s="141" t="s">
        <v>2484</v>
      </c>
      <c r="G271" s="141"/>
      <c r="H271" s="141" t="s">
        <v>353</v>
      </c>
      <c r="I271" s="141"/>
      <c r="J271" s="141" t="s">
        <v>354</v>
      </c>
      <c r="K271" s="141" t="s">
        <v>1263</v>
      </c>
      <c r="L271" s="141"/>
      <c r="M271" s="141"/>
      <c r="N271" s="141" t="s">
        <v>393</v>
      </c>
      <c r="O271" s="141" t="s">
        <v>393</v>
      </c>
      <c r="P271" s="141" t="s">
        <v>424</v>
      </c>
      <c r="Q271" s="141" t="s">
        <v>425</v>
      </c>
      <c r="R271" s="141" t="s">
        <v>361</v>
      </c>
      <c r="S271" s="141" t="s">
        <v>1339</v>
      </c>
      <c r="T271" s="141" t="s">
        <v>3093</v>
      </c>
      <c r="U271" s="141" t="s">
        <v>3093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354</v>
      </c>
      <c r="AL271" s="141" t="s">
        <v>364</v>
      </c>
      <c r="AM271" s="141" t="s">
        <v>354</v>
      </c>
      <c r="AN271" s="141" t="s">
        <v>2662</v>
      </c>
      <c r="AO271" s="141" t="s">
        <v>3093</v>
      </c>
      <c r="AP271" s="141" t="s">
        <v>2427</v>
      </c>
      <c r="AQ271" s="141" t="s">
        <v>848</v>
      </c>
      <c r="AR271" s="141" t="s">
        <v>408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3237</v>
      </c>
      <c r="D272" s="141" t="s">
        <v>368</v>
      </c>
      <c r="E272" s="141" t="s">
        <v>524</v>
      </c>
      <c r="F272" s="141" t="s">
        <v>3238</v>
      </c>
      <c r="G272" s="141"/>
      <c r="H272" s="141" t="s">
        <v>353</v>
      </c>
      <c r="I272" s="141"/>
      <c r="J272" s="141" t="s">
        <v>354</v>
      </c>
      <c r="K272" s="141" t="s">
        <v>1551</v>
      </c>
      <c r="L272" s="141"/>
      <c r="M272" s="141"/>
      <c r="N272" s="141" t="s">
        <v>369</v>
      </c>
      <c r="O272" s="141" t="s">
        <v>369</v>
      </c>
      <c r="P272" s="141" t="s">
        <v>528</v>
      </c>
      <c r="Q272" s="141" t="s">
        <v>529</v>
      </c>
      <c r="R272" s="141" t="s">
        <v>361</v>
      </c>
      <c r="S272" s="141" t="s">
        <v>1339</v>
      </c>
      <c r="T272" s="141" t="s">
        <v>3093</v>
      </c>
      <c r="U272" s="141" t="s">
        <v>3093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354</v>
      </c>
      <c r="AL272" s="141" t="s">
        <v>364</v>
      </c>
      <c r="AM272" s="141" t="s">
        <v>354</v>
      </c>
      <c r="AN272" s="141" t="s">
        <v>2662</v>
      </c>
      <c r="AO272" s="141" t="s">
        <v>3093</v>
      </c>
      <c r="AP272" s="141" t="s">
        <v>2427</v>
      </c>
      <c r="AQ272" s="141" t="s">
        <v>848</v>
      </c>
      <c r="AR272" s="141" t="s">
        <v>408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3239</v>
      </c>
      <c r="D273" s="141" t="s">
        <v>3240</v>
      </c>
      <c r="E273" s="141" t="s">
        <v>699</v>
      </c>
      <c r="F273" s="141" t="s">
        <v>3059</v>
      </c>
      <c r="G273" s="141"/>
      <c r="H273" s="141" t="s">
        <v>353</v>
      </c>
      <c r="I273" s="141"/>
      <c r="J273" s="141" t="s">
        <v>354</v>
      </c>
      <c r="K273" s="141" t="s">
        <v>1423</v>
      </c>
      <c r="L273" s="141"/>
      <c r="M273" s="141"/>
      <c r="N273" s="141" t="s">
        <v>369</v>
      </c>
      <c r="O273" s="141" t="s">
        <v>393</v>
      </c>
      <c r="P273" s="141" t="s">
        <v>424</v>
      </c>
      <c r="Q273" s="141" t="s">
        <v>425</v>
      </c>
      <c r="R273" s="141" t="s">
        <v>361</v>
      </c>
      <c r="S273" s="141" t="s">
        <v>1339</v>
      </c>
      <c r="T273" s="141" t="s">
        <v>3093</v>
      </c>
      <c r="U273" s="141" t="s">
        <v>3093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354</v>
      </c>
      <c r="AL273" s="141" t="s">
        <v>364</v>
      </c>
      <c r="AM273" s="141" t="s">
        <v>354</v>
      </c>
      <c r="AN273" s="141" t="s">
        <v>2662</v>
      </c>
      <c r="AO273" s="141" t="s">
        <v>3093</v>
      </c>
      <c r="AP273" s="141" t="s">
        <v>2427</v>
      </c>
      <c r="AQ273" s="141" t="s">
        <v>848</v>
      </c>
      <c r="AR273" s="141" t="s">
        <v>408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3241</v>
      </c>
      <c r="D274" s="141" t="s">
        <v>495</v>
      </c>
      <c r="E274" s="141" t="s">
        <v>3242</v>
      </c>
      <c r="F274" s="141" t="s">
        <v>3243</v>
      </c>
      <c r="G274" s="141"/>
      <c r="H274" s="141" t="s">
        <v>353</v>
      </c>
      <c r="I274" s="141"/>
      <c r="J274" s="141" t="s">
        <v>354</v>
      </c>
      <c r="K274" s="141" t="s">
        <v>1195</v>
      </c>
      <c r="L274" s="141"/>
      <c r="M274" s="141"/>
      <c r="N274" s="141" t="s">
        <v>393</v>
      </c>
      <c r="O274" s="141" t="s">
        <v>393</v>
      </c>
      <c r="P274" s="141" t="s">
        <v>424</v>
      </c>
      <c r="Q274" s="141" t="s">
        <v>425</v>
      </c>
      <c r="R274" s="141" t="s">
        <v>361</v>
      </c>
      <c r="S274" s="141" t="s">
        <v>1339</v>
      </c>
      <c r="T274" s="141" t="s">
        <v>3093</v>
      </c>
      <c r="U274" s="141" t="s">
        <v>3093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354</v>
      </c>
      <c r="AL274" s="141" t="s">
        <v>364</v>
      </c>
      <c r="AM274" s="141" t="s">
        <v>354</v>
      </c>
      <c r="AN274" s="141" t="s">
        <v>2662</v>
      </c>
      <c r="AO274" s="141" t="s">
        <v>3093</v>
      </c>
      <c r="AP274" s="141" t="s">
        <v>2427</v>
      </c>
      <c r="AQ274" s="141" t="s">
        <v>848</v>
      </c>
      <c r="AR274" s="141" t="s">
        <v>408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3244</v>
      </c>
      <c r="D275" s="141" t="s">
        <v>2929</v>
      </c>
      <c r="E275" s="141" t="s">
        <v>619</v>
      </c>
      <c r="F275" s="141" t="s">
        <v>3245</v>
      </c>
      <c r="G275" s="141"/>
      <c r="H275" s="141" t="s">
        <v>353</v>
      </c>
      <c r="I275" s="141"/>
      <c r="J275" s="141" t="s">
        <v>354</v>
      </c>
      <c r="K275" s="141" t="s">
        <v>1556</v>
      </c>
      <c r="L275" s="141"/>
      <c r="M275" s="141"/>
      <c r="N275" s="141" t="s">
        <v>393</v>
      </c>
      <c r="O275" s="141" t="s">
        <v>393</v>
      </c>
      <c r="P275" s="141" t="s">
        <v>424</v>
      </c>
      <c r="Q275" s="141" t="s">
        <v>425</v>
      </c>
      <c r="R275" s="141" t="s">
        <v>361</v>
      </c>
      <c r="S275" s="141" t="s">
        <v>1339</v>
      </c>
      <c r="T275" s="141" t="s">
        <v>3093</v>
      </c>
      <c r="U275" s="141" t="s">
        <v>3093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354</v>
      </c>
      <c r="AL275" s="141" t="s">
        <v>364</v>
      </c>
      <c r="AM275" s="141" t="s">
        <v>354</v>
      </c>
      <c r="AN275" s="141" t="s">
        <v>2662</v>
      </c>
      <c r="AO275" s="141" t="s">
        <v>3093</v>
      </c>
      <c r="AP275" s="141" t="s">
        <v>2427</v>
      </c>
      <c r="AQ275" s="141" t="s">
        <v>848</v>
      </c>
      <c r="AR275" s="141" t="s">
        <v>408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3246</v>
      </c>
      <c r="D276" s="141" t="s">
        <v>1471</v>
      </c>
      <c r="E276" s="141" t="s">
        <v>3247</v>
      </c>
      <c r="F276" s="141" t="s">
        <v>2436</v>
      </c>
      <c r="G276" s="141"/>
      <c r="H276" s="141" t="s">
        <v>353</v>
      </c>
      <c r="I276" s="141"/>
      <c r="J276" s="141" t="s">
        <v>354</v>
      </c>
      <c r="K276" s="141" t="s">
        <v>1126</v>
      </c>
      <c r="L276" s="141"/>
      <c r="M276" s="141"/>
      <c r="N276" s="141" t="s">
        <v>369</v>
      </c>
      <c r="O276" s="141" t="s">
        <v>393</v>
      </c>
      <c r="P276" s="141" t="s">
        <v>424</v>
      </c>
      <c r="Q276" s="141" t="s">
        <v>425</v>
      </c>
      <c r="R276" s="141" t="s">
        <v>361</v>
      </c>
      <c r="S276" s="141" t="s">
        <v>1339</v>
      </c>
      <c r="T276" s="141" t="s">
        <v>3093</v>
      </c>
      <c r="U276" s="141" t="s">
        <v>3093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354</v>
      </c>
      <c r="AL276" s="141" t="s">
        <v>364</v>
      </c>
      <c r="AM276" s="141" t="s">
        <v>354</v>
      </c>
      <c r="AN276" s="141" t="s">
        <v>2662</v>
      </c>
      <c r="AO276" s="141" t="s">
        <v>3093</v>
      </c>
      <c r="AP276" s="141" t="s">
        <v>2427</v>
      </c>
      <c r="AQ276" s="141" t="s">
        <v>848</v>
      </c>
      <c r="AR276" s="141" t="s">
        <v>408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3248</v>
      </c>
      <c r="D277" s="141" t="s">
        <v>3249</v>
      </c>
      <c r="E277" s="141" t="s">
        <v>1902</v>
      </c>
      <c r="F277" s="141" t="s">
        <v>2447</v>
      </c>
      <c r="G277" s="141"/>
      <c r="H277" s="141" t="s">
        <v>353</v>
      </c>
      <c r="I277" s="141"/>
      <c r="J277" s="141" t="s">
        <v>354</v>
      </c>
      <c r="K277" s="141" t="s">
        <v>1209</v>
      </c>
      <c r="L277" s="141"/>
      <c r="M277" s="141"/>
      <c r="N277" s="141" t="s">
        <v>369</v>
      </c>
      <c r="O277" s="141" t="s">
        <v>369</v>
      </c>
      <c r="P277" s="141" t="s">
        <v>528</v>
      </c>
      <c r="Q277" s="141" t="s">
        <v>529</v>
      </c>
      <c r="R277" s="141" t="s">
        <v>361</v>
      </c>
      <c r="S277" s="141" t="s">
        <v>1339</v>
      </c>
      <c r="T277" s="141" t="s">
        <v>3093</v>
      </c>
      <c r="U277" s="141" t="s">
        <v>3093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354</v>
      </c>
      <c r="AL277" s="141" t="s">
        <v>364</v>
      </c>
      <c r="AM277" s="141" t="s">
        <v>354</v>
      </c>
      <c r="AN277" s="141" t="s">
        <v>2662</v>
      </c>
      <c r="AO277" s="141" t="s">
        <v>3093</v>
      </c>
      <c r="AP277" s="141" t="s">
        <v>2427</v>
      </c>
      <c r="AQ277" s="141" t="s">
        <v>848</v>
      </c>
      <c r="AR277" s="141" t="s">
        <v>408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3250</v>
      </c>
      <c r="D278" s="141" t="s">
        <v>489</v>
      </c>
      <c r="E278" s="141" t="s">
        <v>3251</v>
      </c>
      <c r="F278" s="141" t="s">
        <v>3252</v>
      </c>
      <c r="G278" s="141"/>
      <c r="H278" s="141" t="s">
        <v>353</v>
      </c>
      <c r="I278" s="141"/>
      <c r="J278" s="141" t="s">
        <v>354</v>
      </c>
      <c r="K278" s="141" t="s">
        <v>472</v>
      </c>
      <c r="L278" s="141"/>
      <c r="M278" s="141"/>
      <c r="N278" s="141" t="s">
        <v>393</v>
      </c>
      <c r="O278" s="141" t="s">
        <v>393</v>
      </c>
      <c r="P278" s="141" t="s">
        <v>424</v>
      </c>
      <c r="Q278" s="141" t="s">
        <v>425</v>
      </c>
      <c r="R278" s="141" t="s">
        <v>361</v>
      </c>
      <c r="S278" s="141" t="s">
        <v>1339</v>
      </c>
      <c r="T278" s="141" t="s">
        <v>3093</v>
      </c>
      <c r="U278" s="141" t="s">
        <v>3093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354</v>
      </c>
      <c r="AL278" s="141" t="s">
        <v>364</v>
      </c>
      <c r="AM278" s="141" t="s">
        <v>354</v>
      </c>
      <c r="AN278" s="141" t="s">
        <v>2662</v>
      </c>
      <c r="AO278" s="141" t="s">
        <v>3093</v>
      </c>
      <c r="AP278" s="141" t="s">
        <v>2427</v>
      </c>
      <c r="AQ278" s="141" t="s">
        <v>848</v>
      </c>
      <c r="AR278" s="141" t="s">
        <v>408</v>
      </c>
      <c r="AS278" s="141"/>
      <c r="AT278" s="141"/>
      <c r="AU278" s="141"/>
      <c r="AV278" s="141" t="s">
        <v>499</v>
      </c>
      <c r="AW278" s="141" t="s">
        <v>3253</v>
      </c>
      <c r="AX278" s="141" t="s">
        <v>657</v>
      </c>
      <c r="AY278" s="141" t="s">
        <v>3254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3255</v>
      </c>
      <c r="D279" s="141" t="s">
        <v>3256</v>
      </c>
      <c r="E279" s="141" t="s">
        <v>3257</v>
      </c>
      <c r="F279" s="141" t="s">
        <v>3172</v>
      </c>
      <c r="G279" s="141"/>
      <c r="H279" s="141" t="s">
        <v>353</v>
      </c>
      <c r="I279" s="141"/>
      <c r="J279" s="141" t="s">
        <v>354</v>
      </c>
      <c r="K279" s="141" t="s">
        <v>438</v>
      </c>
      <c r="L279" s="141"/>
      <c r="M279" s="141"/>
      <c r="N279" s="141" t="s">
        <v>369</v>
      </c>
      <c r="O279" s="141" t="s">
        <v>393</v>
      </c>
      <c r="P279" s="141" t="s">
        <v>424</v>
      </c>
      <c r="Q279" s="141" t="s">
        <v>425</v>
      </c>
      <c r="R279" s="141" t="s">
        <v>361</v>
      </c>
      <c r="S279" s="141" t="s">
        <v>1339</v>
      </c>
      <c r="T279" s="141" t="s">
        <v>3093</v>
      </c>
      <c r="U279" s="141" t="s">
        <v>3093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354</v>
      </c>
      <c r="AL279" s="141" t="s">
        <v>364</v>
      </c>
      <c r="AM279" s="141" t="s">
        <v>354</v>
      </c>
      <c r="AN279" s="141" t="s">
        <v>2662</v>
      </c>
      <c r="AO279" s="141" t="s">
        <v>3093</v>
      </c>
      <c r="AP279" s="141" t="s">
        <v>2427</v>
      </c>
      <c r="AQ279" s="141" t="s">
        <v>848</v>
      </c>
      <c r="AR279" s="141" t="s">
        <v>408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3258</v>
      </c>
      <c r="D280" s="141" t="s">
        <v>3259</v>
      </c>
      <c r="E280" s="141" t="s">
        <v>3260</v>
      </c>
      <c r="F280" s="141" t="s">
        <v>3261</v>
      </c>
      <c r="G280" s="141"/>
      <c r="H280" s="141" t="s">
        <v>353</v>
      </c>
      <c r="I280" s="141"/>
      <c r="J280" s="141" t="s">
        <v>354</v>
      </c>
      <c r="K280" s="141" t="s">
        <v>2305</v>
      </c>
      <c r="L280" s="141" t="s">
        <v>3262</v>
      </c>
      <c r="M280" s="141" t="s">
        <v>3263</v>
      </c>
      <c r="N280" s="141" t="s">
        <v>354</v>
      </c>
      <c r="O280" s="141" t="s">
        <v>369</v>
      </c>
      <c r="P280" s="141" t="s">
        <v>528</v>
      </c>
      <c r="Q280" s="141" t="s">
        <v>529</v>
      </c>
      <c r="R280" s="141" t="s">
        <v>361</v>
      </c>
      <c r="S280" s="141" t="s">
        <v>1324</v>
      </c>
      <c r="T280" s="141" t="s">
        <v>3264</v>
      </c>
      <c r="U280" s="141" t="s">
        <v>3264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354</v>
      </c>
      <c r="AL280" s="141" t="s">
        <v>364</v>
      </c>
      <c r="AM280" s="141" t="s">
        <v>354</v>
      </c>
      <c r="AN280" s="141" t="s">
        <v>772</v>
      </c>
      <c r="AO280" s="141" t="s">
        <v>3264</v>
      </c>
      <c r="AP280" s="141" t="s">
        <v>3265</v>
      </c>
      <c r="AQ280" s="141" t="s">
        <v>2929</v>
      </c>
      <c r="AR280" s="141" t="s">
        <v>408</v>
      </c>
      <c r="AS280" s="141" t="s">
        <v>369</v>
      </c>
      <c r="AT280" s="141"/>
      <c r="AU280" s="141" t="s">
        <v>3262</v>
      </c>
      <c r="AV280" s="141" t="s">
        <v>2637</v>
      </c>
      <c r="AW280" s="141" t="s">
        <v>3266</v>
      </c>
      <c r="AX280" s="141" t="s">
        <v>763</v>
      </c>
      <c r="AY280" s="141" t="s">
        <v>3267</v>
      </c>
      <c r="AZ280" s="141" t="s">
        <v>908</v>
      </c>
      <c r="BA280" s="141" t="s">
        <v>3268</v>
      </c>
      <c r="BB280" s="141" t="s">
        <v>902</v>
      </c>
      <c r="BC280" s="141" t="s">
        <v>3269</v>
      </c>
      <c r="BD280" s="141" t="s">
        <v>904</v>
      </c>
      <c r="BE280" s="141" t="s">
        <v>3039</v>
      </c>
      <c r="BF280" s="141" t="s">
        <v>1966</v>
      </c>
      <c r="BG280" s="141" t="s">
        <v>390</v>
      </c>
      <c r="BH280" s="141" t="s">
        <v>912</v>
      </c>
      <c r="BI280" s="141" t="s">
        <v>3270</v>
      </c>
      <c r="BJ280" s="141" t="s">
        <v>382</v>
      </c>
      <c r="BK280" s="141" t="s">
        <v>1340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3271</v>
      </c>
      <c r="D281" s="141" t="s">
        <v>3272</v>
      </c>
      <c r="E281" s="141" t="s">
        <v>588</v>
      </c>
      <c r="F281" s="141" t="s">
        <v>3273</v>
      </c>
      <c r="G281" s="141"/>
      <c r="H281" s="141" t="s">
        <v>353</v>
      </c>
      <c r="I281" s="141"/>
      <c r="J281" s="141" t="s">
        <v>354</v>
      </c>
      <c r="K281" s="141" t="s">
        <v>2325</v>
      </c>
      <c r="L281" s="141" t="s">
        <v>3033</v>
      </c>
      <c r="M281" s="141" t="s">
        <v>3274</v>
      </c>
      <c r="N281" s="141" t="s">
        <v>354</v>
      </c>
      <c r="O281" s="141" t="s">
        <v>358</v>
      </c>
      <c r="P281" s="141" t="s">
        <v>359</v>
      </c>
      <c r="Q281" s="141" t="s">
        <v>360</v>
      </c>
      <c r="R281" s="141" t="s">
        <v>361</v>
      </c>
      <c r="S281" s="141" t="s">
        <v>1324</v>
      </c>
      <c r="T281" s="141" t="s">
        <v>3264</v>
      </c>
      <c r="U281" s="141" t="s">
        <v>3264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354</v>
      </c>
      <c r="AL281" s="141" t="s">
        <v>364</v>
      </c>
      <c r="AM281" s="141" t="s">
        <v>354</v>
      </c>
      <c r="AN281" s="141" t="s">
        <v>772</v>
      </c>
      <c r="AO281" s="141" t="s">
        <v>3264</v>
      </c>
      <c r="AP281" s="141" t="s">
        <v>3265</v>
      </c>
      <c r="AQ281" s="141" t="s">
        <v>2929</v>
      </c>
      <c r="AR281" s="141" t="s">
        <v>408</v>
      </c>
      <c r="AS281" s="141" t="s">
        <v>393</v>
      </c>
      <c r="AT281" s="141"/>
      <c r="AU281" s="141" t="s">
        <v>3033</v>
      </c>
      <c r="AV281" s="141" t="s">
        <v>2637</v>
      </c>
      <c r="AW281" s="141" t="s">
        <v>2258</v>
      </c>
      <c r="AX281" s="141" t="s">
        <v>763</v>
      </c>
      <c r="AY281" s="141" t="s">
        <v>609</v>
      </c>
      <c r="AZ281" s="141" t="s">
        <v>908</v>
      </c>
      <c r="BA281" s="141" t="s">
        <v>1157</v>
      </c>
      <c r="BB281" s="141" t="s">
        <v>902</v>
      </c>
      <c r="BC281" s="141" t="s">
        <v>3275</v>
      </c>
      <c r="BD281" s="141" t="s">
        <v>904</v>
      </c>
      <c r="BE281" s="141" t="s">
        <v>3276</v>
      </c>
      <c r="BF281" s="141" t="s">
        <v>1966</v>
      </c>
      <c r="BG281" s="141" t="s">
        <v>1282</v>
      </c>
      <c r="BH281" s="141" t="s">
        <v>912</v>
      </c>
      <c r="BI281" s="141" t="s">
        <v>3277</v>
      </c>
      <c r="BJ281" s="141" t="s">
        <v>382</v>
      </c>
      <c r="BK281" s="141" t="s">
        <v>3144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3278</v>
      </c>
      <c r="D282" s="141" t="s">
        <v>3279</v>
      </c>
      <c r="E282" s="141" t="s">
        <v>3280</v>
      </c>
      <c r="F282" s="141" t="s">
        <v>3238</v>
      </c>
      <c r="G282" s="141"/>
      <c r="H282" s="141" t="s">
        <v>353</v>
      </c>
      <c r="I282" s="141"/>
      <c r="J282" s="141" t="s">
        <v>354</v>
      </c>
      <c r="K282" s="141" t="s">
        <v>2207</v>
      </c>
      <c r="L282" s="141" t="s">
        <v>3281</v>
      </c>
      <c r="M282" s="141" t="s">
        <v>3282</v>
      </c>
      <c r="N282" s="141" t="s">
        <v>354</v>
      </c>
      <c r="O282" s="141" t="s">
        <v>391</v>
      </c>
      <c r="P282" s="141" t="s">
        <v>392</v>
      </c>
      <c r="Q282" s="141" t="s">
        <v>392</v>
      </c>
      <c r="R282" s="141" t="s">
        <v>361</v>
      </c>
      <c r="S282" s="141" t="s">
        <v>1324</v>
      </c>
      <c r="T282" s="141" t="s">
        <v>3264</v>
      </c>
      <c r="U282" s="141" t="s">
        <v>3264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354</v>
      </c>
      <c r="AL282" s="141" t="s">
        <v>364</v>
      </c>
      <c r="AM282" s="141" t="s">
        <v>354</v>
      </c>
      <c r="AN282" s="141" t="s">
        <v>772</v>
      </c>
      <c r="AO282" s="141" t="s">
        <v>3264</v>
      </c>
      <c r="AP282" s="141" t="s">
        <v>3265</v>
      </c>
      <c r="AQ282" s="141" t="s">
        <v>2929</v>
      </c>
      <c r="AR282" s="141" t="s">
        <v>408</v>
      </c>
      <c r="AS282" s="141" t="s">
        <v>358</v>
      </c>
      <c r="AT282" s="141"/>
      <c r="AU282" s="141" t="s">
        <v>3281</v>
      </c>
      <c r="AV282" s="141" t="s">
        <v>2637</v>
      </c>
      <c r="AW282" s="141" t="s">
        <v>2951</v>
      </c>
      <c r="AX282" s="141" t="s">
        <v>763</v>
      </c>
      <c r="AY282" s="141" t="s">
        <v>2296</v>
      </c>
      <c r="AZ282" s="141" t="s">
        <v>908</v>
      </c>
      <c r="BA282" s="141" t="s">
        <v>3283</v>
      </c>
      <c r="BB282" s="141" t="s">
        <v>902</v>
      </c>
      <c r="BC282" s="141" t="s">
        <v>1079</v>
      </c>
      <c r="BD282" s="141" t="s">
        <v>904</v>
      </c>
      <c r="BE282" s="141" t="s">
        <v>3284</v>
      </c>
      <c r="BF282" s="141" t="s">
        <v>1966</v>
      </c>
      <c r="BG282" s="141" t="s">
        <v>3285</v>
      </c>
      <c r="BH282" s="141" t="s">
        <v>912</v>
      </c>
      <c r="BI282" s="141" t="s">
        <v>3286</v>
      </c>
      <c r="BJ282" s="141" t="s">
        <v>382</v>
      </c>
      <c r="BK282" s="141" t="s">
        <v>2884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3287</v>
      </c>
      <c r="D283" s="141" t="s">
        <v>3288</v>
      </c>
      <c r="E283" s="141" t="s">
        <v>3289</v>
      </c>
      <c r="F283" s="141" t="s">
        <v>3290</v>
      </c>
      <c r="G283" s="141"/>
      <c r="H283" s="141" t="s">
        <v>353</v>
      </c>
      <c r="I283" s="141"/>
      <c r="J283" s="141" t="s">
        <v>354</v>
      </c>
      <c r="K283" s="141" t="s">
        <v>2191</v>
      </c>
      <c r="L283" s="141" t="s">
        <v>3291</v>
      </c>
      <c r="M283" s="141" t="s">
        <v>3292</v>
      </c>
      <c r="N283" s="141" t="s">
        <v>354</v>
      </c>
      <c r="O283" s="141" t="s">
        <v>369</v>
      </c>
      <c r="P283" s="141" t="s">
        <v>528</v>
      </c>
      <c r="Q283" s="141" t="s">
        <v>529</v>
      </c>
      <c r="R283" s="141" t="s">
        <v>361</v>
      </c>
      <c r="S283" s="141" t="s">
        <v>1324</v>
      </c>
      <c r="T283" s="141" t="s">
        <v>3264</v>
      </c>
      <c r="U283" s="141" t="s">
        <v>3264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354</v>
      </c>
      <c r="AL283" s="141" t="s">
        <v>364</v>
      </c>
      <c r="AM283" s="141" t="s">
        <v>354</v>
      </c>
      <c r="AN283" s="141" t="s">
        <v>772</v>
      </c>
      <c r="AO283" s="141" t="s">
        <v>3264</v>
      </c>
      <c r="AP283" s="141" t="s">
        <v>3265</v>
      </c>
      <c r="AQ283" s="141" t="s">
        <v>2929</v>
      </c>
      <c r="AR283" s="141" t="s">
        <v>408</v>
      </c>
      <c r="AS283" s="141" t="s">
        <v>426</v>
      </c>
      <c r="AT283" s="141"/>
      <c r="AU283" s="141" t="s">
        <v>3291</v>
      </c>
      <c r="AV283" s="141" t="s">
        <v>2637</v>
      </c>
      <c r="AW283" s="141" t="s">
        <v>3293</v>
      </c>
      <c r="AX283" s="141" t="s">
        <v>763</v>
      </c>
      <c r="AY283" s="141" t="s">
        <v>3294</v>
      </c>
      <c r="AZ283" s="141" t="s">
        <v>908</v>
      </c>
      <c r="BA283" s="141" t="s">
        <v>3295</v>
      </c>
      <c r="BB283" s="141" t="s">
        <v>902</v>
      </c>
      <c r="BC283" s="141" t="s">
        <v>3296</v>
      </c>
      <c r="BD283" s="141" t="s">
        <v>904</v>
      </c>
      <c r="BE283" s="141" t="s">
        <v>681</v>
      </c>
      <c r="BF283" s="141" t="s">
        <v>1966</v>
      </c>
      <c r="BG283" s="141" t="s">
        <v>1689</v>
      </c>
      <c r="BH283" s="141" t="s">
        <v>912</v>
      </c>
      <c r="BI283" s="141" t="s">
        <v>963</v>
      </c>
      <c r="BJ283" s="141" t="s">
        <v>382</v>
      </c>
      <c r="BK283" s="141" t="s">
        <v>2077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3297</v>
      </c>
      <c r="D284" s="141" t="s">
        <v>3298</v>
      </c>
      <c r="E284" s="141" t="s">
        <v>3299</v>
      </c>
      <c r="F284" s="141" t="s">
        <v>3300</v>
      </c>
      <c r="G284" s="141"/>
      <c r="H284" s="141" t="s">
        <v>353</v>
      </c>
      <c r="I284" s="141"/>
      <c r="J284" s="141" t="s">
        <v>354</v>
      </c>
      <c r="K284" s="141" t="s">
        <v>2358</v>
      </c>
      <c r="L284" s="141" t="s">
        <v>3301</v>
      </c>
      <c r="M284" s="141" t="s">
        <v>789</v>
      </c>
      <c r="N284" s="141" t="s">
        <v>354</v>
      </c>
      <c r="O284" s="141" t="s">
        <v>369</v>
      </c>
      <c r="P284" s="141" t="s">
        <v>528</v>
      </c>
      <c r="Q284" s="141" t="s">
        <v>529</v>
      </c>
      <c r="R284" s="141" t="s">
        <v>361</v>
      </c>
      <c r="S284" s="141" t="s">
        <v>1324</v>
      </c>
      <c r="T284" s="141" t="s">
        <v>3264</v>
      </c>
      <c r="U284" s="141" t="s">
        <v>3264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354</v>
      </c>
      <c r="AL284" s="141" t="s">
        <v>364</v>
      </c>
      <c r="AM284" s="141" t="s">
        <v>354</v>
      </c>
      <c r="AN284" s="141" t="s">
        <v>772</v>
      </c>
      <c r="AO284" s="141" t="s">
        <v>3264</v>
      </c>
      <c r="AP284" s="141" t="s">
        <v>3265</v>
      </c>
      <c r="AQ284" s="141" t="s">
        <v>2929</v>
      </c>
      <c r="AR284" s="141" t="s">
        <v>408</v>
      </c>
      <c r="AS284" s="141" t="s">
        <v>441</v>
      </c>
      <c r="AT284" s="141"/>
      <c r="AU284" s="141" t="s">
        <v>3301</v>
      </c>
      <c r="AV284" s="141" t="s">
        <v>2637</v>
      </c>
      <c r="AW284" s="141" t="s">
        <v>1766</v>
      </c>
      <c r="AX284" s="141" t="s">
        <v>763</v>
      </c>
      <c r="AY284" s="141" t="s">
        <v>3302</v>
      </c>
      <c r="AZ284" s="141" t="s">
        <v>908</v>
      </c>
      <c r="BA284" s="141" t="s">
        <v>429</v>
      </c>
      <c r="BB284" s="141" t="s">
        <v>902</v>
      </c>
      <c r="BC284" s="141" t="s">
        <v>1240</v>
      </c>
      <c r="BD284" s="141" t="s">
        <v>904</v>
      </c>
      <c r="BE284" s="141" t="s">
        <v>3303</v>
      </c>
      <c r="BF284" s="141" t="s">
        <v>1966</v>
      </c>
      <c r="BG284" s="141" t="s">
        <v>3105</v>
      </c>
      <c r="BH284" s="141" t="s">
        <v>912</v>
      </c>
      <c r="BI284" s="141" t="s">
        <v>3304</v>
      </c>
      <c r="BJ284" s="141" t="s">
        <v>382</v>
      </c>
      <c r="BK284" s="141" t="s">
        <v>3305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3306</v>
      </c>
      <c r="D285" s="141" t="s">
        <v>3307</v>
      </c>
      <c r="E285" s="141" t="s">
        <v>3308</v>
      </c>
      <c r="F285" s="141" t="s">
        <v>3309</v>
      </c>
      <c r="G285" s="141"/>
      <c r="H285" s="141" t="s">
        <v>353</v>
      </c>
      <c r="I285" s="141"/>
      <c r="J285" s="141" t="s">
        <v>354</v>
      </c>
      <c r="K285" s="141" t="s">
        <v>963</v>
      </c>
      <c r="L285" s="141" t="s">
        <v>3310</v>
      </c>
      <c r="M285" s="141" t="s">
        <v>3175</v>
      </c>
      <c r="N285" s="141" t="s">
        <v>354</v>
      </c>
      <c r="O285" s="141" t="s">
        <v>426</v>
      </c>
      <c r="P285" s="141" t="s">
        <v>454</v>
      </c>
      <c r="Q285" s="141" t="s">
        <v>455</v>
      </c>
      <c r="R285" s="141" t="s">
        <v>361</v>
      </c>
      <c r="S285" s="141" t="s">
        <v>1324</v>
      </c>
      <c r="T285" s="141" t="s">
        <v>3264</v>
      </c>
      <c r="U285" s="141" t="s">
        <v>3264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354</v>
      </c>
      <c r="AL285" s="141" t="s">
        <v>364</v>
      </c>
      <c r="AM285" s="141" t="s">
        <v>354</v>
      </c>
      <c r="AN285" s="141" t="s">
        <v>772</v>
      </c>
      <c r="AO285" s="141" t="s">
        <v>3264</v>
      </c>
      <c r="AP285" s="141" t="s">
        <v>3265</v>
      </c>
      <c r="AQ285" s="141" t="s">
        <v>2929</v>
      </c>
      <c r="AR285" s="141" t="s">
        <v>408</v>
      </c>
      <c r="AS285" s="141" t="s">
        <v>391</v>
      </c>
      <c r="AT285" s="141"/>
      <c r="AU285" s="141" t="s">
        <v>3310</v>
      </c>
      <c r="AV285" s="141" t="s">
        <v>2637</v>
      </c>
      <c r="AW285" s="141" t="s">
        <v>3311</v>
      </c>
      <c r="AX285" s="141" t="s">
        <v>763</v>
      </c>
      <c r="AY285" s="141" t="s">
        <v>3312</v>
      </c>
      <c r="AZ285" s="141" t="s">
        <v>908</v>
      </c>
      <c r="BA285" s="141" t="s">
        <v>3313</v>
      </c>
      <c r="BB285" s="141" t="s">
        <v>902</v>
      </c>
      <c r="BC285" s="141" t="s">
        <v>3263</v>
      </c>
      <c r="BD285" s="141" t="s">
        <v>904</v>
      </c>
      <c r="BE285" s="141" t="s">
        <v>3314</v>
      </c>
      <c r="BF285" s="141" t="s">
        <v>1966</v>
      </c>
      <c r="BG285" s="141" t="s">
        <v>3315</v>
      </c>
      <c r="BH285" s="141" t="s">
        <v>912</v>
      </c>
      <c r="BI285" s="141" t="s">
        <v>3316</v>
      </c>
      <c r="BJ285" s="141" t="s">
        <v>382</v>
      </c>
      <c r="BK285" s="141" t="s">
        <v>2796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3317</v>
      </c>
      <c r="D286" s="141" t="s">
        <v>1577</v>
      </c>
      <c r="E286" s="141" t="s">
        <v>2058</v>
      </c>
      <c r="F286" s="141" t="s">
        <v>3233</v>
      </c>
      <c r="G286" s="141"/>
      <c r="H286" s="141" t="s">
        <v>353</v>
      </c>
      <c r="I286" s="141"/>
      <c r="J286" s="141" t="s">
        <v>354</v>
      </c>
      <c r="K286" s="141" t="s">
        <v>2360</v>
      </c>
      <c r="L286" s="141" t="s">
        <v>3318</v>
      </c>
      <c r="M286" s="141" t="s">
        <v>3319</v>
      </c>
      <c r="N286" s="141" t="s">
        <v>354</v>
      </c>
      <c r="O286" s="141" t="s">
        <v>485</v>
      </c>
      <c r="P286" s="141" t="s">
        <v>1630</v>
      </c>
      <c r="Q286" s="141" t="s">
        <v>1631</v>
      </c>
      <c r="R286" s="141" t="s">
        <v>361</v>
      </c>
      <c r="S286" s="141" t="s">
        <v>1324</v>
      </c>
      <c r="T286" s="141" t="s">
        <v>3264</v>
      </c>
      <c r="U286" s="141" t="s">
        <v>3264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354</v>
      </c>
      <c r="AL286" s="141" t="s">
        <v>364</v>
      </c>
      <c r="AM286" s="141" t="s">
        <v>354</v>
      </c>
      <c r="AN286" s="141" t="s">
        <v>772</v>
      </c>
      <c r="AO286" s="141" t="s">
        <v>3264</v>
      </c>
      <c r="AP286" s="141" t="s">
        <v>3265</v>
      </c>
      <c r="AQ286" s="141" t="s">
        <v>2929</v>
      </c>
      <c r="AR286" s="141" t="s">
        <v>408</v>
      </c>
      <c r="AS286" s="141" t="s">
        <v>368</v>
      </c>
      <c r="AT286" s="141"/>
      <c r="AU286" s="141" t="s">
        <v>3318</v>
      </c>
      <c r="AV286" s="141" t="s">
        <v>2637</v>
      </c>
      <c r="AW286" s="141" t="s">
        <v>3320</v>
      </c>
      <c r="AX286" s="141" t="s">
        <v>763</v>
      </c>
      <c r="AY286" s="141" t="s">
        <v>3321</v>
      </c>
      <c r="AZ286" s="141" t="s">
        <v>908</v>
      </c>
      <c r="BA286" s="141" t="s">
        <v>1936</v>
      </c>
      <c r="BB286" s="141" t="s">
        <v>902</v>
      </c>
      <c r="BC286" s="141" t="s">
        <v>3322</v>
      </c>
      <c r="BD286" s="141" t="s">
        <v>904</v>
      </c>
      <c r="BE286" s="141" t="s">
        <v>1587</v>
      </c>
      <c r="BF286" s="141" t="s">
        <v>1966</v>
      </c>
      <c r="BG286" s="141" t="s">
        <v>3323</v>
      </c>
      <c r="BH286" s="141" t="s">
        <v>912</v>
      </c>
      <c r="BI286" s="141" t="s">
        <v>3324</v>
      </c>
      <c r="BJ286" s="141" t="s">
        <v>382</v>
      </c>
      <c r="BK286" s="141" t="s">
        <v>2842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3325</v>
      </c>
      <c r="D287" s="141" t="s">
        <v>904</v>
      </c>
      <c r="E287" s="141" t="s">
        <v>3326</v>
      </c>
      <c r="F287" s="141" t="s">
        <v>3327</v>
      </c>
      <c r="G287" s="141"/>
      <c r="H287" s="141" t="s">
        <v>353</v>
      </c>
      <c r="I287" s="141"/>
      <c r="J287" s="141" t="s">
        <v>354</v>
      </c>
      <c r="K287" s="141" t="s">
        <v>1680</v>
      </c>
      <c r="L287" s="141" t="s">
        <v>3328</v>
      </c>
      <c r="M287" s="141" t="s">
        <v>2299</v>
      </c>
      <c r="N287" s="141" t="s">
        <v>354</v>
      </c>
      <c r="O287" s="141" t="s">
        <v>391</v>
      </c>
      <c r="P287" s="141" t="s">
        <v>392</v>
      </c>
      <c r="Q287" s="141" t="s">
        <v>392</v>
      </c>
      <c r="R287" s="141" t="s">
        <v>361</v>
      </c>
      <c r="S287" s="141" t="s">
        <v>1324</v>
      </c>
      <c r="T287" s="141" t="s">
        <v>3264</v>
      </c>
      <c r="U287" s="141" t="s">
        <v>3264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354</v>
      </c>
      <c r="AL287" s="141" t="s">
        <v>364</v>
      </c>
      <c r="AM287" s="141" t="s">
        <v>354</v>
      </c>
      <c r="AN287" s="141" t="s">
        <v>772</v>
      </c>
      <c r="AO287" s="141" t="s">
        <v>3264</v>
      </c>
      <c r="AP287" s="141" t="s">
        <v>3265</v>
      </c>
      <c r="AQ287" s="141" t="s">
        <v>2929</v>
      </c>
      <c r="AR287" s="141" t="s">
        <v>408</v>
      </c>
      <c r="AS287" s="141" t="s">
        <v>408</v>
      </c>
      <c r="AT287" s="141"/>
      <c r="AU287" s="141" t="s">
        <v>3328</v>
      </c>
      <c r="AV287" s="141" t="s">
        <v>2637</v>
      </c>
      <c r="AW287" s="141" t="s">
        <v>796</v>
      </c>
      <c r="AX287" s="141" t="s">
        <v>763</v>
      </c>
      <c r="AY287" s="141" t="s">
        <v>2211</v>
      </c>
      <c r="AZ287" s="141" t="s">
        <v>908</v>
      </c>
      <c r="BA287" s="141" t="s">
        <v>3329</v>
      </c>
      <c r="BB287" s="141" t="s">
        <v>902</v>
      </c>
      <c r="BC287" s="141" t="s">
        <v>3330</v>
      </c>
      <c r="BD287" s="141" t="s">
        <v>904</v>
      </c>
      <c r="BE287" s="141" t="s">
        <v>3331</v>
      </c>
      <c r="BF287" s="141" t="s">
        <v>1966</v>
      </c>
      <c r="BG287" s="141" t="s">
        <v>750</v>
      </c>
      <c r="BH287" s="141" t="s">
        <v>912</v>
      </c>
      <c r="BI287" s="141" t="s">
        <v>3332</v>
      </c>
      <c r="BJ287" s="141" t="s">
        <v>382</v>
      </c>
      <c r="BK287" s="141" t="s">
        <v>3333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3334</v>
      </c>
      <c r="D288" s="141" t="s">
        <v>3335</v>
      </c>
      <c r="E288" s="141" t="s">
        <v>3336</v>
      </c>
      <c r="F288" s="141" t="s">
        <v>2741</v>
      </c>
      <c r="G288" s="141"/>
      <c r="H288" s="141" t="s">
        <v>353</v>
      </c>
      <c r="I288" s="141"/>
      <c r="J288" s="141" t="s">
        <v>354</v>
      </c>
      <c r="K288" s="141" t="s">
        <v>1415</v>
      </c>
      <c r="L288" s="141" t="s">
        <v>3337</v>
      </c>
      <c r="M288" s="141" t="s">
        <v>3338</v>
      </c>
      <c r="N288" s="141" t="s">
        <v>354</v>
      </c>
      <c r="O288" s="141" t="s">
        <v>369</v>
      </c>
      <c r="P288" s="141" t="s">
        <v>528</v>
      </c>
      <c r="Q288" s="141" t="s">
        <v>529</v>
      </c>
      <c r="R288" s="141" t="s">
        <v>361</v>
      </c>
      <c r="S288" s="141" t="s">
        <v>1324</v>
      </c>
      <c r="T288" s="141" t="s">
        <v>3264</v>
      </c>
      <c r="U288" s="141" t="s">
        <v>3264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354</v>
      </c>
      <c r="AL288" s="141" t="s">
        <v>364</v>
      </c>
      <c r="AM288" s="141" t="s">
        <v>354</v>
      </c>
      <c r="AN288" s="141" t="s">
        <v>772</v>
      </c>
      <c r="AO288" s="141" t="s">
        <v>3264</v>
      </c>
      <c r="AP288" s="141" t="s">
        <v>3265</v>
      </c>
      <c r="AQ288" s="141" t="s">
        <v>2929</v>
      </c>
      <c r="AR288" s="141" t="s">
        <v>408</v>
      </c>
      <c r="AS288" s="141" t="s">
        <v>490</v>
      </c>
      <c r="AT288" s="141"/>
      <c r="AU288" s="141" t="s">
        <v>3337</v>
      </c>
      <c r="AV288" s="141" t="s">
        <v>2637</v>
      </c>
      <c r="AW288" s="141" t="s">
        <v>3339</v>
      </c>
      <c r="AX288" s="141" t="s">
        <v>763</v>
      </c>
      <c r="AY288" s="141" t="s">
        <v>3340</v>
      </c>
      <c r="AZ288" s="141" t="s">
        <v>908</v>
      </c>
      <c r="BA288" s="141" t="s">
        <v>2027</v>
      </c>
      <c r="BB288" s="141" t="s">
        <v>902</v>
      </c>
      <c r="BC288" s="141" t="s">
        <v>963</v>
      </c>
      <c r="BD288" s="141" t="s">
        <v>904</v>
      </c>
      <c r="BE288" s="141" t="s">
        <v>3341</v>
      </c>
      <c r="BF288" s="141" t="s">
        <v>1966</v>
      </c>
      <c r="BG288" s="141" t="s">
        <v>3342</v>
      </c>
      <c r="BH288" s="141" t="s">
        <v>912</v>
      </c>
      <c r="BI288" s="141" t="s">
        <v>2310</v>
      </c>
      <c r="BJ288" s="141" t="s">
        <v>382</v>
      </c>
      <c r="BK288" s="141" t="s">
        <v>3343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3344</v>
      </c>
      <c r="D289" s="141" t="s">
        <v>3345</v>
      </c>
      <c r="E289" s="141" t="s">
        <v>3346</v>
      </c>
      <c r="F289" s="141" t="s">
        <v>3347</v>
      </c>
      <c r="G289" s="141"/>
      <c r="H289" s="141" t="s">
        <v>353</v>
      </c>
      <c r="I289" s="141"/>
      <c r="J289" s="141" t="s">
        <v>354</v>
      </c>
      <c r="K289" s="141" t="s">
        <v>580</v>
      </c>
      <c r="L289" s="141" t="s">
        <v>3348</v>
      </c>
      <c r="M289" s="141" t="s">
        <v>3349</v>
      </c>
      <c r="N289" s="141" t="s">
        <v>354</v>
      </c>
      <c r="O289" s="141" t="s">
        <v>393</v>
      </c>
      <c r="P289" s="141" t="s">
        <v>424</v>
      </c>
      <c r="Q289" s="141" t="s">
        <v>425</v>
      </c>
      <c r="R289" s="141" t="s">
        <v>361</v>
      </c>
      <c r="S289" s="141" t="s">
        <v>1324</v>
      </c>
      <c r="T289" s="141" t="s">
        <v>3264</v>
      </c>
      <c r="U289" s="141" t="s">
        <v>3264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354</v>
      </c>
      <c r="AL289" s="141" t="s">
        <v>364</v>
      </c>
      <c r="AM289" s="141" t="s">
        <v>354</v>
      </c>
      <c r="AN289" s="141" t="s">
        <v>772</v>
      </c>
      <c r="AO289" s="141" t="s">
        <v>3264</v>
      </c>
      <c r="AP289" s="141" t="s">
        <v>3265</v>
      </c>
      <c r="AQ289" s="141" t="s">
        <v>2929</v>
      </c>
      <c r="AR289" s="141" t="s">
        <v>408</v>
      </c>
      <c r="AS289" s="141" t="s">
        <v>485</v>
      </c>
      <c r="AT289" s="141"/>
      <c r="AU289" s="141" t="s">
        <v>3348</v>
      </c>
      <c r="AV289" s="141" t="s">
        <v>2637</v>
      </c>
      <c r="AW289" s="141" t="s">
        <v>3350</v>
      </c>
      <c r="AX289" s="141" t="s">
        <v>763</v>
      </c>
      <c r="AY289" s="141" t="s">
        <v>3351</v>
      </c>
      <c r="AZ289" s="141" t="s">
        <v>908</v>
      </c>
      <c r="BA289" s="141" t="s">
        <v>3352</v>
      </c>
      <c r="BB289" s="141" t="s">
        <v>902</v>
      </c>
      <c r="BC289" s="141" t="s">
        <v>3353</v>
      </c>
      <c r="BD289" s="141" t="s">
        <v>904</v>
      </c>
      <c r="BE289" s="141" t="s">
        <v>3354</v>
      </c>
      <c r="BF289" s="141" t="s">
        <v>1966</v>
      </c>
      <c r="BG289" s="141" t="s">
        <v>3355</v>
      </c>
      <c r="BH289" s="141" t="s">
        <v>912</v>
      </c>
      <c r="BI289" s="141" t="s">
        <v>3356</v>
      </c>
      <c r="BJ289" s="141" t="s">
        <v>382</v>
      </c>
      <c r="BK289" s="141" t="s">
        <v>3357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3358</v>
      </c>
      <c r="D290" s="141" t="s">
        <v>3359</v>
      </c>
      <c r="E290" s="141" t="s">
        <v>3360</v>
      </c>
      <c r="F290" s="141" t="s">
        <v>3361</v>
      </c>
      <c r="G290" s="141"/>
      <c r="H290" s="141" t="s">
        <v>353</v>
      </c>
      <c r="I290" s="141"/>
      <c r="J290" s="141" t="s">
        <v>354</v>
      </c>
      <c r="K290" s="141" t="s">
        <v>2293</v>
      </c>
      <c r="L290" s="141" t="s">
        <v>3362</v>
      </c>
      <c r="M290" s="141" t="s">
        <v>3054</v>
      </c>
      <c r="N290" s="141" t="s">
        <v>354</v>
      </c>
      <c r="O290" s="141" t="s">
        <v>393</v>
      </c>
      <c r="P290" s="141" t="s">
        <v>424</v>
      </c>
      <c r="Q290" s="141" t="s">
        <v>425</v>
      </c>
      <c r="R290" s="141" t="s">
        <v>361</v>
      </c>
      <c r="S290" s="141" t="s">
        <v>1324</v>
      </c>
      <c r="T290" s="141" t="s">
        <v>3264</v>
      </c>
      <c r="U290" s="141" t="s">
        <v>3264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354</v>
      </c>
      <c r="AL290" s="141" t="s">
        <v>364</v>
      </c>
      <c r="AM290" s="141" t="s">
        <v>354</v>
      </c>
      <c r="AN290" s="141" t="s">
        <v>772</v>
      </c>
      <c r="AO290" s="141" t="s">
        <v>3264</v>
      </c>
      <c r="AP290" s="141" t="s">
        <v>3265</v>
      </c>
      <c r="AQ290" s="141" t="s">
        <v>2929</v>
      </c>
      <c r="AR290" s="141" t="s">
        <v>408</v>
      </c>
      <c r="AS290" s="141" t="s">
        <v>362</v>
      </c>
      <c r="AT290" s="141"/>
      <c r="AU290" s="141" t="s">
        <v>3362</v>
      </c>
      <c r="AV290" s="141" t="s">
        <v>2637</v>
      </c>
      <c r="AW290" s="141" t="s">
        <v>2816</v>
      </c>
      <c r="AX290" s="141" t="s">
        <v>763</v>
      </c>
      <c r="AY290" s="141" t="s">
        <v>3363</v>
      </c>
      <c r="AZ290" s="141" t="s">
        <v>908</v>
      </c>
      <c r="BA290" s="141" t="s">
        <v>3364</v>
      </c>
      <c r="BB290" s="141" t="s">
        <v>902</v>
      </c>
      <c r="BC290" s="141" t="s">
        <v>3323</v>
      </c>
      <c r="BD290" s="141" t="s">
        <v>904</v>
      </c>
      <c r="BE290" s="141" t="s">
        <v>3365</v>
      </c>
      <c r="BF290" s="141" t="s">
        <v>1966</v>
      </c>
      <c r="BG290" s="141" t="s">
        <v>3155</v>
      </c>
      <c r="BH290" s="141" t="s">
        <v>912</v>
      </c>
      <c r="BI290" s="141" t="s">
        <v>3366</v>
      </c>
      <c r="BJ290" s="141" t="s">
        <v>382</v>
      </c>
      <c r="BK290" s="141" t="s">
        <v>3367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3368</v>
      </c>
      <c r="D291" s="141" t="s">
        <v>3369</v>
      </c>
      <c r="E291" s="141" t="s">
        <v>3370</v>
      </c>
      <c r="F291" s="141" t="s">
        <v>3371</v>
      </c>
      <c r="G291" s="141"/>
      <c r="H291" s="141" t="s">
        <v>353</v>
      </c>
      <c r="I291" s="141"/>
      <c r="J291" s="141" t="s">
        <v>354</v>
      </c>
      <c r="K291" s="141" t="s">
        <v>920</v>
      </c>
      <c r="L291" s="141" t="s">
        <v>3372</v>
      </c>
      <c r="M291" s="141" t="s">
        <v>1062</v>
      </c>
      <c r="N291" s="141" t="s">
        <v>354</v>
      </c>
      <c r="O291" s="141" t="s">
        <v>358</v>
      </c>
      <c r="P291" s="141" t="s">
        <v>359</v>
      </c>
      <c r="Q291" s="141" t="s">
        <v>360</v>
      </c>
      <c r="R291" s="141" t="s">
        <v>361</v>
      </c>
      <c r="S291" s="141" t="s">
        <v>1324</v>
      </c>
      <c r="T291" s="141" t="s">
        <v>3264</v>
      </c>
      <c r="U291" s="141" t="s">
        <v>3264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354</v>
      </c>
      <c r="AL291" s="141" t="s">
        <v>364</v>
      </c>
      <c r="AM291" s="141" t="s">
        <v>354</v>
      </c>
      <c r="AN291" s="141" t="s">
        <v>772</v>
      </c>
      <c r="AO291" s="141" t="s">
        <v>3264</v>
      </c>
      <c r="AP291" s="141" t="s">
        <v>3265</v>
      </c>
      <c r="AQ291" s="141" t="s">
        <v>2929</v>
      </c>
      <c r="AR291" s="141" t="s">
        <v>408</v>
      </c>
      <c r="AS291" s="141" t="s">
        <v>1279</v>
      </c>
      <c r="AT291" s="141"/>
      <c r="AU291" s="141" t="s">
        <v>3372</v>
      </c>
      <c r="AV291" s="141" t="s">
        <v>2637</v>
      </c>
      <c r="AW291" s="141" t="s">
        <v>3373</v>
      </c>
      <c r="AX291" s="141" t="s">
        <v>763</v>
      </c>
      <c r="AY291" s="141" t="s">
        <v>2651</v>
      </c>
      <c r="AZ291" s="141" t="s">
        <v>908</v>
      </c>
      <c r="BA291" s="141" t="s">
        <v>3374</v>
      </c>
      <c r="BB291" s="141" t="s">
        <v>902</v>
      </c>
      <c r="BC291" s="141" t="s">
        <v>2305</v>
      </c>
      <c r="BD291" s="141" t="s">
        <v>904</v>
      </c>
      <c r="BE291" s="141" t="s">
        <v>3375</v>
      </c>
      <c r="BF291" s="141" t="s">
        <v>1966</v>
      </c>
      <c r="BG291" s="141" t="s">
        <v>3376</v>
      </c>
      <c r="BH291" s="141" t="s">
        <v>912</v>
      </c>
      <c r="BI291" s="141" t="s">
        <v>2295</v>
      </c>
      <c r="BJ291" s="141" t="s">
        <v>382</v>
      </c>
      <c r="BK291" s="141" t="s">
        <v>3377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3378</v>
      </c>
      <c r="D292" s="141" t="s">
        <v>3379</v>
      </c>
      <c r="E292" s="141" t="s">
        <v>3380</v>
      </c>
      <c r="F292" s="141" t="s">
        <v>2536</v>
      </c>
      <c r="G292" s="141"/>
      <c r="H292" s="141" t="s">
        <v>353</v>
      </c>
      <c r="I292" s="141"/>
      <c r="J292" s="141" t="s">
        <v>354</v>
      </c>
      <c r="K292" s="141" t="s">
        <v>1850</v>
      </c>
      <c r="L292" s="141" t="s">
        <v>3381</v>
      </c>
      <c r="M292" s="141" t="s">
        <v>3382</v>
      </c>
      <c r="N292" s="141" t="s">
        <v>354</v>
      </c>
      <c r="O292" s="141" t="s">
        <v>369</v>
      </c>
      <c r="P292" s="141" t="s">
        <v>528</v>
      </c>
      <c r="Q292" s="141" t="s">
        <v>529</v>
      </c>
      <c r="R292" s="141" t="s">
        <v>361</v>
      </c>
      <c r="S292" s="141" t="s">
        <v>1324</v>
      </c>
      <c r="T292" s="141" t="s">
        <v>3264</v>
      </c>
      <c r="U292" s="141" t="s">
        <v>3264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354</v>
      </c>
      <c r="AL292" s="141" t="s">
        <v>364</v>
      </c>
      <c r="AM292" s="141" t="s">
        <v>354</v>
      </c>
      <c r="AN292" s="141" t="s">
        <v>772</v>
      </c>
      <c r="AO292" s="141" t="s">
        <v>3264</v>
      </c>
      <c r="AP292" s="141" t="s">
        <v>3265</v>
      </c>
      <c r="AQ292" s="141" t="s">
        <v>2929</v>
      </c>
      <c r="AR292" s="141" t="s">
        <v>408</v>
      </c>
      <c r="AS292" s="141" t="s">
        <v>1294</v>
      </c>
      <c r="AT292" s="141"/>
      <c r="AU292" s="141" t="s">
        <v>3381</v>
      </c>
      <c r="AV292" s="141" t="s">
        <v>2637</v>
      </c>
      <c r="AW292" s="141" t="s">
        <v>3383</v>
      </c>
      <c r="AX292" s="141" t="s">
        <v>763</v>
      </c>
      <c r="AY292" s="141" t="s">
        <v>3384</v>
      </c>
      <c r="AZ292" s="141" t="s">
        <v>908</v>
      </c>
      <c r="BA292" s="141" t="s">
        <v>443</v>
      </c>
      <c r="BB292" s="141" t="s">
        <v>902</v>
      </c>
      <c r="BC292" s="141" t="s">
        <v>1594</v>
      </c>
      <c r="BD292" s="141" t="s">
        <v>904</v>
      </c>
      <c r="BE292" s="141" t="s">
        <v>3385</v>
      </c>
      <c r="BF292" s="141" t="s">
        <v>1966</v>
      </c>
      <c r="BG292" s="141" t="s">
        <v>3386</v>
      </c>
      <c r="BH292" s="141" t="s">
        <v>912</v>
      </c>
      <c r="BI292" s="141" t="s">
        <v>3387</v>
      </c>
      <c r="BJ292" s="141" t="s">
        <v>382</v>
      </c>
      <c r="BK292" s="141" t="s">
        <v>3206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3388</v>
      </c>
      <c r="D293" s="141" t="s">
        <v>3389</v>
      </c>
      <c r="E293" s="141" t="s">
        <v>3390</v>
      </c>
      <c r="F293" s="141" t="s">
        <v>3391</v>
      </c>
      <c r="G293" s="141"/>
      <c r="H293" s="141" t="s">
        <v>353</v>
      </c>
      <c r="I293" s="141"/>
      <c r="J293" s="141" t="s">
        <v>354</v>
      </c>
      <c r="K293" s="141" t="s">
        <v>871</v>
      </c>
      <c r="L293" s="141" t="s">
        <v>3392</v>
      </c>
      <c r="M293" s="141" t="s">
        <v>3393</v>
      </c>
      <c r="N293" s="141" t="s">
        <v>354</v>
      </c>
      <c r="O293" s="141" t="s">
        <v>369</v>
      </c>
      <c r="P293" s="141" t="s">
        <v>528</v>
      </c>
      <c r="Q293" s="141" t="s">
        <v>529</v>
      </c>
      <c r="R293" s="141" t="s">
        <v>361</v>
      </c>
      <c r="S293" s="141" t="s">
        <v>1324</v>
      </c>
      <c r="T293" s="141" t="s">
        <v>3264</v>
      </c>
      <c r="U293" s="141" t="s">
        <v>3264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354</v>
      </c>
      <c r="AL293" s="141" t="s">
        <v>364</v>
      </c>
      <c r="AM293" s="141" t="s">
        <v>354</v>
      </c>
      <c r="AN293" s="141" t="s">
        <v>772</v>
      </c>
      <c r="AO293" s="141" t="s">
        <v>3264</v>
      </c>
      <c r="AP293" s="141" t="s">
        <v>3265</v>
      </c>
      <c r="AQ293" s="141" t="s">
        <v>2929</v>
      </c>
      <c r="AR293" s="141" t="s">
        <v>408</v>
      </c>
      <c r="AS293" s="141" t="s">
        <v>1308</v>
      </c>
      <c r="AT293" s="141"/>
      <c r="AU293" s="141" t="s">
        <v>3392</v>
      </c>
      <c r="AV293" s="141" t="s">
        <v>2637</v>
      </c>
      <c r="AW293" s="141" t="s">
        <v>1946</v>
      </c>
      <c r="AX293" s="141" t="s">
        <v>763</v>
      </c>
      <c r="AY293" s="141" t="s">
        <v>1143</v>
      </c>
      <c r="AZ293" s="141" t="s">
        <v>908</v>
      </c>
      <c r="BA293" s="141" t="s">
        <v>3394</v>
      </c>
      <c r="BB293" s="141" t="s">
        <v>902</v>
      </c>
      <c r="BC293" s="141" t="s">
        <v>527</v>
      </c>
      <c r="BD293" s="141" t="s">
        <v>904</v>
      </c>
      <c r="BE293" s="141" t="s">
        <v>3395</v>
      </c>
      <c r="BF293" s="141" t="s">
        <v>1966</v>
      </c>
      <c r="BG293" s="141" t="s">
        <v>3396</v>
      </c>
      <c r="BH293" s="141" t="s">
        <v>912</v>
      </c>
      <c r="BI293" s="141" t="s">
        <v>742</v>
      </c>
      <c r="BJ293" s="141" t="s">
        <v>382</v>
      </c>
      <c r="BK293" s="141" t="s">
        <v>3397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3398</v>
      </c>
      <c r="D294" s="141" t="s">
        <v>3399</v>
      </c>
      <c r="E294" s="141" t="s">
        <v>3400</v>
      </c>
      <c r="F294" s="141" t="s">
        <v>2484</v>
      </c>
      <c r="G294" s="141"/>
      <c r="H294" s="141" t="s">
        <v>353</v>
      </c>
      <c r="I294" s="141"/>
      <c r="J294" s="141" t="s">
        <v>354</v>
      </c>
      <c r="K294" s="141" t="s">
        <v>2267</v>
      </c>
      <c r="L294" s="141" t="s">
        <v>1235</v>
      </c>
      <c r="M294" s="141" t="s">
        <v>3401</v>
      </c>
      <c r="N294" s="141" t="s">
        <v>354</v>
      </c>
      <c r="O294" s="141" t="s">
        <v>393</v>
      </c>
      <c r="P294" s="141" t="s">
        <v>424</v>
      </c>
      <c r="Q294" s="141" t="s">
        <v>425</v>
      </c>
      <c r="R294" s="141" t="s">
        <v>361</v>
      </c>
      <c r="S294" s="141" t="s">
        <v>1324</v>
      </c>
      <c r="T294" s="141" t="s">
        <v>3264</v>
      </c>
      <c r="U294" s="141" t="s">
        <v>3264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354</v>
      </c>
      <c r="AL294" s="141" t="s">
        <v>364</v>
      </c>
      <c r="AM294" s="141" t="s">
        <v>354</v>
      </c>
      <c r="AN294" s="141" t="s">
        <v>772</v>
      </c>
      <c r="AO294" s="141" t="s">
        <v>3264</v>
      </c>
      <c r="AP294" s="141" t="s">
        <v>3265</v>
      </c>
      <c r="AQ294" s="141" t="s">
        <v>2929</v>
      </c>
      <c r="AR294" s="141" t="s">
        <v>408</v>
      </c>
      <c r="AS294" s="141" t="s">
        <v>1324</v>
      </c>
      <c r="AT294" s="141"/>
      <c r="AU294" s="141" t="s">
        <v>1235</v>
      </c>
      <c r="AV294" s="141" t="s">
        <v>2637</v>
      </c>
      <c r="AW294" s="141" t="s">
        <v>1870</v>
      </c>
      <c r="AX294" s="141" t="s">
        <v>763</v>
      </c>
      <c r="AY294" s="141" t="s">
        <v>3063</v>
      </c>
      <c r="AZ294" s="141" t="s">
        <v>908</v>
      </c>
      <c r="BA294" s="141" t="s">
        <v>3402</v>
      </c>
      <c r="BB294" s="141" t="s">
        <v>902</v>
      </c>
      <c r="BC294" s="141" t="s">
        <v>3403</v>
      </c>
      <c r="BD294" s="141" t="s">
        <v>904</v>
      </c>
      <c r="BE294" s="141" t="s">
        <v>3404</v>
      </c>
      <c r="BF294" s="141" t="s">
        <v>1966</v>
      </c>
      <c r="BG294" s="141" t="s">
        <v>3405</v>
      </c>
      <c r="BH294" s="141" t="s">
        <v>912</v>
      </c>
      <c r="BI294" s="141" t="s">
        <v>3406</v>
      </c>
      <c r="BJ294" s="141" t="s">
        <v>382</v>
      </c>
      <c r="BK294" s="141" t="s">
        <v>3407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3408</v>
      </c>
      <c r="D295" s="141" t="s">
        <v>3409</v>
      </c>
      <c r="E295" s="141" t="s">
        <v>2871</v>
      </c>
      <c r="F295" s="141" t="s">
        <v>3410</v>
      </c>
      <c r="G295" s="141"/>
      <c r="H295" s="141" t="s">
        <v>353</v>
      </c>
      <c r="I295" s="141"/>
      <c r="J295" s="141" t="s">
        <v>354</v>
      </c>
      <c r="K295" s="141" t="s">
        <v>464</v>
      </c>
      <c r="L295" s="141" t="s">
        <v>3411</v>
      </c>
      <c r="M295" s="141" t="s">
        <v>3412</v>
      </c>
      <c r="N295" s="141" t="s">
        <v>354</v>
      </c>
      <c r="O295" s="141" t="s">
        <v>408</v>
      </c>
      <c r="P295" s="141" t="s">
        <v>409</v>
      </c>
      <c r="Q295" s="141" t="s">
        <v>409</v>
      </c>
      <c r="R295" s="141" t="s">
        <v>361</v>
      </c>
      <c r="S295" s="141" t="s">
        <v>1324</v>
      </c>
      <c r="T295" s="141" t="s">
        <v>3264</v>
      </c>
      <c r="U295" s="141" t="s">
        <v>3264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354</v>
      </c>
      <c r="AL295" s="141" t="s">
        <v>364</v>
      </c>
      <c r="AM295" s="141" t="s">
        <v>354</v>
      </c>
      <c r="AN295" s="141" t="s">
        <v>772</v>
      </c>
      <c r="AO295" s="141" t="s">
        <v>3264</v>
      </c>
      <c r="AP295" s="141" t="s">
        <v>3265</v>
      </c>
      <c r="AQ295" s="141" t="s">
        <v>2929</v>
      </c>
      <c r="AR295" s="141" t="s">
        <v>408</v>
      </c>
      <c r="AS295" s="141" t="s">
        <v>1339</v>
      </c>
      <c r="AT295" s="141"/>
      <c r="AU295" s="141" t="s">
        <v>3411</v>
      </c>
      <c r="AV295" s="141" t="s">
        <v>2637</v>
      </c>
      <c r="AW295" s="141" t="s">
        <v>894</v>
      </c>
      <c r="AX295" s="141" t="s">
        <v>763</v>
      </c>
      <c r="AY295" s="141" t="s">
        <v>3413</v>
      </c>
      <c r="AZ295" s="141" t="s">
        <v>908</v>
      </c>
      <c r="BA295" s="141" t="s">
        <v>503</v>
      </c>
      <c r="BB295" s="141" t="s">
        <v>902</v>
      </c>
      <c r="BC295" s="141" t="s">
        <v>3414</v>
      </c>
      <c r="BD295" s="141" t="s">
        <v>904</v>
      </c>
      <c r="BE295" s="141" t="s">
        <v>3415</v>
      </c>
      <c r="BF295" s="141" t="s">
        <v>1966</v>
      </c>
      <c r="BG295" s="141" t="s">
        <v>3416</v>
      </c>
      <c r="BH295" s="141" t="s">
        <v>912</v>
      </c>
      <c r="BI295" s="141" t="s">
        <v>3417</v>
      </c>
      <c r="BJ295" s="141" t="s">
        <v>382</v>
      </c>
      <c r="BK295" s="141" t="s">
        <v>3418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3419</v>
      </c>
      <c r="D296" s="141" t="s">
        <v>3420</v>
      </c>
      <c r="E296" s="141" t="s">
        <v>3421</v>
      </c>
      <c r="F296" s="141" t="s">
        <v>2594</v>
      </c>
      <c r="G296" s="141"/>
      <c r="H296" s="141" t="s">
        <v>353</v>
      </c>
      <c r="I296" s="141"/>
      <c r="J296" s="141" t="s">
        <v>354</v>
      </c>
      <c r="K296" s="141" t="s">
        <v>855</v>
      </c>
      <c r="L296" s="141" t="s">
        <v>3422</v>
      </c>
      <c r="M296" s="141" t="s">
        <v>3423</v>
      </c>
      <c r="N296" s="141" t="s">
        <v>354</v>
      </c>
      <c r="O296" s="141" t="s">
        <v>393</v>
      </c>
      <c r="P296" s="141" t="s">
        <v>424</v>
      </c>
      <c r="Q296" s="141" t="s">
        <v>425</v>
      </c>
      <c r="R296" s="141" t="s">
        <v>361</v>
      </c>
      <c r="S296" s="141" t="s">
        <v>1324</v>
      </c>
      <c r="T296" s="141" t="s">
        <v>3264</v>
      </c>
      <c r="U296" s="141" t="s">
        <v>3264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354</v>
      </c>
      <c r="AL296" s="141" t="s">
        <v>364</v>
      </c>
      <c r="AM296" s="141" t="s">
        <v>354</v>
      </c>
      <c r="AN296" s="141" t="s">
        <v>772</v>
      </c>
      <c r="AO296" s="141" t="s">
        <v>3264</v>
      </c>
      <c r="AP296" s="141" t="s">
        <v>3265</v>
      </c>
      <c r="AQ296" s="141" t="s">
        <v>2929</v>
      </c>
      <c r="AR296" s="141" t="s">
        <v>408</v>
      </c>
      <c r="AS296" s="141" t="s">
        <v>889</v>
      </c>
      <c r="AT296" s="141"/>
      <c r="AU296" s="141" t="s">
        <v>3422</v>
      </c>
      <c r="AV296" s="141" t="s">
        <v>2637</v>
      </c>
      <c r="AW296" s="141" t="s">
        <v>3424</v>
      </c>
      <c r="AX296" s="141" t="s">
        <v>763</v>
      </c>
      <c r="AY296" s="141" t="s">
        <v>2738</v>
      </c>
      <c r="AZ296" s="141" t="s">
        <v>908</v>
      </c>
      <c r="BA296" s="141" t="s">
        <v>3425</v>
      </c>
      <c r="BB296" s="141" t="s">
        <v>902</v>
      </c>
      <c r="BC296" s="141" t="s">
        <v>3426</v>
      </c>
      <c r="BD296" s="141" t="s">
        <v>904</v>
      </c>
      <c r="BE296" s="141" t="s">
        <v>3184</v>
      </c>
      <c r="BF296" s="141" t="s">
        <v>1966</v>
      </c>
      <c r="BG296" s="141" t="s">
        <v>3427</v>
      </c>
      <c r="BH296" s="141" t="s">
        <v>912</v>
      </c>
      <c r="BI296" s="141" t="s">
        <v>3428</v>
      </c>
      <c r="BJ296" s="141" t="s">
        <v>382</v>
      </c>
      <c r="BK296" s="141" t="s">
        <v>3429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3430</v>
      </c>
      <c r="D297" s="141" t="s">
        <v>1294</v>
      </c>
      <c r="E297" s="141" t="s">
        <v>1591</v>
      </c>
      <c r="F297" s="141" t="s">
        <v>2436</v>
      </c>
      <c r="G297" s="141"/>
      <c r="H297" s="141" t="s">
        <v>353</v>
      </c>
      <c r="I297" s="141"/>
      <c r="J297" s="141" t="s">
        <v>354</v>
      </c>
      <c r="K297" s="141" t="s">
        <v>2233</v>
      </c>
      <c r="L297" s="141"/>
      <c r="M297" s="141"/>
      <c r="N297" s="141" t="s">
        <v>369</v>
      </c>
      <c r="O297" s="141" t="s">
        <v>391</v>
      </c>
      <c r="P297" s="141" t="s">
        <v>392</v>
      </c>
      <c r="Q297" s="141" t="s">
        <v>392</v>
      </c>
      <c r="R297" s="141" t="s">
        <v>361</v>
      </c>
      <c r="S297" s="141" t="s">
        <v>1324</v>
      </c>
      <c r="T297" s="141" t="s">
        <v>3264</v>
      </c>
      <c r="U297" s="141" t="s">
        <v>3264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354</v>
      </c>
      <c r="AL297" s="141" t="s">
        <v>364</v>
      </c>
      <c r="AM297" s="141" t="s">
        <v>354</v>
      </c>
      <c r="AN297" s="141" t="s">
        <v>772</v>
      </c>
      <c r="AO297" s="141" t="s">
        <v>3264</v>
      </c>
      <c r="AP297" s="141" t="s">
        <v>3265</v>
      </c>
      <c r="AQ297" s="141" t="s">
        <v>2929</v>
      </c>
      <c r="AR297" s="141" t="s">
        <v>408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3431</v>
      </c>
      <c r="E298" s="141"/>
      <c r="F298" s="141" t="s">
        <v>466</v>
      </c>
      <c r="G298" s="141"/>
      <c r="H298" s="141" t="s">
        <v>353</v>
      </c>
      <c r="I298" s="141"/>
      <c r="J298" s="141" t="s">
        <v>354</v>
      </c>
      <c r="K298" s="141" t="s">
        <v>2245</v>
      </c>
      <c r="L298" s="141"/>
      <c r="M298" s="141"/>
      <c r="N298" s="141" t="s">
        <v>354</v>
      </c>
      <c r="O298" s="141"/>
      <c r="P298" s="141"/>
      <c r="Q298" s="141"/>
      <c r="R298" s="141"/>
      <c r="S298" s="141" t="s">
        <v>1324</v>
      </c>
      <c r="T298" s="141" t="s">
        <v>3264</v>
      </c>
      <c r="U298" s="141" t="s">
        <v>3264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354</v>
      </c>
      <c r="AL298" s="141" t="s">
        <v>364</v>
      </c>
      <c r="AM298" s="141" t="s">
        <v>354</v>
      </c>
      <c r="AN298" s="141" t="s">
        <v>772</v>
      </c>
      <c r="AO298" s="141" t="s">
        <v>3264</v>
      </c>
      <c r="AP298" s="141" t="s">
        <v>3265</v>
      </c>
      <c r="AQ298" s="141" t="s">
        <v>2929</v>
      </c>
      <c r="AR298" s="141" t="s">
        <v>408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3432</v>
      </c>
      <c r="E299" s="141"/>
      <c r="F299" s="141" t="s">
        <v>466</v>
      </c>
      <c r="G299" s="141"/>
      <c r="H299" s="141" t="s">
        <v>353</v>
      </c>
      <c r="I299" s="141"/>
      <c r="J299" s="141" t="s">
        <v>354</v>
      </c>
      <c r="K299" s="141" t="s">
        <v>355</v>
      </c>
      <c r="L299" s="141"/>
      <c r="M299" s="141"/>
      <c r="N299" s="141" t="s">
        <v>354</v>
      </c>
      <c r="O299" s="141"/>
      <c r="P299" s="141"/>
      <c r="Q299" s="141"/>
      <c r="R299" s="141"/>
      <c r="S299" s="141" t="s">
        <v>1324</v>
      </c>
      <c r="T299" s="141" t="s">
        <v>3264</v>
      </c>
      <c r="U299" s="141" t="s">
        <v>3264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354</v>
      </c>
      <c r="AL299" s="141" t="s">
        <v>364</v>
      </c>
      <c r="AM299" s="141" t="s">
        <v>354</v>
      </c>
      <c r="AN299" s="141" t="s">
        <v>772</v>
      </c>
      <c r="AO299" s="141" t="s">
        <v>3264</v>
      </c>
      <c r="AP299" s="141" t="s">
        <v>3265</v>
      </c>
      <c r="AQ299" s="141" t="s">
        <v>2929</v>
      </c>
      <c r="AR299" s="141" t="s">
        <v>408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3433</v>
      </c>
      <c r="D300" s="141" t="s">
        <v>3434</v>
      </c>
      <c r="E300" s="141" t="s">
        <v>3435</v>
      </c>
      <c r="F300" s="141" t="s">
        <v>3436</v>
      </c>
      <c r="G300" s="141"/>
      <c r="H300" s="141" t="s">
        <v>353</v>
      </c>
      <c r="I300" s="141"/>
      <c r="J300" s="141" t="s">
        <v>354</v>
      </c>
      <c r="K300" s="141" t="s">
        <v>1832</v>
      </c>
      <c r="L300" s="141"/>
      <c r="M300" s="141"/>
      <c r="N300" s="141" t="s">
        <v>369</v>
      </c>
      <c r="O300" s="141" t="s">
        <v>393</v>
      </c>
      <c r="P300" s="141" t="s">
        <v>424</v>
      </c>
      <c r="Q300" s="141" t="s">
        <v>425</v>
      </c>
      <c r="R300" s="141" t="s">
        <v>361</v>
      </c>
      <c r="S300" s="141" t="s">
        <v>1324</v>
      </c>
      <c r="T300" s="141" t="s">
        <v>3264</v>
      </c>
      <c r="U300" s="141" t="s">
        <v>3264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354</v>
      </c>
      <c r="AL300" s="141" t="s">
        <v>364</v>
      </c>
      <c r="AM300" s="141" t="s">
        <v>354</v>
      </c>
      <c r="AN300" s="141" t="s">
        <v>772</v>
      </c>
      <c r="AO300" s="141" t="s">
        <v>3264</v>
      </c>
      <c r="AP300" s="141" t="s">
        <v>3265</v>
      </c>
      <c r="AQ300" s="141" t="s">
        <v>2929</v>
      </c>
      <c r="AR300" s="141" t="s">
        <v>408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3437</v>
      </c>
      <c r="D301" s="141" t="s">
        <v>3438</v>
      </c>
      <c r="E301" s="141" t="s">
        <v>462</v>
      </c>
      <c r="F301" s="141" t="s">
        <v>3327</v>
      </c>
      <c r="G301" s="141"/>
      <c r="H301" s="141" t="s">
        <v>353</v>
      </c>
      <c r="I301" s="141"/>
      <c r="J301" s="141" t="s">
        <v>354</v>
      </c>
      <c r="K301" s="141" t="s">
        <v>467</v>
      </c>
      <c r="L301" s="141"/>
      <c r="M301" s="141"/>
      <c r="N301" s="141" t="s">
        <v>369</v>
      </c>
      <c r="O301" s="141" t="s">
        <v>393</v>
      </c>
      <c r="P301" s="141" t="s">
        <v>424</v>
      </c>
      <c r="Q301" s="141" t="s">
        <v>425</v>
      </c>
      <c r="R301" s="141" t="s">
        <v>361</v>
      </c>
      <c r="S301" s="141" t="s">
        <v>1324</v>
      </c>
      <c r="T301" s="141" t="s">
        <v>3264</v>
      </c>
      <c r="U301" s="141" t="s">
        <v>3264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354</v>
      </c>
      <c r="AL301" s="141" t="s">
        <v>364</v>
      </c>
      <c r="AM301" s="141" t="s">
        <v>354</v>
      </c>
      <c r="AN301" s="141" t="s">
        <v>772</v>
      </c>
      <c r="AO301" s="141" t="s">
        <v>3264</v>
      </c>
      <c r="AP301" s="141" t="s">
        <v>3265</v>
      </c>
      <c r="AQ301" s="141" t="s">
        <v>2929</v>
      </c>
      <c r="AR301" s="141" t="s">
        <v>408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3439</v>
      </c>
      <c r="D302" s="141" t="s">
        <v>372</v>
      </c>
      <c r="E302" s="141" t="s">
        <v>764</v>
      </c>
      <c r="F302" s="141" t="s">
        <v>2447</v>
      </c>
      <c r="G302" s="141"/>
      <c r="H302" s="141" t="s">
        <v>353</v>
      </c>
      <c r="I302" s="141"/>
      <c r="J302" s="141" t="s">
        <v>354</v>
      </c>
      <c r="K302" s="141" t="s">
        <v>1993</v>
      </c>
      <c r="L302" s="141" t="s">
        <v>3440</v>
      </c>
      <c r="M302" s="141" t="s">
        <v>3441</v>
      </c>
      <c r="N302" s="141" t="s">
        <v>354</v>
      </c>
      <c r="O302" s="141" t="s">
        <v>393</v>
      </c>
      <c r="P302" s="141" t="s">
        <v>424</v>
      </c>
      <c r="Q302" s="141" t="s">
        <v>425</v>
      </c>
      <c r="R302" s="141" t="s">
        <v>361</v>
      </c>
      <c r="S302" s="141" t="s">
        <v>1308</v>
      </c>
      <c r="T302" s="141" t="s">
        <v>3442</v>
      </c>
      <c r="U302" s="141" t="s">
        <v>3442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354</v>
      </c>
      <c r="AL302" s="141" t="s">
        <v>364</v>
      </c>
      <c r="AM302" s="141" t="s">
        <v>354</v>
      </c>
      <c r="AN302" s="141" t="s">
        <v>1577</v>
      </c>
      <c r="AO302" s="141" t="s">
        <v>3442</v>
      </c>
      <c r="AP302" s="141" t="s">
        <v>3443</v>
      </c>
      <c r="AQ302" s="141" t="s">
        <v>1071</v>
      </c>
      <c r="AR302" s="141" t="s">
        <v>408</v>
      </c>
      <c r="AS302" s="141" t="s">
        <v>369</v>
      </c>
      <c r="AT302" s="141"/>
      <c r="AU302" s="141" t="s">
        <v>3440</v>
      </c>
      <c r="AV302" s="141" t="s">
        <v>2662</v>
      </c>
      <c r="AW302" s="141" t="s">
        <v>2539</v>
      </c>
      <c r="AX302" s="141" t="s">
        <v>2637</v>
      </c>
      <c r="AY302" s="141" t="s">
        <v>3444</v>
      </c>
      <c r="AZ302" s="141" t="s">
        <v>1586</v>
      </c>
      <c r="BA302" s="141" t="s">
        <v>3445</v>
      </c>
      <c r="BB302" s="141" t="s">
        <v>902</v>
      </c>
      <c r="BC302" s="141" t="s">
        <v>3446</v>
      </c>
      <c r="BD302" s="141" t="s">
        <v>904</v>
      </c>
      <c r="BE302" s="141" t="s">
        <v>972</v>
      </c>
      <c r="BF302" s="141" t="s">
        <v>1966</v>
      </c>
      <c r="BG302" s="141" t="s">
        <v>2371</v>
      </c>
      <c r="BH302" s="141" t="s">
        <v>785</v>
      </c>
      <c r="BI302" s="141" t="s">
        <v>1949</v>
      </c>
      <c r="BJ302" s="141" t="s">
        <v>382</v>
      </c>
      <c r="BK302" s="141" t="s">
        <v>3447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3448</v>
      </c>
      <c r="D303" s="141" t="s">
        <v>779</v>
      </c>
      <c r="E303" s="141" t="s">
        <v>572</v>
      </c>
      <c r="F303" s="141" t="s">
        <v>3449</v>
      </c>
      <c r="G303" s="141"/>
      <c r="H303" s="141" t="s">
        <v>353</v>
      </c>
      <c r="I303" s="141"/>
      <c r="J303" s="141" t="s">
        <v>354</v>
      </c>
      <c r="K303" s="141" t="s">
        <v>2305</v>
      </c>
      <c r="L303" s="141" t="s">
        <v>3450</v>
      </c>
      <c r="M303" s="141" t="s">
        <v>3451</v>
      </c>
      <c r="N303" s="141" t="s">
        <v>354</v>
      </c>
      <c r="O303" s="141" t="s">
        <v>393</v>
      </c>
      <c r="P303" s="141" t="s">
        <v>424</v>
      </c>
      <c r="Q303" s="141" t="s">
        <v>425</v>
      </c>
      <c r="R303" s="141" t="s">
        <v>361</v>
      </c>
      <c r="S303" s="141" t="s">
        <v>1308</v>
      </c>
      <c r="T303" s="141" t="s">
        <v>3442</v>
      </c>
      <c r="U303" s="141" t="s">
        <v>3442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354</v>
      </c>
      <c r="AL303" s="141" t="s">
        <v>364</v>
      </c>
      <c r="AM303" s="141" t="s">
        <v>354</v>
      </c>
      <c r="AN303" s="141" t="s">
        <v>1577</v>
      </c>
      <c r="AO303" s="141" t="s">
        <v>3442</v>
      </c>
      <c r="AP303" s="141" t="s">
        <v>3443</v>
      </c>
      <c r="AQ303" s="141" t="s">
        <v>1071</v>
      </c>
      <c r="AR303" s="141" t="s">
        <v>408</v>
      </c>
      <c r="AS303" s="141" t="s">
        <v>393</v>
      </c>
      <c r="AT303" s="141"/>
      <c r="AU303" s="141" t="s">
        <v>3450</v>
      </c>
      <c r="AV303" s="141" t="s">
        <v>2662</v>
      </c>
      <c r="AW303" s="141" t="s">
        <v>2787</v>
      </c>
      <c r="AX303" s="141" t="s">
        <v>2637</v>
      </c>
      <c r="AY303" s="141" t="s">
        <v>3452</v>
      </c>
      <c r="AZ303" s="141" t="s">
        <v>1586</v>
      </c>
      <c r="BA303" s="141" t="s">
        <v>3453</v>
      </c>
      <c r="BB303" s="141" t="s">
        <v>902</v>
      </c>
      <c r="BC303" s="141" t="s">
        <v>3454</v>
      </c>
      <c r="BD303" s="141" t="s">
        <v>904</v>
      </c>
      <c r="BE303" s="141" t="s">
        <v>590</v>
      </c>
      <c r="BF303" s="141" t="s">
        <v>1966</v>
      </c>
      <c r="BG303" s="141" t="s">
        <v>3455</v>
      </c>
      <c r="BH303" s="141" t="s">
        <v>785</v>
      </c>
      <c r="BI303" s="141" t="s">
        <v>3456</v>
      </c>
      <c r="BJ303" s="141" t="s">
        <v>382</v>
      </c>
      <c r="BK303" s="141" t="s">
        <v>3457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3458</v>
      </c>
      <c r="D304" s="141" t="s">
        <v>3459</v>
      </c>
      <c r="E304" s="141" t="s">
        <v>3460</v>
      </c>
      <c r="F304" s="141" t="s">
        <v>3461</v>
      </c>
      <c r="G304" s="141"/>
      <c r="H304" s="141" t="s">
        <v>353</v>
      </c>
      <c r="I304" s="141"/>
      <c r="J304" s="141" t="s">
        <v>354</v>
      </c>
      <c r="K304" s="141" t="s">
        <v>482</v>
      </c>
      <c r="L304" s="141" t="s">
        <v>3462</v>
      </c>
      <c r="M304" s="141" t="s">
        <v>3463</v>
      </c>
      <c r="N304" s="141" t="s">
        <v>354</v>
      </c>
      <c r="O304" s="141" t="s">
        <v>426</v>
      </c>
      <c r="P304" s="141" t="s">
        <v>454</v>
      </c>
      <c r="Q304" s="141" t="s">
        <v>455</v>
      </c>
      <c r="R304" s="141" t="s">
        <v>361</v>
      </c>
      <c r="S304" s="141" t="s">
        <v>1308</v>
      </c>
      <c r="T304" s="141" t="s">
        <v>3442</v>
      </c>
      <c r="U304" s="141" t="s">
        <v>3442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354</v>
      </c>
      <c r="AL304" s="141" t="s">
        <v>364</v>
      </c>
      <c r="AM304" s="141" t="s">
        <v>354</v>
      </c>
      <c r="AN304" s="141" t="s">
        <v>1577</v>
      </c>
      <c r="AO304" s="141" t="s">
        <v>3442</v>
      </c>
      <c r="AP304" s="141" t="s">
        <v>3443</v>
      </c>
      <c r="AQ304" s="141" t="s">
        <v>1071</v>
      </c>
      <c r="AR304" s="141" t="s">
        <v>408</v>
      </c>
      <c r="AS304" s="141" t="s">
        <v>358</v>
      </c>
      <c r="AT304" s="141"/>
      <c r="AU304" s="141" t="s">
        <v>3462</v>
      </c>
      <c r="AV304" s="141" t="s">
        <v>2662</v>
      </c>
      <c r="AW304" s="141" t="s">
        <v>3464</v>
      </c>
      <c r="AX304" s="141" t="s">
        <v>2637</v>
      </c>
      <c r="AY304" s="141" t="s">
        <v>3465</v>
      </c>
      <c r="AZ304" s="141" t="s">
        <v>1586</v>
      </c>
      <c r="BA304" s="141" t="s">
        <v>3466</v>
      </c>
      <c r="BB304" s="141" t="s">
        <v>902</v>
      </c>
      <c r="BC304" s="141" t="s">
        <v>3467</v>
      </c>
      <c r="BD304" s="141" t="s">
        <v>904</v>
      </c>
      <c r="BE304" s="141" t="s">
        <v>3468</v>
      </c>
      <c r="BF304" s="141" t="s">
        <v>1966</v>
      </c>
      <c r="BG304" s="141" t="s">
        <v>3447</v>
      </c>
      <c r="BH304" s="141" t="s">
        <v>785</v>
      </c>
      <c r="BI304" s="141" t="s">
        <v>3469</v>
      </c>
      <c r="BJ304" s="141" t="s">
        <v>382</v>
      </c>
      <c r="BK304" s="141" t="s">
        <v>3470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3471</v>
      </c>
      <c r="D305" s="141" t="s">
        <v>3472</v>
      </c>
      <c r="E305" s="141" t="s">
        <v>764</v>
      </c>
      <c r="F305" s="141" t="s">
        <v>3473</v>
      </c>
      <c r="G305" s="141"/>
      <c r="H305" s="141" t="s">
        <v>353</v>
      </c>
      <c r="I305" s="141"/>
      <c r="J305" s="141" t="s">
        <v>354</v>
      </c>
      <c r="K305" s="141" t="s">
        <v>1126</v>
      </c>
      <c r="L305" s="141" t="s">
        <v>3474</v>
      </c>
      <c r="M305" s="141" t="s">
        <v>3286</v>
      </c>
      <c r="N305" s="141" t="s">
        <v>354</v>
      </c>
      <c r="O305" s="141" t="s">
        <v>393</v>
      </c>
      <c r="P305" s="141" t="s">
        <v>424</v>
      </c>
      <c r="Q305" s="141" t="s">
        <v>425</v>
      </c>
      <c r="R305" s="141" t="s">
        <v>361</v>
      </c>
      <c r="S305" s="141" t="s">
        <v>1308</v>
      </c>
      <c r="T305" s="141" t="s">
        <v>3442</v>
      </c>
      <c r="U305" s="141" t="s">
        <v>3442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354</v>
      </c>
      <c r="AL305" s="141" t="s">
        <v>364</v>
      </c>
      <c r="AM305" s="141" t="s">
        <v>354</v>
      </c>
      <c r="AN305" s="141" t="s">
        <v>1577</v>
      </c>
      <c r="AO305" s="141" t="s">
        <v>3442</v>
      </c>
      <c r="AP305" s="141" t="s">
        <v>3443</v>
      </c>
      <c r="AQ305" s="141" t="s">
        <v>1071</v>
      </c>
      <c r="AR305" s="141" t="s">
        <v>408</v>
      </c>
      <c r="AS305" s="141" t="s">
        <v>426</v>
      </c>
      <c r="AT305" s="141"/>
      <c r="AU305" s="141" t="s">
        <v>3474</v>
      </c>
      <c r="AV305" s="141" t="s">
        <v>2662</v>
      </c>
      <c r="AW305" s="141" t="s">
        <v>513</v>
      </c>
      <c r="AX305" s="141" t="s">
        <v>2637</v>
      </c>
      <c r="AY305" s="141" t="s">
        <v>3475</v>
      </c>
      <c r="AZ305" s="141" t="s">
        <v>1586</v>
      </c>
      <c r="BA305" s="141" t="s">
        <v>3476</v>
      </c>
      <c r="BB305" s="141" t="s">
        <v>902</v>
      </c>
      <c r="BC305" s="141" t="s">
        <v>3477</v>
      </c>
      <c r="BD305" s="141" t="s">
        <v>904</v>
      </c>
      <c r="BE305" s="141" t="s">
        <v>2706</v>
      </c>
      <c r="BF305" s="141" t="s">
        <v>1966</v>
      </c>
      <c r="BG305" s="141" t="s">
        <v>3478</v>
      </c>
      <c r="BH305" s="141" t="s">
        <v>785</v>
      </c>
      <c r="BI305" s="141" t="s">
        <v>3479</v>
      </c>
      <c r="BJ305" s="141" t="s">
        <v>382</v>
      </c>
      <c r="BK305" s="141" t="s">
        <v>3480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3481</v>
      </c>
      <c r="D306" s="141" t="s">
        <v>3482</v>
      </c>
      <c r="E306" s="141" t="s">
        <v>1744</v>
      </c>
      <c r="F306" s="141" t="s">
        <v>3483</v>
      </c>
      <c r="G306" s="141"/>
      <c r="H306" s="141" t="s">
        <v>353</v>
      </c>
      <c r="I306" s="141"/>
      <c r="J306" s="141" t="s">
        <v>354</v>
      </c>
      <c r="K306" s="141" t="s">
        <v>754</v>
      </c>
      <c r="L306" s="141" t="s">
        <v>3484</v>
      </c>
      <c r="M306" s="141" t="s">
        <v>3485</v>
      </c>
      <c r="N306" s="141" t="s">
        <v>354</v>
      </c>
      <c r="O306" s="141" t="s">
        <v>369</v>
      </c>
      <c r="P306" s="141" t="s">
        <v>528</v>
      </c>
      <c r="Q306" s="141" t="s">
        <v>529</v>
      </c>
      <c r="R306" s="141" t="s">
        <v>361</v>
      </c>
      <c r="S306" s="141" t="s">
        <v>1308</v>
      </c>
      <c r="T306" s="141" t="s">
        <v>3442</v>
      </c>
      <c r="U306" s="141" t="s">
        <v>3442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354</v>
      </c>
      <c r="AL306" s="141" t="s">
        <v>364</v>
      </c>
      <c r="AM306" s="141" t="s">
        <v>354</v>
      </c>
      <c r="AN306" s="141" t="s">
        <v>1577</v>
      </c>
      <c r="AO306" s="141" t="s">
        <v>3442</v>
      </c>
      <c r="AP306" s="141" t="s">
        <v>3443</v>
      </c>
      <c r="AQ306" s="141" t="s">
        <v>1071</v>
      </c>
      <c r="AR306" s="141" t="s">
        <v>408</v>
      </c>
      <c r="AS306" s="141" t="s">
        <v>441</v>
      </c>
      <c r="AT306" s="141"/>
      <c r="AU306" s="141" t="s">
        <v>3484</v>
      </c>
      <c r="AV306" s="141" t="s">
        <v>2662</v>
      </c>
      <c r="AW306" s="141" t="s">
        <v>3486</v>
      </c>
      <c r="AX306" s="141" t="s">
        <v>2637</v>
      </c>
      <c r="AY306" s="141" t="s">
        <v>3487</v>
      </c>
      <c r="AZ306" s="141" t="s">
        <v>1586</v>
      </c>
      <c r="BA306" s="141" t="s">
        <v>3488</v>
      </c>
      <c r="BB306" s="141" t="s">
        <v>902</v>
      </c>
      <c r="BC306" s="141" t="s">
        <v>2381</v>
      </c>
      <c r="BD306" s="141" t="s">
        <v>904</v>
      </c>
      <c r="BE306" s="141" t="s">
        <v>3489</v>
      </c>
      <c r="BF306" s="141" t="s">
        <v>1966</v>
      </c>
      <c r="BG306" s="141" t="s">
        <v>3490</v>
      </c>
      <c r="BH306" s="141" t="s">
        <v>785</v>
      </c>
      <c r="BI306" s="141" t="s">
        <v>3491</v>
      </c>
      <c r="BJ306" s="141" t="s">
        <v>382</v>
      </c>
      <c r="BK306" s="141" t="s">
        <v>3492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3493</v>
      </c>
      <c r="D307" s="141" t="s">
        <v>3494</v>
      </c>
      <c r="E307" s="141" t="s">
        <v>3495</v>
      </c>
      <c r="F307" s="141" t="s">
        <v>2536</v>
      </c>
      <c r="G307" s="141"/>
      <c r="H307" s="141" t="s">
        <v>353</v>
      </c>
      <c r="I307" s="141"/>
      <c r="J307" s="141" t="s">
        <v>354</v>
      </c>
      <c r="K307" s="141" t="s">
        <v>2325</v>
      </c>
      <c r="L307" s="141" t="s">
        <v>3496</v>
      </c>
      <c r="M307" s="141" t="s">
        <v>3497</v>
      </c>
      <c r="N307" s="141" t="s">
        <v>354</v>
      </c>
      <c r="O307" s="141" t="s">
        <v>358</v>
      </c>
      <c r="P307" s="141" t="s">
        <v>359</v>
      </c>
      <c r="Q307" s="141" t="s">
        <v>360</v>
      </c>
      <c r="R307" s="141" t="s">
        <v>361</v>
      </c>
      <c r="S307" s="141" t="s">
        <v>1308</v>
      </c>
      <c r="T307" s="141" t="s">
        <v>3442</v>
      </c>
      <c r="U307" s="141" t="s">
        <v>3442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354</v>
      </c>
      <c r="AL307" s="141" t="s">
        <v>364</v>
      </c>
      <c r="AM307" s="141" t="s">
        <v>354</v>
      </c>
      <c r="AN307" s="141" t="s">
        <v>1577</v>
      </c>
      <c r="AO307" s="141" t="s">
        <v>3442</v>
      </c>
      <c r="AP307" s="141" t="s">
        <v>3443</v>
      </c>
      <c r="AQ307" s="141" t="s">
        <v>1071</v>
      </c>
      <c r="AR307" s="141" t="s">
        <v>408</v>
      </c>
      <c r="AS307" s="141" t="s">
        <v>391</v>
      </c>
      <c r="AT307" s="141"/>
      <c r="AU307" s="141" t="s">
        <v>3496</v>
      </c>
      <c r="AV307" s="141" t="s">
        <v>2662</v>
      </c>
      <c r="AW307" s="141" t="s">
        <v>3498</v>
      </c>
      <c r="AX307" s="141" t="s">
        <v>2637</v>
      </c>
      <c r="AY307" s="141" t="s">
        <v>2051</v>
      </c>
      <c r="AZ307" s="141" t="s">
        <v>1586</v>
      </c>
      <c r="BA307" s="141" t="s">
        <v>412</v>
      </c>
      <c r="BB307" s="141" t="s">
        <v>902</v>
      </c>
      <c r="BC307" s="141" t="s">
        <v>1652</v>
      </c>
      <c r="BD307" s="141" t="s">
        <v>904</v>
      </c>
      <c r="BE307" s="141" t="s">
        <v>3499</v>
      </c>
      <c r="BF307" s="141" t="s">
        <v>1966</v>
      </c>
      <c r="BG307" s="141" t="s">
        <v>2915</v>
      </c>
      <c r="BH307" s="141" t="s">
        <v>785</v>
      </c>
      <c r="BI307" s="141" t="s">
        <v>3500</v>
      </c>
      <c r="BJ307" s="141" t="s">
        <v>382</v>
      </c>
      <c r="BK307" s="141" t="s">
        <v>3501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3502</v>
      </c>
      <c r="D308" s="141" t="s">
        <v>3503</v>
      </c>
      <c r="E308" s="141" t="s">
        <v>713</v>
      </c>
      <c r="F308" s="141" t="s">
        <v>2447</v>
      </c>
      <c r="G308" s="141"/>
      <c r="H308" s="141" t="s">
        <v>353</v>
      </c>
      <c r="I308" s="141"/>
      <c r="J308" s="141" t="s">
        <v>354</v>
      </c>
      <c r="K308" s="141" t="s">
        <v>741</v>
      </c>
      <c r="L308" s="141" t="s">
        <v>3504</v>
      </c>
      <c r="M308" s="141" t="s">
        <v>3505</v>
      </c>
      <c r="N308" s="141" t="s">
        <v>354</v>
      </c>
      <c r="O308" s="141" t="s">
        <v>358</v>
      </c>
      <c r="P308" s="141" t="s">
        <v>359</v>
      </c>
      <c r="Q308" s="141" t="s">
        <v>360</v>
      </c>
      <c r="R308" s="141" t="s">
        <v>361</v>
      </c>
      <c r="S308" s="141" t="s">
        <v>1308</v>
      </c>
      <c r="T308" s="141" t="s">
        <v>3442</v>
      </c>
      <c r="U308" s="141" t="s">
        <v>3442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354</v>
      </c>
      <c r="AL308" s="141" t="s">
        <v>364</v>
      </c>
      <c r="AM308" s="141" t="s">
        <v>354</v>
      </c>
      <c r="AN308" s="141" t="s">
        <v>1577</v>
      </c>
      <c r="AO308" s="141" t="s">
        <v>3442</v>
      </c>
      <c r="AP308" s="141" t="s">
        <v>3443</v>
      </c>
      <c r="AQ308" s="141" t="s">
        <v>1071</v>
      </c>
      <c r="AR308" s="141" t="s">
        <v>408</v>
      </c>
      <c r="AS308" s="141" t="s">
        <v>368</v>
      </c>
      <c r="AT308" s="141"/>
      <c r="AU308" s="141" t="s">
        <v>3504</v>
      </c>
      <c r="AV308" s="141" t="s">
        <v>2662</v>
      </c>
      <c r="AW308" s="141" t="s">
        <v>3506</v>
      </c>
      <c r="AX308" s="141" t="s">
        <v>2637</v>
      </c>
      <c r="AY308" s="141" t="s">
        <v>3014</v>
      </c>
      <c r="AZ308" s="141" t="s">
        <v>1586</v>
      </c>
      <c r="BA308" s="141" t="s">
        <v>3507</v>
      </c>
      <c r="BB308" s="141" t="s">
        <v>902</v>
      </c>
      <c r="BC308" s="141" t="s">
        <v>3508</v>
      </c>
      <c r="BD308" s="141" t="s">
        <v>904</v>
      </c>
      <c r="BE308" s="141" t="s">
        <v>2664</v>
      </c>
      <c r="BF308" s="141" t="s">
        <v>1966</v>
      </c>
      <c r="BG308" s="141" t="s">
        <v>3509</v>
      </c>
      <c r="BH308" s="141" t="s">
        <v>785</v>
      </c>
      <c r="BI308" s="141" t="s">
        <v>3510</v>
      </c>
      <c r="BJ308" s="141" t="s">
        <v>382</v>
      </c>
      <c r="BK308" s="141" t="s">
        <v>963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3511</v>
      </c>
      <c r="D309" s="141" t="s">
        <v>3512</v>
      </c>
      <c r="E309" s="141" t="s">
        <v>939</v>
      </c>
      <c r="F309" s="141" t="s">
        <v>2622</v>
      </c>
      <c r="G309" s="141"/>
      <c r="H309" s="141" t="s">
        <v>353</v>
      </c>
      <c r="I309" s="141"/>
      <c r="J309" s="141" t="s">
        <v>354</v>
      </c>
      <c r="K309" s="141" t="s">
        <v>1543</v>
      </c>
      <c r="L309" s="141" t="s">
        <v>3513</v>
      </c>
      <c r="M309" s="141" t="s">
        <v>706</v>
      </c>
      <c r="N309" s="141" t="s">
        <v>354</v>
      </c>
      <c r="O309" s="141" t="s">
        <v>426</v>
      </c>
      <c r="P309" s="141" t="s">
        <v>454</v>
      </c>
      <c r="Q309" s="141" t="s">
        <v>455</v>
      </c>
      <c r="R309" s="141" t="s">
        <v>361</v>
      </c>
      <c r="S309" s="141" t="s">
        <v>1308</v>
      </c>
      <c r="T309" s="141" t="s">
        <v>3442</v>
      </c>
      <c r="U309" s="141" t="s">
        <v>3442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354</v>
      </c>
      <c r="AL309" s="141" t="s">
        <v>364</v>
      </c>
      <c r="AM309" s="141" t="s">
        <v>354</v>
      </c>
      <c r="AN309" s="141" t="s">
        <v>1577</v>
      </c>
      <c r="AO309" s="141" t="s">
        <v>3442</v>
      </c>
      <c r="AP309" s="141" t="s">
        <v>3443</v>
      </c>
      <c r="AQ309" s="141" t="s">
        <v>1071</v>
      </c>
      <c r="AR309" s="141" t="s">
        <v>408</v>
      </c>
      <c r="AS309" s="141" t="s">
        <v>408</v>
      </c>
      <c r="AT309" s="141"/>
      <c r="AU309" s="141" t="s">
        <v>3513</v>
      </c>
      <c r="AV309" s="141" t="s">
        <v>2662</v>
      </c>
      <c r="AW309" s="141" t="s">
        <v>3514</v>
      </c>
      <c r="AX309" s="141" t="s">
        <v>2637</v>
      </c>
      <c r="AY309" s="141" t="s">
        <v>2816</v>
      </c>
      <c r="AZ309" s="141" t="s">
        <v>1586</v>
      </c>
      <c r="BA309" s="141" t="s">
        <v>3515</v>
      </c>
      <c r="BB309" s="141" t="s">
        <v>902</v>
      </c>
      <c r="BC309" s="141" t="s">
        <v>3516</v>
      </c>
      <c r="BD309" s="141" t="s">
        <v>904</v>
      </c>
      <c r="BE309" s="141" t="s">
        <v>1015</v>
      </c>
      <c r="BF309" s="141" t="s">
        <v>1966</v>
      </c>
      <c r="BG309" s="141" t="s">
        <v>2240</v>
      </c>
      <c r="BH309" s="141" t="s">
        <v>785</v>
      </c>
      <c r="BI309" s="141" t="s">
        <v>3517</v>
      </c>
      <c r="BJ309" s="141" t="s">
        <v>382</v>
      </c>
      <c r="BK309" s="141" t="s">
        <v>3518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3519</v>
      </c>
      <c r="D310" s="141" t="s">
        <v>3520</v>
      </c>
      <c r="E310" s="141" t="s">
        <v>819</v>
      </c>
      <c r="F310" s="141" t="s">
        <v>3521</v>
      </c>
      <c r="G310" s="141"/>
      <c r="H310" s="141" t="s">
        <v>353</v>
      </c>
      <c r="I310" s="141"/>
      <c r="J310" s="141" t="s">
        <v>354</v>
      </c>
      <c r="K310" s="141" t="s">
        <v>736</v>
      </c>
      <c r="L310" s="141" t="s">
        <v>3522</v>
      </c>
      <c r="M310" s="141" t="s">
        <v>1957</v>
      </c>
      <c r="N310" s="141" t="s">
        <v>354</v>
      </c>
      <c r="O310" s="141" t="s">
        <v>393</v>
      </c>
      <c r="P310" s="141" t="s">
        <v>424</v>
      </c>
      <c r="Q310" s="141" t="s">
        <v>425</v>
      </c>
      <c r="R310" s="141" t="s">
        <v>361</v>
      </c>
      <c r="S310" s="141" t="s">
        <v>1308</v>
      </c>
      <c r="T310" s="141" t="s">
        <v>3442</v>
      </c>
      <c r="U310" s="141" t="s">
        <v>3442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354</v>
      </c>
      <c r="AL310" s="141" t="s">
        <v>364</v>
      </c>
      <c r="AM310" s="141" t="s">
        <v>354</v>
      </c>
      <c r="AN310" s="141" t="s">
        <v>1577</v>
      </c>
      <c r="AO310" s="141" t="s">
        <v>3442</v>
      </c>
      <c r="AP310" s="141" t="s">
        <v>3443</v>
      </c>
      <c r="AQ310" s="141" t="s">
        <v>1071</v>
      </c>
      <c r="AR310" s="141" t="s">
        <v>408</v>
      </c>
      <c r="AS310" s="141" t="s">
        <v>490</v>
      </c>
      <c r="AT310" s="141"/>
      <c r="AU310" s="141" t="s">
        <v>3522</v>
      </c>
      <c r="AV310" s="141" t="s">
        <v>2662</v>
      </c>
      <c r="AW310" s="141" t="s">
        <v>2539</v>
      </c>
      <c r="AX310" s="141" t="s">
        <v>2637</v>
      </c>
      <c r="AY310" s="141" t="s">
        <v>3523</v>
      </c>
      <c r="AZ310" s="141" t="s">
        <v>1586</v>
      </c>
      <c r="BA310" s="141" t="s">
        <v>3524</v>
      </c>
      <c r="BB310" s="141" t="s">
        <v>902</v>
      </c>
      <c r="BC310" s="141" t="s">
        <v>3525</v>
      </c>
      <c r="BD310" s="141" t="s">
        <v>904</v>
      </c>
      <c r="BE310" s="141" t="s">
        <v>3526</v>
      </c>
      <c r="BF310" s="141" t="s">
        <v>1966</v>
      </c>
      <c r="BG310" s="141" t="s">
        <v>3527</v>
      </c>
      <c r="BH310" s="141" t="s">
        <v>785</v>
      </c>
      <c r="BI310" s="141" t="s">
        <v>3528</v>
      </c>
      <c r="BJ310" s="141" t="s">
        <v>382</v>
      </c>
      <c r="BK310" s="141" t="s">
        <v>2149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3529</v>
      </c>
      <c r="D311" s="141" t="s">
        <v>3530</v>
      </c>
      <c r="E311" s="141" t="s">
        <v>3531</v>
      </c>
      <c r="F311" s="141" t="s">
        <v>3532</v>
      </c>
      <c r="G311" s="141"/>
      <c r="H311" s="141" t="s">
        <v>353</v>
      </c>
      <c r="I311" s="141"/>
      <c r="J311" s="141" t="s">
        <v>354</v>
      </c>
      <c r="K311" s="141" t="s">
        <v>851</v>
      </c>
      <c r="L311" s="141" t="s">
        <v>3533</v>
      </c>
      <c r="M311" s="141" t="s">
        <v>3365</v>
      </c>
      <c r="N311" s="141" t="s">
        <v>354</v>
      </c>
      <c r="O311" s="141" t="s">
        <v>426</v>
      </c>
      <c r="P311" s="141" t="s">
        <v>454</v>
      </c>
      <c r="Q311" s="141" t="s">
        <v>455</v>
      </c>
      <c r="R311" s="141" t="s">
        <v>361</v>
      </c>
      <c r="S311" s="141" t="s">
        <v>1308</v>
      </c>
      <c r="T311" s="141" t="s">
        <v>3442</v>
      </c>
      <c r="U311" s="141" t="s">
        <v>3442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354</v>
      </c>
      <c r="AL311" s="141" t="s">
        <v>364</v>
      </c>
      <c r="AM311" s="141" t="s">
        <v>354</v>
      </c>
      <c r="AN311" s="141" t="s">
        <v>1577</v>
      </c>
      <c r="AO311" s="141" t="s">
        <v>3442</v>
      </c>
      <c r="AP311" s="141" t="s">
        <v>3443</v>
      </c>
      <c r="AQ311" s="141" t="s">
        <v>1071</v>
      </c>
      <c r="AR311" s="141" t="s">
        <v>408</v>
      </c>
      <c r="AS311" s="141" t="s">
        <v>485</v>
      </c>
      <c r="AT311" s="141"/>
      <c r="AU311" s="141" t="s">
        <v>3533</v>
      </c>
      <c r="AV311" s="141" t="s">
        <v>2662</v>
      </c>
      <c r="AW311" s="141" t="s">
        <v>3534</v>
      </c>
      <c r="AX311" s="141" t="s">
        <v>2637</v>
      </c>
      <c r="AY311" s="141" t="s">
        <v>3535</v>
      </c>
      <c r="AZ311" s="141" t="s">
        <v>1586</v>
      </c>
      <c r="BA311" s="141" t="s">
        <v>3536</v>
      </c>
      <c r="BB311" s="141" t="s">
        <v>902</v>
      </c>
      <c r="BC311" s="141" t="s">
        <v>3537</v>
      </c>
      <c r="BD311" s="141" t="s">
        <v>904</v>
      </c>
      <c r="BE311" s="141" t="s">
        <v>901</v>
      </c>
      <c r="BF311" s="141" t="s">
        <v>1966</v>
      </c>
      <c r="BG311" s="141" t="s">
        <v>2490</v>
      </c>
      <c r="BH311" s="141" t="s">
        <v>785</v>
      </c>
      <c r="BI311" s="141" t="s">
        <v>3077</v>
      </c>
      <c r="BJ311" s="141" t="s">
        <v>382</v>
      </c>
      <c r="BK311" s="141" t="s">
        <v>3484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3538</v>
      </c>
      <c r="D312" s="141" t="s">
        <v>3539</v>
      </c>
      <c r="E312" s="141" t="s">
        <v>3540</v>
      </c>
      <c r="F312" s="141" t="s">
        <v>3541</v>
      </c>
      <c r="G312" s="141"/>
      <c r="H312" s="141" t="s">
        <v>353</v>
      </c>
      <c r="I312" s="141"/>
      <c r="J312" s="141" t="s">
        <v>354</v>
      </c>
      <c r="K312" s="141" t="s">
        <v>871</v>
      </c>
      <c r="L312" s="141" t="s">
        <v>1366</v>
      </c>
      <c r="M312" s="141" t="s">
        <v>3542</v>
      </c>
      <c r="N312" s="141" t="s">
        <v>354</v>
      </c>
      <c r="O312" s="141" t="s">
        <v>358</v>
      </c>
      <c r="P312" s="141" t="s">
        <v>359</v>
      </c>
      <c r="Q312" s="141" t="s">
        <v>360</v>
      </c>
      <c r="R312" s="141" t="s">
        <v>361</v>
      </c>
      <c r="S312" s="141" t="s">
        <v>1308</v>
      </c>
      <c r="T312" s="141" t="s">
        <v>3442</v>
      </c>
      <c r="U312" s="141" t="s">
        <v>3442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354</v>
      </c>
      <c r="AL312" s="141" t="s">
        <v>364</v>
      </c>
      <c r="AM312" s="141" t="s">
        <v>354</v>
      </c>
      <c r="AN312" s="141" t="s">
        <v>1577</v>
      </c>
      <c r="AO312" s="141" t="s">
        <v>3442</v>
      </c>
      <c r="AP312" s="141" t="s">
        <v>3443</v>
      </c>
      <c r="AQ312" s="141" t="s">
        <v>1071</v>
      </c>
      <c r="AR312" s="141" t="s">
        <v>408</v>
      </c>
      <c r="AS312" s="141" t="s">
        <v>362</v>
      </c>
      <c r="AT312" s="141"/>
      <c r="AU312" s="141" t="s">
        <v>1366</v>
      </c>
      <c r="AV312" s="141" t="s">
        <v>2662</v>
      </c>
      <c r="AW312" s="141" t="s">
        <v>3543</v>
      </c>
      <c r="AX312" s="141" t="s">
        <v>2637</v>
      </c>
      <c r="AY312" s="141" t="s">
        <v>2259</v>
      </c>
      <c r="AZ312" s="141" t="s">
        <v>1586</v>
      </c>
      <c r="BA312" s="141" t="s">
        <v>2028</v>
      </c>
      <c r="BB312" s="141" t="s">
        <v>902</v>
      </c>
      <c r="BC312" s="141" t="s">
        <v>3544</v>
      </c>
      <c r="BD312" s="141" t="s">
        <v>904</v>
      </c>
      <c r="BE312" s="141" t="s">
        <v>3154</v>
      </c>
      <c r="BF312" s="141" t="s">
        <v>1966</v>
      </c>
      <c r="BG312" s="141" t="s">
        <v>3545</v>
      </c>
      <c r="BH312" s="141" t="s">
        <v>785</v>
      </c>
      <c r="BI312" s="141" t="s">
        <v>3546</v>
      </c>
      <c r="BJ312" s="141" t="s">
        <v>382</v>
      </c>
      <c r="BK312" s="141" t="s">
        <v>459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3547</v>
      </c>
      <c r="D313" s="141" t="s">
        <v>3548</v>
      </c>
      <c r="E313" s="141" t="s">
        <v>3549</v>
      </c>
      <c r="F313" s="141" t="s">
        <v>3550</v>
      </c>
      <c r="G313" s="141"/>
      <c r="H313" s="141" t="s">
        <v>353</v>
      </c>
      <c r="I313" s="141"/>
      <c r="J313" s="141" t="s">
        <v>354</v>
      </c>
      <c r="K313" s="141" t="s">
        <v>574</v>
      </c>
      <c r="L313" s="141" t="s">
        <v>3551</v>
      </c>
      <c r="M313" s="141" t="s">
        <v>3552</v>
      </c>
      <c r="N313" s="141" t="s">
        <v>354</v>
      </c>
      <c r="O313" s="141" t="s">
        <v>369</v>
      </c>
      <c r="P313" s="141" t="s">
        <v>528</v>
      </c>
      <c r="Q313" s="141" t="s">
        <v>529</v>
      </c>
      <c r="R313" s="141" t="s">
        <v>361</v>
      </c>
      <c r="S313" s="141" t="s">
        <v>1308</v>
      </c>
      <c r="T313" s="141" t="s">
        <v>3442</v>
      </c>
      <c r="U313" s="141" t="s">
        <v>3442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354</v>
      </c>
      <c r="AL313" s="141" t="s">
        <v>364</v>
      </c>
      <c r="AM313" s="141" t="s">
        <v>354</v>
      </c>
      <c r="AN313" s="141" t="s">
        <v>1577</v>
      </c>
      <c r="AO313" s="141" t="s">
        <v>3442</v>
      </c>
      <c r="AP313" s="141" t="s">
        <v>3443</v>
      </c>
      <c r="AQ313" s="141" t="s">
        <v>1071</v>
      </c>
      <c r="AR313" s="141" t="s">
        <v>408</v>
      </c>
      <c r="AS313" s="141" t="s">
        <v>1279</v>
      </c>
      <c r="AT313" s="141"/>
      <c r="AU313" s="141" t="s">
        <v>3551</v>
      </c>
      <c r="AV313" s="141" t="s">
        <v>2662</v>
      </c>
      <c r="AW313" s="141" t="s">
        <v>3553</v>
      </c>
      <c r="AX313" s="141" t="s">
        <v>2637</v>
      </c>
      <c r="AY313" s="141" t="s">
        <v>547</v>
      </c>
      <c r="AZ313" s="141" t="s">
        <v>1586</v>
      </c>
      <c r="BA313" s="141" t="s">
        <v>2644</v>
      </c>
      <c r="BB313" s="141" t="s">
        <v>902</v>
      </c>
      <c r="BC313" s="141" t="s">
        <v>3554</v>
      </c>
      <c r="BD313" s="141" t="s">
        <v>904</v>
      </c>
      <c r="BE313" s="141" t="s">
        <v>3555</v>
      </c>
      <c r="BF313" s="141" t="s">
        <v>1966</v>
      </c>
      <c r="BG313" s="141" t="s">
        <v>2183</v>
      </c>
      <c r="BH313" s="141" t="s">
        <v>785</v>
      </c>
      <c r="BI313" s="141" t="s">
        <v>2569</v>
      </c>
      <c r="BJ313" s="141" t="s">
        <v>382</v>
      </c>
      <c r="BK313" s="141" t="s">
        <v>2805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3556</v>
      </c>
      <c r="D314" s="141" t="s">
        <v>3557</v>
      </c>
      <c r="E314" s="141" t="s">
        <v>3558</v>
      </c>
      <c r="F314" s="141" t="s">
        <v>3559</v>
      </c>
      <c r="G314" s="141"/>
      <c r="H314" s="141" t="s">
        <v>353</v>
      </c>
      <c r="I314" s="141"/>
      <c r="J314" s="141" t="s">
        <v>354</v>
      </c>
      <c r="K314" s="141" t="s">
        <v>806</v>
      </c>
      <c r="L314" s="141" t="s">
        <v>3560</v>
      </c>
      <c r="M314" s="141" t="s">
        <v>3561</v>
      </c>
      <c r="N314" s="141" t="s">
        <v>354</v>
      </c>
      <c r="O314" s="141" t="s">
        <v>369</v>
      </c>
      <c r="P314" s="141" t="s">
        <v>528</v>
      </c>
      <c r="Q314" s="141" t="s">
        <v>529</v>
      </c>
      <c r="R314" s="141" t="s">
        <v>361</v>
      </c>
      <c r="S314" s="141" t="s">
        <v>1308</v>
      </c>
      <c r="T314" s="141" t="s">
        <v>3442</v>
      </c>
      <c r="U314" s="141" t="s">
        <v>3442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354</v>
      </c>
      <c r="AL314" s="141" t="s">
        <v>364</v>
      </c>
      <c r="AM314" s="141" t="s">
        <v>354</v>
      </c>
      <c r="AN314" s="141" t="s">
        <v>1577</v>
      </c>
      <c r="AO314" s="141" t="s">
        <v>3442</v>
      </c>
      <c r="AP314" s="141" t="s">
        <v>3443</v>
      </c>
      <c r="AQ314" s="141" t="s">
        <v>1071</v>
      </c>
      <c r="AR314" s="141" t="s">
        <v>408</v>
      </c>
      <c r="AS314" s="141" t="s">
        <v>1294</v>
      </c>
      <c r="AT314" s="141"/>
      <c r="AU314" s="141" t="s">
        <v>3560</v>
      </c>
      <c r="AV314" s="141" t="s">
        <v>2662</v>
      </c>
      <c r="AW314" s="141" t="s">
        <v>2513</v>
      </c>
      <c r="AX314" s="141" t="s">
        <v>2637</v>
      </c>
      <c r="AY314" s="141" t="s">
        <v>3562</v>
      </c>
      <c r="AZ314" s="141" t="s">
        <v>1586</v>
      </c>
      <c r="BA314" s="141" t="s">
        <v>3563</v>
      </c>
      <c r="BB314" s="141" t="s">
        <v>902</v>
      </c>
      <c r="BC314" s="141" t="s">
        <v>3564</v>
      </c>
      <c r="BD314" s="141" t="s">
        <v>904</v>
      </c>
      <c r="BE314" s="141" t="s">
        <v>3565</v>
      </c>
      <c r="BF314" s="141" t="s">
        <v>1966</v>
      </c>
      <c r="BG314" s="141" t="s">
        <v>1706</v>
      </c>
      <c r="BH314" s="141" t="s">
        <v>785</v>
      </c>
      <c r="BI314" s="141" t="s">
        <v>611</v>
      </c>
      <c r="BJ314" s="141" t="s">
        <v>382</v>
      </c>
      <c r="BK314" s="141" t="s">
        <v>3566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3567</v>
      </c>
      <c r="D315" s="141" t="s">
        <v>3568</v>
      </c>
      <c r="E315" s="141" t="s">
        <v>3569</v>
      </c>
      <c r="F315" s="141" t="s">
        <v>3559</v>
      </c>
      <c r="G315" s="141"/>
      <c r="H315" s="141" t="s">
        <v>353</v>
      </c>
      <c r="I315" s="141"/>
      <c r="J315" s="141" t="s">
        <v>354</v>
      </c>
      <c r="K315" s="141" t="s">
        <v>865</v>
      </c>
      <c r="L315" s="141" t="s">
        <v>3570</v>
      </c>
      <c r="M315" s="141" t="s">
        <v>3571</v>
      </c>
      <c r="N315" s="141" t="s">
        <v>354</v>
      </c>
      <c r="O315" s="141" t="s">
        <v>408</v>
      </c>
      <c r="P315" s="141" t="s">
        <v>409</v>
      </c>
      <c r="Q315" s="141" t="s">
        <v>409</v>
      </c>
      <c r="R315" s="141" t="s">
        <v>361</v>
      </c>
      <c r="S315" s="141" t="s">
        <v>1308</v>
      </c>
      <c r="T315" s="141" t="s">
        <v>3442</v>
      </c>
      <c r="U315" s="141" t="s">
        <v>3442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354</v>
      </c>
      <c r="AL315" s="141" t="s">
        <v>364</v>
      </c>
      <c r="AM315" s="141" t="s">
        <v>354</v>
      </c>
      <c r="AN315" s="141" t="s">
        <v>1577</v>
      </c>
      <c r="AO315" s="141" t="s">
        <v>3442</v>
      </c>
      <c r="AP315" s="141" t="s">
        <v>3443</v>
      </c>
      <c r="AQ315" s="141" t="s">
        <v>1071</v>
      </c>
      <c r="AR315" s="141" t="s">
        <v>408</v>
      </c>
      <c r="AS315" s="141" t="s">
        <v>1308</v>
      </c>
      <c r="AT315" s="141"/>
      <c r="AU315" s="141" t="s">
        <v>3570</v>
      </c>
      <c r="AV315" s="141" t="s">
        <v>2662</v>
      </c>
      <c r="AW315" s="141" t="s">
        <v>2378</v>
      </c>
      <c r="AX315" s="141" t="s">
        <v>2637</v>
      </c>
      <c r="AY315" s="141" t="s">
        <v>2797</v>
      </c>
      <c r="AZ315" s="141" t="s">
        <v>1586</v>
      </c>
      <c r="BA315" s="141" t="s">
        <v>3572</v>
      </c>
      <c r="BB315" s="141" t="s">
        <v>902</v>
      </c>
      <c r="BC315" s="141" t="s">
        <v>1672</v>
      </c>
      <c r="BD315" s="141" t="s">
        <v>904</v>
      </c>
      <c r="BE315" s="141" t="s">
        <v>2820</v>
      </c>
      <c r="BF315" s="141" t="s">
        <v>1966</v>
      </c>
      <c r="BG315" s="141" t="s">
        <v>3353</v>
      </c>
      <c r="BH315" s="141" t="s">
        <v>785</v>
      </c>
      <c r="BI315" s="141" t="s">
        <v>2717</v>
      </c>
      <c r="BJ315" s="141" t="s">
        <v>382</v>
      </c>
      <c r="BK315" s="141" t="s">
        <v>3573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3574</v>
      </c>
      <c r="D316" s="141" t="s">
        <v>3575</v>
      </c>
      <c r="E316" s="141" t="s">
        <v>3576</v>
      </c>
      <c r="F316" s="141" t="s">
        <v>3559</v>
      </c>
      <c r="G316" s="141"/>
      <c r="H316" s="141" t="s">
        <v>353</v>
      </c>
      <c r="I316" s="141"/>
      <c r="J316" s="141" t="s">
        <v>354</v>
      </c>
      <c r="K316" s="141" t="s">
        <v>1556</v>
      </c>
      <c r="L316" s="141" t="s">
        <v>3577</v>
      </c>
      <c r="M316" s="141" t="s">
        <v>3578</v>
      </c>
      <c r="N316" s="141" t="s">
        <v>354</v>
      </c>
      <c r="O316" s="141" t="s">
        <v>369</v>
      </c>
      <c r="P316" s="141" t="s">
        <v>528</v>
      </c>
      <c r="Q316" s="141" t="s">
        <v>529</v>
      </c>
      <c r="R316" s="141" t="s">
        <v>361</v>
      </c>
      <c r="S316" s="141" t="s">
        <v>1308</v>
      </c>
      <c r="T316" s="141" t="s">
        <v>3442</v>
      </c>
      <c r="U316" s="141" t="s">
        <v>3442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354</v>
      </c>
      <c r="AL316" s="141" t="s">
        <v>364</v>
      </c>
      <c r="AM316" s="141" t="s">
        <v>354</v>
      </c>
      <c r="AN316" s="141" t="s">
        <v>1577</v>
      </c>
      <c r="AO316" s="141" t="s">
        <v>3442</v>
      </c>
      <c r="AP316" s="141" t="s">
        <v>3443</v>
      </c>
      <c r="AQ316" s="141" t="s">
        <v>1071</v>
      </c>
      <c r="AR316" s="141" t="s">
        <v>408</v>
      </c>
      <c r="AS316" s="141" t="s">
        <v>1324</v>
      </c>
      <c r="AT316" s="141"/>
      <c r="AU316" s="141" t="s">
        <v>3577</v>
      </c>
      <c r="AV316" s="141" t="s">
        <v>2662</v>
      </c>
      <c r="AW316" s="141" t="s">
        <v>3579</v>
      </c>
      <c r="AX316" s="141" t="s">
        <v>2637</v>
      </c>
      <c r="AY316" s="141" t="s">
        <v>3580</v>
      </c>
      <c r="AZ316" s="141" t="s">
        <v>1586</v>
      </c>
      <c r="BA316" s="141" t="s">
        <v>3581</v>
      </c>
      <c r="BB316" s="141" t="s">
        <v>902</v>
      </c>
      <c r="BC316" s="141" t="s">
        <v>3582</v>
      </c>
      <c r="BD316" s="141" t="s">
        <v>904</v>
      </c>
      <c r="BE316" s="141" t="s">
        <v>3341</v>
      </c>
      <c r="BF316" s="141" t="s">
        <v>1966</v>
      </c>
      <c r="BG316" s="141" t="s">
        <v>3583</v>
      </c>
      <c r="BH316" s="141" t="s">
        <v>785</v>
      </c>
      <c r="BI316" s="141" t="s">
        <v>1656</v>
      </c>
      <c r="BJ316" s="141" t="s">
        <v>382</v>
      </c>
      <c r="BK316" s="141" t="s">
        <v>3584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3585</v>
      </c>
      <c r="D317" s="141" t="s">
        <v>3586</v>
      </c>
      <c r="E317" s="141" t="s">
        <v>3587</v>
      </c>
      <c r="F317" s="141" t="s">
        <v>3588</v>
      </c>
      <c r="G317" s="141"/>
      <c r="H317" s="141" t="s">
        <v>353</v>
      </c>
      <c r="I317" s="141"/>
      <c r="J317" s="141" t="s">
        <v>354</v>
      </c>
      <c r="K317" s="141" t="s">
        <v>882</v>
      </c>
      <c r="L317" s="141" t="s">
        <v>3589</v>
      </c>
      <c r="M317" s="141" t="s">
        <v>3590</v>
      </c>
      <c r="N317" s="141" t="s">
        <v>354</v>
      </c>
      <c r="O317" s="141" t="s">
        <v>358</v>
      </c>
      <c r="P317" s="141" t="s">
        <v>359</v>
      </c>
      <c r="Q317" s="141" t="s">
        <v>360</v>
      </c>
      <c r="R317" s="141" t="s">
        <v>361</v>
      </c>
      <c r="S317" s="141" t="s">
        <v>1308</v>
      </c>
      <c r="T317" s="141" t="s">
        <v>3442</v>
      </c>
      <c r="U317" s="141" t="s">
        <v>3442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354</v>
      </c>
      <c r="AL317" s="141" t="s">
        <v>364</v>
      </c>
      <c r="AM317" s="141" t="s">
        <v>354</v>
      </c>
      <c r="AN317" s="141" t="s">
        <v>1577</v>
      </c>
      <c r="AO317" s="141" t="s">
        <v>3442</v>
      </c>
      <c r="AP317" s="141" t="s">
        <v>3443</v>
      </c>
      <c r="AQ317" s="141" t="s">
        <v>1071</v>
      </c>
      <c r="AR317" s="141" t="s">
        <v>408</v>
      </c>
      <c r="AS317" s="141" t="s">
        <v>1339</v>
      </c>
      <c r="AT317" s="141"/>
      <c r="AU317" s="141" t="s">
        <v>3589</v>
      </c>
      <c r="AV317" s="141" t="s">
        <v>2662</v>
      </c>
      <c r="AW317" s="141" t="s">
        <v>3373</v>
      </c>
      <c r="AX317" s="141" t="s">
        <v>2637</v>
      </c>
      <c r="AY317" s="141" t="s">
        <v>3591</v>
      </c>
      <c r="AZ317" s="141" t="s">
        <v>1586</v>
      </c>
      <c r="BA317" s="141" t="s">
        <v>3592</v>
      </c>
      <c r="BB317" s="141" t="s">
        <v>902</v>
      </c>
      <c r="BC317" s="141" t="s">
        <v>3593</v>
      </c>
      <c r="BD317" s="141" t="s">
        <v>904</v>
      </c>
      <c r="BE317" s="141" t="s">
        <v>3594</v>
      </c>
      <c r="BF317" s="141" t="s">
        <v>1966</v>
      </c>
      <c r="BG317" s="141" t="s">
        <v>2325</v>
      </c>
      <c r="BH317" s="141" t="s">
        <v>785</v>
      </c>
      <c r="BI317" s="141" t="s">
        <v>3595</v>
      </c>
      <c r="BJ317" s="141" t="s">
        <v>382</v>
      </c>
      <c r="BK317" s="141" t="s">
        <v>3596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3597</v>
      </c>
      <c r="D318" s="141" t="s">
        <v>910</v>
      </c>
      <c r="E318" s="141" t="s">
        <v>3598</v>
      </c>
      <c r="F318" s="141" t="s">
        <v>3599</v>
      </c>
      <c r="G318" s="141"/>
      <c r="H318" s="141" t="s">
        <v>353</v>
      </c>
      <c r="I318" s="141"/>
      <c r="J318" s="141" t="s">
        <v>354</v>
      </c>
      <c r="K318" s="141" t="s">
        <v>2179</v>
      </c>
      <c r="L318" s="141" t="s">
        <v>3600</v>
      </c>
      <c r="M318" s="141" t="s">
        <v>1346</v>
      </c>
      <c r="N318" s="141" t="s">
        <v>354</v>
      </c>
      <c r="O318" s="141" t="s">
        <v>408</v>
      </c>
      <c r="P318" s="141" t="s">
        <v>409</v>
      </c>
      <c r="Q318" s="141" t="s">
        <v>409</v>
      </c>
      <c r="R318" s="141" t="s">
        <v>361</v>
      </c>
      <c r="S318" s="141" t="s">
        <v>1308</v>
      </c>
      <c r="T318" s="141" t="s">
        <v>3442</v>
      </c>
      <c r="U318" s="141" t="s">
        <v>3442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354</v>
      </c>
      <c r="AL318" s="141" t="s">
        <v>364</v>
      </c>
      <c r="AM318" s="141" t="s">
        <v>354</v>
      </c>
      <c r="AN318" s="141" t="s">
        <v>1577</v>
      </c>
      <c r="AO318" s="141" t="s">
        <v>3442</v>
      </c>
      <c r="AP318" s="141" t="s">
        <v>3443</v>
      </c>
      <c r="AQ318" s="141" t="s">
        <v>1071</v>
      </c>
      <c r="AR318" s="141" t="s">
        <v>408</v>
      </c>
      <c r="AS318" s="141" t="s">
        <v>889</v>
      </c>
      <c r="AT318" s="141"/>
      <c r="AU318" s="141" t="s">
        <v>3600</v>
      </c>
      <c r="AV318" s="141" t="s">
        <v>2662</v>
      </c>
      <c r="AW318" s="141" t="s">
        <v>3601</v>
      </c>
      <c r="AX318" s="141" t="s">
        <v>2637</v>
      </c>
      <c r="AY318" s="141" t="s">
        <v>3602</v>
      </c>
      <c r="AZ318" s="141" t="s">
        <v>1586</v>
      </c>
      <c r="BA318" s="141" t="s">
        <v>3603</v>
      </c>
      <c r="BB318" s="141" t="s">
        <v>902</v>
      </c>
      <c r="BC318" s="141" t="s">
        <v>3604</v>
      </c>
      <c r="BD318" s="141" t="s">
        <v>904</v>
      </c>
      <c r="BE318" s="141" t="s">
        <v>3605</v>
      </c>
      <c r="BF318" s="141" t="s">
        <v>1966</v>
      </c>
      <c r="BG318" s="141" t="s">
        <v>3606</v>
      </c>
      <c r="BH318" s="141" t="s">
        <v>785</v>
      </c>
      <c r="BI318" s="141" t="s">
        <v>3607</v>
      </c>
      <c r="BJ318" s="141" t="s">
        <v>382</v>
      </c>
      <c r="BK318" s="141" t="s">
        <v>3608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3609</v>
      </c>
      <c r="D319" s="141" t="s">
        <v>3610</v>
      </c>
      <c r="E319" s="141" t="s">
        <v>2992</v>
      </c>
      <c r="F319" s="141" t="s">
        <v>3611</v>
      </c>
      <c r="G319" s="141"/>
      <c r="H319" s="141" t="s">
        <v>353</v>
      </c>
      <c r="I319" s="141"/>
      <c r="J319" s="141" t="s">
        <v>354</v>
      </c>
      <c r="K319" s="141" t="s">
        <v>1291</v>
      </c>
      <c r="L319" s="141"/>
      <c r="M319" s="141"/>
      <c r="N319" s="141" t="s">
        <v>369</v>
      </c>
      <c r="O319" s="141" t="s">
        <v>408</v>
      </c>
      <c r="P319" s="141" t="s">
        <v>409</v>
      </c>
      <c r="Q319" s="141" t="s">
        <v>409</v>
      </c>
      <c r="R319" s="141" t="s">
        <v>361</v>
      </c>
      <c r="S319" s="141" t="s">
        <v>1308</v>
      </c>
      <c r="T319" s="141" t="s">
        <v>3442</v>
      </c>
      <c r="U319" s="141" t="s">
        <v>3442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354</v>
      </c>
      <c r="AL319" s="141" t="s">
        <v>364</v>
      </c>
      <c r="AM319" s="141" t="s">
        <v>354</v>
      </c>
      <c r="AN319" s="141" t="s">
        <v>1577</v>
      </c>
      <c r="AO319" s="141" t="s">
        <v>3442</v>
      </c>
      <c r="AP319" s="141" t="s">
        <v>3443</v>
      </c>
      <c r="AQ319" s="141" t="s">
        <v>1071</v>
      </c>
      <c r="AR319" s="141" t="s">
        <v>408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3612</v>
      </c>
      <c r="E320" s="141"/>
      <c r="F320" s="141" t="s">
        <v>466</v>
      </c>
      <c r="G320" s="141"/>
      <c r="H320" s="141" t="s">
        <v>353</v>
      </c>
      <c r="I320" s="141"/>
      <c r="J320" s="141" t="s">
        <v>354</v>
      </c>
      <c r="K320" s="141" t="s">
        <v>2358</v>
      </c>
      <c r="L320" s="141"/>
      <c r="M320" s="141"/>
      <c r="N320" s="141" t="s">
        <v>354</v>
      </c>
      <c r="O320" s="141"/>
      <c r="P320" s="141"/>
      <c r="Q320" s="141"/>
      <c r="R320" s="141"/>
      <c r="S320" s="141" t="s">
        <v>1308</v>
      </c>
      <c r="T320" s="141" t="s">
        <v>3442</v>
      </c>
      <c r="U320" s="141" t="s">
        <v>3442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354</v>
      </c>
      <c r="AL320" s="141" t="s">
        <v>364</v>
      </c>
      <c r="AM320" s="141" t="s">
        <v>354</v>
      </c>
      <c r="AN320" s="141" t="s">
        <v>1577</v>
      </c>
      <c r="AO320" s="141" t="s">
        <v>3442</v>
      </c>
      <c r="AP320" s="141" t="s">
        <v>3443</v>
      </c>
      <c r="AQ320" s="141" t="s">
        <v>1071</v>
      </c>
      <c r="AR320" s="141" t="s">
        <v>408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3613</v>
      </c>
      <c r="E321" s="141"/>
      <c r="F321" s="141" t="s">
        <v>466</v>
      </c>
      <c r="G321" s="141"/>
      <c r="H321" s="141" t="s">
        <v>353</v>
      </c>
      <c r="I321" s="141"/>
      <c r="J321" s="141" t="s">
        <v>354</v>
      </c>
      <c r="K321" s="141" t="s">
        <v>605</v>
      </c>
      <c r="L321" s="141"/>
      <c r="M321" s="141"/>
      <c r="N321" s="141" t="s">
        <v>354</v>
      </c>
      <c r="O321" s="141"/>
      <c r="P321" s="141"/>
      <c r="Q321" s="141"/>
      <c r="R321" s="141"/>
      <c r="S321" s="141" t="s">
        <v>1308</v>
      </c>
      <c r="T321" s="141" t="s">
        <v>3442</v>
      </c>
      <c r="U321" s="141" t="s">
        <v>3442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354</v>
      </c>
      <c r="AL321" s="141" t="s">
        <v>364</v>
      </c>
      <c r="AM321" s="141" t="s">
        <v>354</v>
      </c>
      <c r="AN321" s="141" t="s">
        <v>1577</v>
      </c>
      <c r="AO321" s="141" t="s">
        <v>3442</v>
      </c>
      <c r="AP321" s="141" t="s">
        <v>3443</v>
      </c>
      <c r="AQ321" s="141" t="s">
        <v>1071</v>
      </c>
      <c r="AR321" s="141" t="s">
        <v>408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3614</v>
      </c>
      <c r="D322" s="141" t="s">
        <v>3615</v>
      </c>
      <c r="E322" s="141" t="s">
        <v>3616</v>
      </c>
      <c r="F322" s="141" t="s">
        <v>2594</v>
      </c>
      <c r="G322" s="141"/>
      <c r="H322" s="141" t="s">
        <v>353</v>
      </c>
      <c r="I322" s="141"/>
      <c r="J322" s="141" t="s">
        <v>354</v>
      </c>
      <c r="K322" s="141" t="s">
        <v>2725</v>
      </c>
      <c r="L322" s="141" t="s">
        <v>3196</v>
      </c>
      <c r="M322" s="141" t="s">
        <v>3617</v>
      </c>
      <c r="N322" s="141" t="s">
        <v>354</v>
      </c>
      <c r="O322" s="141" t="s">
        <v>393</v>
      </c>
      <c r="P322" s="141" t="s">
        <v>424</v>
      </c>
      <c r="Q322" s="141" t="s">
        <v>425</v>
      </c>
      <c r="R322" s="141" t="s">
        <v>361</v>
      </c>
      <c r="S322" s="141" t="s">
        <v>1294</v>
      </c>
      <c r="T322" s="141" t="s">
        <v>3618</v>
      </c>
      <c r="U322" s="141" t="s">
        <v>3618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354</v>
      </c>
      <c r="AL322" s="141" t="s">
        <v>364</v>
      </c>
      <c r="AM322" s="141" t="s">
        <v>354</v>
      </c>
      <c r="AN322" s="141" t="s">
        <v>890</v>
      </c>
      <c r="AO322" s="141" t="s">
        <v>3618</v>
      </c>
      <c r="AP322" s="141" t="s">
        <v>3619</v>
      </c>
      <c r="AQ322" s="141" t="s">
        <v>3620</v>
      </c>
      <c r="AR322" s="141" t="s">
        <v>368</v>
      </c>
      <c r="AS322" s="141" t="s">
        <v>369</v>
      </c>
      <c r="AT322" s="141"/>
      <c r="AU322" s="141" t="s">
        <v>3196</v>
      </c>
      <c r="AV322" s="141" t="s">
        <v>906</v>
      </c>
      <c r="AW322" s="141" t="s">
        <v>3621</v>
      </c>
      <c r="AX322" s="141" t="s">
        <v>499</v>
      </c>
      <c r="AY322" s="141" t="s">
        <v>1703</v>
      </c>
      <c r="AZ322" s="141" t="s">
        <v>1577</v>
      </c>
      <c r="BA322" s="141" t="s">
        <v>3622</v>
      </c>
      <c r="BB322" s="141" t="s">
        <v>493</v>
      </c>
      <c r="BC322" s="141" t="s">
        <v>3623</v>
      </c>
      <c r="BD322" s="141" t="s">
        <v>1586</v>
      </c>
      <c r="BE322" s="141" t="s">
        <v>681</v>
      </c>
      <c r="BF322" s="141" t="s">
        <v>912</v>
      </c>
      <c r="BG322" s="141" t="s">
        <v>1773</v>
      </c>
      <c r="BH322" s="141" t="s">
        <v>382</v>
      </c>
      <c r="BI322" s="141" t="s">
        <v>3624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3625</v>
      </c>
      <c r="D323" s="141" t="s">
        <v>3626</v>
      </c>
      <c r="E323" s="141" t="s">
        <v>1165</v>
      </c>
      <c r="F323" s="141" t="s">
        <v>3627</v>
      </c>
      <c r="G323" s="141"/>
      <c r="H323" s="141" t="s">
        <v>353</v>
      </c>
      <c r="I323" s="141"/>
      <c r="J323" s="141" t="s">
        <v>354</v>
      </c>
      <c r="K323" s="141" t="s">
        <v>1006</v>
      </c>
      <c r="L323" s="141" t="s">
        <v>3628</v>
      </c>
      <c r="M323" s="141" t="s">
        <v>1988</v>
      </c>
      <c r="N323" s="141" t="s">
        <v>354</v>
      </c>
      <c r="O323" s="141" t="s">
        <v>393</v>
      </c>
      <c r="P323" s="141" t="s">
        <v>424</v>
      </c>
      <c r="Q323" s="141" t="s">
        <v>425</v>
      </c>
      <c r="R323" s="141" t="s">
        <v>361</v>
      </c>
      <c r="S323" s="141" t="s">
        <v>1294</v>
      </c>
      <c r="T323" s="141" t="s">
        <v>3618</v>
      </c>
      <c r="U323" s="141" t="s">
        <v>3618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354</v>
      </c>
      <c r="AL323" s="141" t="s">
        <v>364</v>
      </c>
      <c r="AM323" s="141" t="s">
        <v>354</v>
      </c>
      <c r="AN323" s="141" t="s">
        <v>890</v>
      </c>
      <c r="AO323" s="141" t="s">
        <v>3618</v>
      </c>
      <c r="AP323" s="141" t="s">
        <v>3619</v>
      </c>
      <c r="AQ323" s="141" t="s">
        <v>3620</v>
      </c>
      <c r="AR323" s="141" t="s">
        <v>368</v>
      </c>
      <c r="AS323" s="141" t="s">
        <v>393</v>
      </c>
      <c r="AT323" s="141"/>
      <c r="AU323" s="141" t="s">
        <v>3628</v>
      </c>
      <c r="AV323" s="141" t="s">
        <v>906</v>
      </c>
      <c r="AW323" s="141" t="s">
        <v>2198</v>
      </c>
      <c r="AX323" s="141" t="s">
        <v>499</v>
      </c>
      <c r="AY323" s="141" t="s">
        <v>3629</v>
      </c>
      <c r="AZ323" s="141" t="s">
        <v>1577</v>
      </c>
      <c r="BA323" s="141" t="s">
        <v>2931</v>
      </c>
      <c r="BB323" s="141" t="s">
        <v>493</v>
      </c>
      <c r="BC323" s="141" t="s">
        <v>3630</v>
      </c>
      <c r="BD323" s="141" t="s">
        <v>1586</v>
      </c>
      <c r="BE323" s="141" t="s">
        <v>3631</v>
      </c>
      <c r="BF323" s="141" t="s">
        <v>912</v>
      </c>
      <c r="BG323" s="141" t="s">
        <v>3323</v>
      </c>
      <c r="BH323" s="141" t="s">
        <v>382</v>
      </c>
      <c r="BI323" s="141" t="s">
        <v>3632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3633</v>
      </c>
      <c r="D324" s="141" t="s">
        <v>3634</v>
      </c>
      <c r="E324" s="141" t="s">
        <v>3635</v>
      </c>
      <c r="F324" s="141" t="s">
        <v>3636</v>
      </c>
      <c r="G324" s="141"/>
      <c r="H324" s="141" t="s">
        <v>353</v>
      </c>
      <c r="I324" s="141"/>
      <c r="J324" s="141" t="s">
        <v>354</v>
      </c>
      <c r="K324" s="141" t="s">
        <v>1029</v>
      </c>
      <c r="L324" s="141" t="s">
        <v>3637</v>
      </c>
      <c r="M324" s="141" t="s">
        <v>3638</v>
      </c>
      <c r="N324" s="141" t="s">
        <v>354</v>
      </c>
      <c r="O324" s="141" t="s">
        <v>358</v>
      </c>
      <c r="P324" s="141" t="s">
        <v>359</v>
      </c>
      <c r="Q324" s="141" t="s">
        <v>360</v>
      </c>
      <c r="R324" s="141" t="s">
        <v>361</v>
      </c>
      <c r="S324" s="141" t="s">
        <v>1294</v>
      </c>
      <c r="T324" s="141" t="s">
        <v>3618</v>
      </c>
      <c r="U324" s="141" t="s">
        <v>3618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354</v>
      </c>
      <c r="AL324" s="141" t="s">
        <v>364</v>
      </c>
      <c r="AM324" s="141" t="s">
        <v>354</v>
      </c>
      <c r="AN324" s="141" t="s">
        <v>890</v>
      </c>
      <c r="AO324" s="141" t="s">
        <v>3618</v>
      </c>
      <c r="AP324" s="141" t="s">
        <v>3619</v>
      </c>
      <c r="AQ324" s="141" t="s">
        <v>3620</v>
      </c>
      <c r="AR324" s="141" t="s">
        <v>368</v>
      </c>
      <c r="AS324" s="141" t="s">
        <v>358</v>
      </c>
      <c r="AT324" s="141"/>
      <c r="AU324" s="141" t="s">
        <v>3637</v>
      </c>
      <c r="AV324" s="141" t="s">
        <v>906</v>
      </c>
      <c r="AW324" s="141" t="s">
        <v>3639</v>
      </c>
      <c r="AX324" s="141" t="s">
        <v>499</v>
      </c>
      <c r="AY324" s="141" t="s">
        <v>1597</v>
      </c>
      <c r="AZ324" s="141" t="s">
        <v>1577</v>
      </c>
      <c r="BA324" s="141" t="s">
        <v>3640</v>
      </c>
      <c r="BB324" s="141" t="s">
        <v>493</v>
      </c>
      <c r="BC324" s="141" t="s">
        <v>3641</v>
      </c>
      <c r="BD324" s="141" t="s">
        <v>1586</v>
      </c>
      <c r="BE324" s="141" t="s">
        <v>3642</v>
      </c>
      <c r="BF324" s="141" t="s">
        <v>912</v>
      </c>
      <c r="BG324" s="141" t="s">
        <v>3643</v>
      </c>
      <c r="BH324" s="141" t="s">
        <v>382</v>
      </c>
      <c r="BI324" s="141" t="s">
        <v>2382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3644</v>
      </c>
      <c r="D325" s="141" t="s">
        <v>490</v>
      </c>
      <c r="E325" s="141" t="s">
        <v>2265</v>
      </c>
      <c r="F325" s="141" t="s">
        <v>3599</v>
      </c>
      <c r="G325" s="141"/>
      <c r="H325" s="141" t="s">
        <v>353</v>
      </c>
      <c r="I325" s="141"/>
      <c r="J325" s="141" t="s">
        <v>354</v>
      </c>
      <c r="K325" s="141" t="s">
        <v>2395</v>
      </c>
      <c r="L325" s="141" t="s">
        <v>3645</v>
      </c>
      <c r="M325" s="141" t="s">
        <v>3646</v>
      </c>
      <c r="N325" s="141" t="s">
        <v>354</v>
      </c>
      <c r="O325" s="141" t="s">
        <v>485</v>
      </c>
      <c r="P325" s="141" t="s">
        <v>1630</v>
      </c>
      <c r="Q325" s="141" t="s">
        <v>1631</v>
      </c>
      <c r="R325" s="141" t="s">
        <v>361</v>
      </c>
      <c r="S325" s="141" t="s">
        <v>1294</v>
      </c>
      <c r="T325" s="141" t="s">
        <v>3618</v>
      </c>
      <c r="U325" s="141" t="s">
        <v>3618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354</v>
      </c>
      <c r="AL325" s="141" t="s">
        <v>364</v>
      </c>
      <c r="AM325" s="141" t="s">
        <v>354</v>
      </c>
      <c r="AN325" s="141" t="s">
        <v>890</v>
      </c>
      <c r="AO325" s="141" t="s">
        <v>3618</v>
      </c>
      <c r="AP325" s="141" t="s">
        <v>3619</v>
      </c>
      <c r="AQ325" s="141" t="s">
        <v>3620</v>
      </c>
      <c r="AR325" s="141" t="s">
        <v>368</v>
      </c>
      <c r="AS325" s="141" t="s">
        <v>426</v>
      </c>
      <c r="AT325" s="141"/>
      <c r="AU325" s="141" t="s">
        <v>3645</v>
      </c>
      <c r="AV325" s="141" t="s">
        <v>906</v>
      </c>
      <c r="AW325" s="141" t="s">
        <v>3647</v>
      </c>
      <c r="AX325" s="141" t="s">
        <v>499</v>
      </c>
      <c r="AY325" s="141" t="s">
        <v>3283</v>
      </c>
      <c r="AZ325" s="141" t="s">
        <v>1577</v>
      </c>
      <c r="BA325" s="141" t="s">
        <v>3648</v>
      </c>
      <c r="BB325" s="141" t="s">
        <v>493</v>
      </c>
      <c r="BC325" s="141" t="s">
        <v>3649</v>
      </c>
      <c r="BD325" s="141" t="s">
        <v>1586</v>
      </c>
      <c r="BE325" s="141" t="s">
        <v>3145</v>
      </c>
      <c r="BF325" s="141" t="s">
        <v>912</v>
      </c>
      <c r="BG325" s="141" t="s">
        <v>3650</v>
      </c>
      <c r="BH325" s="141" t="s">
        <v>382</v>
      </c>
      <c r="BI325" s="141" t="s">
        <v>3651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3652</v>
      </c>
      <c r="D326" s="141" t="s">
        <v>3653</v>
      </c>
      <c r="E326" s="141" t="s">
        <v>3654</v>
      </c>
      <c r="F326" s="141" t="s">
        <v>3655</v>
      </c>
      <c r="G326" s="141"/>
      <c r="H326" s="141" t="s">
        <v>353</v>
      </c>
      <c r="I326" s="141"/>
      <c r="J326" s="141" t="s">
        <v>354</v>
      </c>
      <c r="K326" s="141" t="s">
        <v>865</v>
      </c>
      <c r="L326" s="141" t="s">
        <v>3656</v>
      </c>
      <c r="M326" s="141" t="s">
        <v>3657</v>
      </c>
      <c r="N326" s="141" t="s">
        <v>354</v>
      </c>
      <c r="O326" s="141" t="s">
        <v>369</v>
      </c>
      <c r="P326" s="141" t="s">
        <v>528</v>
      </c>
      <c r="Q326" s="141" t="s">
        <v>529</v>
      </c>
      <c r="R326" s="141" t="s">
        <v>361</v>
      </c>
      <c r="S326" s="141" t="s">
        <v>1294</v>
      </c>
      <c r="T326" s="141" t="s">
        <v>3618</v>
      </c>
      <c r="U326" s="141" t="s">
        <v>3618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354</v>
      </c>
      <c r="AL326" s="141" t="s">
        <v>364</v>
      </c>
      <c r="AM326" s="141" t="s">
        <v>354</v>
      </c>
      <c r="AN326" s="141" t="s">
        <v>890</v>
      </c>
      <c r="AO326" s="141" t="s">
        <v>3618</v>
      </c>
      <c r="AP326" s="141" t="s">
        <v>3619</v>
      </c>
      <c r="AQ326" s="141" t="s">
        <v>3620</v>
      </c>
      <c r="AR326" s="141" t="s">
        <v>368</v>
      </c>
      <c r="AS326" s="141" t="s">
        <v>441</v>
      </c>
      <c r="AT326" s="141"/>
      <c r="AU326" s="141" t="s">
        <v>3656</v>
      </c>
      <c r="AV326" s="141" t="s">
        <v>906</v>
      </c>
      <c r="AW326" s="141" t="s">
        <v>2051</v>
      </c>
      <c r="AX326" s="141" t="s">
        <v>499</v>
      </c>
      <c r="AY326" s="141" t="s">
        <v>3658</v>
      </c>
      <c r="AZ326" s="141" t="s">
        <v>1577</v>
      </c>
      <c r="BA326" s="141" t="s">
        <v>1078</v>
      </c>
      <c r="BB326" s="141" t="s">
        <v>493</v>
      </c>
      <c r="BC326" s="141" t="s">
        <v>992</v>
      </c>
      <c r="BD326" s="141" t="s">
        <v>1586</v>
      </c>
      <c r="BE326" s="141" t="s">
        <v>909</v>
      </c>
      <c r="BF326" s="141" t="s">
        <v>912</v>
      </c>
      <c r="BG326" s="141" t="s">
        <v>3659</v>
      </c>
      <c r="BH326" s="141" t="s">
        <v>382</v>
      </c>
      <c r="BI326" s="141" t="s">
        <v>3660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3661</v>
      </c>
      <c r="D327" s="141" t="s">
        <v>3662</v>
      </c>
      <c r="E327" s="141" t="s">
        <v>3663</v>
      </c>
      <c r="F327" s="141" t="s">
        <v>3664</v>
      </c>
      <c r="G327" s="141"/>
      <c r="H327" s="141" t="s">
        <v>353</v>
      </c>
      <c r="I327" s="141"/>
      <c r="J327" s="141" t="s">
        <v>354</v>
      </c>
      <c r="K327" s="141" t="s">
        <v>851</v>
      </c>
      <c r="L327" s="141" t="s">
        <v>3665</v>
      </c>
      <c r="M327" s="141" t="s">
        <v>3666</v>
      </c>
      <c r="N327" s="141" t="s">
        <v>354</v>
      </c>
      <c r="O327" s="141" t="s">
        <v>408</v>
      </c>
      <c r="P327" s="141" t="s">
        <v>409</v>
      </c>
      <c r="Q327" s="141" t="s">
        <v>409</v>
      </c>
      <c r="R327" s="141" t="s">
        <v>361</v>
      </c>
      <c r="S327" s="141" t="s">
        <v>1294</v>
      </c>
      <c r="T327" s="141" t="s">
        <v>3618</v>
      </c>
      <c r="U327" s="141" t="s">
        <v>3618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354</v>
      </c>
      <c r="AL327" s="141" t="s">
        <v>364</v>
      </c>
      <c r="AM327" s="141" t="s">
        <v>354</v>
      </c>
      <c r="AN327" s="141" t="s">
        <v>890</v>
      </c>
      <c r="AO327" s="141" t="s">
        <v>3618</v>
      </c>
      <c r="AP327" s="141" t="s">
        <v>3619</v>
      </c>
      <c r="AQ327" s="141" t="s">
        <v>3620</v>
      </c>
      <c r="AR327" s="141" t="s">
        <v>368</v>
      </c>
      <c r="AS327" s="141" t="s">
        <v>391</v>
      </c>
      <c r="AT327" s="141"/>
      <c r="AU327" s="141" t="s">
        <v>3665</v>
      </c>
      <c r="AV327" s="141" t="s">
        <v>906</v>
      </c>
      <c r="AW327" s="141" t="s">
        <v>442</v>
      </c>
      <c r="AX327" s="141" t="s">
        <v>499</v>
      </c>
      <c r="AY327" s="141" t="s">
        <v>2815</v>
      </c>
      <c r="AZ327" s="141" t="s">
        <v>1577</v>
      </c>
      <c r="BA327" s="141" t="s">
        <v>3667</v>
      </c>
      <c r="BB327" s="141" t="s">
        <v>493</v>
      </c>
      <c r="BC327" s="141" t="s">
        <v>3668</v>
      </c>
      <c r="BD327" s="141" t="s">
        <v>1586</v>
      </c>
      <c r="BE327" s="141" t="s">
        <v>3669</v>
      </c>
      <c r="BF327" s="141" t="s">
        <v>912</v>
      </c>
      <c r="BG327" s="141" t="s">
        <v>3670</v>
      </c>
      <c r="BH327" s="141" t="s">
        <v>382</v>
      </c>
      <c r="BI327" s="141" t="s">
        <v>3671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3672</v>
      </c>
      <c r="E328" s="141"/>
      <c r="F328" s="141" t="s">
        <v>466</v>
      </c>
      <c r="G328" s="141"/>
      <c r="H328" s="141" t="s">
        <v>353</v>
      </c>
      <c r="I328" s="141"/>
      <c r="J328" s="141" t="s">
        <v>354</v>
      </c>
      <c r="K328" s="141" t="s">
        <v>2692</v>
      </c>
      <c r="L328" s="141"/>
      <c r="M328" s="141"/>
      <c r="N328" s="141" t="s">
        <v>354</v>
      </c>
      <c r="O328" s="141"/>
      <c r="P328" s="141"/>
      <c r="Q328" s="141"/>
      <c r="R328" s="141"/>
      <c r="S328" s="141" t="s">
        <v>1294</v>
      </c>
      <c r="T328" s="141" t="s">
        <v>3618</v>
      </c>
      <c r="U328" s="141" t="s">
        <v>3618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354</v>
      </c>
      <c r="AL328" s="141" t="s">
        <v>364</v>
      </c>
      <c r="AM328" s="141" t="s">
        <v>354</v>
      </c>
      <c r="AN328" s="141" t="s">
        <v>890</v>
      </c>
      <c r="AO328" s="141" t="s">
        <v>3618</v>
      </c>
      <c r="AP328" s="141" t="s">
        <v>3619</v>
      </c>
      <c r="AQ328" s="141" t="s">
        <v>3620</v>
      </c>
      <c r="AR328" s="141" t="s">
        <v>368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3673</v>
      </c>
      <c r="E329" s="141"/>
      <c r="F329" s="141" t="s">
        <v>466</v>
      </c>
      <c r="G329" s="141"/>
      <c r="H329" s="141" t="s">
        <v>353</v>
      </c>
      <c r="I329" s="141"/>
      <c r="J329" s="141" t="s">
        <v>354</v>
      </c>
      <c r="K329" s="141" t="s">
        <v>2363</v>
      </c>
      <c r="L329" s="141"/>
      <c r="M329" s="141"/>
      <c r="N329" s="141" t="s">
        <v>354</v>
      </c>
      <c r="O329" s="141"/>
      <c r="P329" s="141"/>
      <c r="Q329" s="141"/>
      <c r="R329" s="141"/>
      <c r="S329" s="141" t="s">
        <v>1294</v>
      </c>
      <c r="T329" s="141" t="s">
        <v>3618</v>
      </c>
      <c r="U329" s="141" t="s">
        <v>3618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354</v>
      </c>
      <c r="AL329" s="141" t="s">
        <v>364</v>
      </c>
      <c r="AM329" s="141" t="s">
        <v>354</v>
      </c>
      <c r="AN329" s="141" t="s">
        <v>890</v>
      </c>
      <c r="AO329" s="141" t="s">
        <v>3618</v>
      </c>
      <c r="AP329" s="141" t="s">
        <v>3619</v>
      </c>
      <c r="AQ329" s="141" t="s">
        <v>3620</v>
      </c>
      <c r="AR329" s="141" t="s">
        <v>368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3674</v>
      </c>
      <c r="D330" s="141" t="s">
        <v>3675</v>
      </c>
      <c r="E330" s="141" t="s">
        <v>3676</v>
      </c>
      <c r="F330" s="141" t="s">
        <v>3261</v>
      </c>
      <c r="G330" s="141"/>
      <c r="H330" s="141" t="s">
        <v>353</v>
      </c>
      <c r="I330" s="141"/>
      <c r="J330" s="141" t="s">
        <v>354</v>
      </c>
      <c r="K330" s="141" t="s">
        <v>2363</v>
      </c>
      <c r="L330" s="141" t="s">
        <v>3677</v>
      </c>
      <c r="M330" s="141" t="s">
        <v>3678</v>
      </c>
      <c r="N330" s="141" t="s">
        <v>354</v>
      </c>
      <c r="O330" s="141" t="s">
        <v>426</v>
      </c>
      <c r="P330" s="141" t="s">
        <v>454</v>
      </c>
      <c r="Q330" s="141" t="s">
        <v>455</v>
      </c>
      <c r="R330" s="141" t="s">
        <v>361</v>
      </c>
      <c r="S330" s="141" t="s">
        <v>1279</v>
      </c>
      <c r="T330" s="141" t="s">
        <v>3679</v>
      </c>
      <c r="U330" s="141" t="s">
        <v>3679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354</v>
      </c>
      <c r="AL330" s="141" t="s">
        <v>364</v>
      </c>
      <c r="AM330" s="141" t="s">
        <v>354</v>
      </c>
      <c r="AN330" s="141" t="s">
        <v>1881</v>
      </c>
      <c r="AO330" s="141" t="s">
        <v>3679</v>
      </c>
      <c r="AP330" s="141" t="s">
        <v>3680</v>
      </c>
      <c r="AQ330" s="141" t="s">
        <v>779</v>
      </c>
      <c r="AR330" s="141" t="s">
        <v>391</v>
      </c>
      <c r="AS330" s="141" t="s">
        <v>369</v>
      </c>
      <c r="AT330" s="141"/>
      <c r="AU330" s="141" t="s">
        <v>3677</v>
      </c>
      <c r="AV330" s="141" t="s">
        <v>1577</v>
      </c>
      <c r="AW330" s="141" t="s">
        <v>3681</v>
      </c>
      <c r="AX330" s="141" t="s">
        <v>655</v>
      </c>
      <c r="AY330" s="141" t="s">
        <v>3682</v>
      </c>
      <c r="AZ330" s="141" t="s">
        <v>1586</v>
      </c>
      <c r="BA330" s="141" t="s">
        <v>3683</v>
      </c>
      <c r="BB330" s="141" t="s">
        <v>785</v>
      </c>
      <c r="BC330" s="141" t="s">
        <v>1754</v>
      </c>
      <c r="BD330" s="141" t="s">
        <v>912</v>
      </c>
      <c r="BE330" s="141" t="s">
        <v>2179</v>
      </c>
      <c r="BF330" s="141" t="s">
        <v>382</v>
      </c>
      <c r="BG330" s="141" t="s">
        <v>3684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3685</v>
      </c>
      <c r="D331" s="141" t="s">
        <v>776</v>
      </c>
      <c r="E331" s="141" t="s">
        <v>3686</v>
      </c>
      <c r="F331" s="141" t="s">
        <v>3687</v>
      </c>
      <c r="G331" s="141"/>
      <c r="H331" s="141" t="s">
        <v>353</v>
      </c>
      <c r="I331" s="141"/>
      <c r="J331" s="141" t="s">
        <v>354</v>
      </c>
      <c r="K331" s="141" t="s">
        <v>686</v>
      </c>
      <c r="L331" s="141" t="s">
        <v>3688</v>
      </c>
      <c r="M331" s="141" t="s">
        <v>3689</v>
      </c>
      <c r="N331" s="141" t="s">
        <v>354</v>
      </c>
      <c r="O331" s="141" t="s">
        <v>393</v>
      </c>
      <c r="P331" s="141" t="s">
        <v>424</v>
      </c>
      <c r="Q331" s="141" t="s">
        <v>425</v>
      </c>
      <c r="R331" s="141" t="s">
        <v>361</v>
      </c>
      <c r="S331" s="141" t="s">
        <v>1279</v>
      </c>
      <c r="T331" s="141" t="s">
        <v>3679</v>
      </c>
      <c r="U331" s="141" t="s">
        <v>3679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354</v>
      </c>
      <c r="AL331" s="141" t="s">
        <v>364</v>
      </c>
      <c r="AM331" s="141" t="s">
        <v>354</v>
      </c>
      <c r="AN331" s="141" t="s">
        <v>1881</v>
      </c>
      <c r="AO331" s="141" t="s">
        <v>3679</v>
      </c>
      <c r="AP331" s="141" t="s">
        <v>3680</v>
      </c>
      <c r="AQ331" s="141" t="s">
        <v>779</v>
      </c>
      <c r="AR331" s="141" t="s">
        <v>391</v>
      </c>
      <c r="AS331" s="141" t="s">
        <v>393</v>
      </c>
      <c r="AT331" s="141"/>
      <c r="AU331" s="141" t="s">
        <v>3688</v>
      </c>
      <c r="AV331" s="141" t="s">
        <v>1577</v>
      </c>
      <c r="AW331" s="141" t="s">
        <v>3690</v>
      </c>
      <c r="AX331" s="141" t="s">
        <v>655</v>
      </c>
      <c r="AY331" s="141" t="s">
        <v>415</v>
      </c>
      <c r="AZ331" s="141" t="s">
        <v>1586</v>
      </c>
      <c r="BA331" s="141" t="s">
        <v>1189</v>
      </c>
      <c r="BB331" s="141" t="s">
        <v>785</v>
      </c>
      <c r="BC331" s="141" t="s">
        <v>3632</v>
      </c>
      <c r="BD331" s="141" t="s">
        <v>912</v>
      </c>
      <c r="BE331" s="141" t="s">
        <v>3691</v>
      </c>
      <c r="BF331" s="141" t="s">
        <v>382</v>
      </c>
      <c r="BG331" s="141" t="s">
        <v>3660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3692</v>
      </c>
      <c r="D332" s="141" t="s">
        <v>3693</v>
      </c>
      <c r="E332" s="141" t="s">
        <v>3694</v>
      </c>
      <c r="F332" s="141" t="s">
        <v>3695</v>
      </c>
      <c r="G332" s="141"/>
      <c r="H332" s="141" t="s">
        <v>353</v>
      </c>
      <c r="I332" s="141"/>
      <c r="J332" s="141" t="s">
        <v>354</v>
      </c>
      <c r="K332" s="141" t="s">
        <v>543</v>
      </c>
      <c r="L332" s="141" t="s">
        <v>3606</v>
      </c>
      <c r="M332" s="141" t="s">
        <v>3605</v>
      </c>
      <c r="N332" s="141" t="s">
        <v>354</v>
      </c>
      <c r="O332" s="141" t="s">
        <v>369</v>
      </c>
      <c r="P332" s="141" t="s">
        <v>528</v>
      </c>
      <c r="Q332" s="141" t="s">
        <v>529</v>
      </c>
      <c r="R332" s="141" t="s">
        <v>361</v>
      </c>
      <c r="S332" s="141" t="s">
        <v>1279</v>
      </c>
      <c r="T332" s="141" t="s">
        <v>3679</v>
      </c>
      <c r="U332" s="141" t="s">
        <v>3679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354</v>
      </c>
      <c r="AL332" s="141" t="s">
        <v>364</v>
      </c>
      <c r="AM332" s="141" t="s">
        <v>354</v>
      </c>
      <c r="AN332" s="141" t="s">
        <v>1881</v>
      </c>
      <c r="AO332" s="141" t="s">
        <v>3679</v>
      </c>
      <c r="AP332" s="141" t="s">
        <v>3680</v>
      </c>
      <c r="AQ332" s="141" t="s">
        <v>779</v>
      </c>
      <c r="AR332" s="141" t="s">
        <v>391</v>
      </c>
      <c r="AS332" s="141" t="s">
        <v>358</v>
      </c>
      <c r="AT332" s="141"/>
      <c r="AU332" s="141" t="s">
        <v>3606</v>
      </c>
      <c r="AV332" s="141" t="s">
        <v>1577</v>
      </c>
      <c r="AW332" s="141" t="s">
        <v>1282</v>
      </c>
      <c r="AX332" s="141" t="s">
        <v>655</v>
      </c>
      <c r="AY332" s="141" t="s">
        <v>3696</v>
      </c>
      <c r="AZ332" s="141" t="s">
        <v>1586</v>
      </c>
      <c r="BA332" s="141" t="s">
        <v>3697</v>
      </c>
      <c r="BB332" s="141" t="s">
        <v>785</v>
      </c>
      <c r="BC332" s="141" t="s">
        <v>3333</v>
      </c>
      <c r="BD332" s="141" t="s">
        <v>912</v>
      </c>
      <c r="BE332" s="141" t="s">
        <v>3698</v>
      </c>
      <c r="BF332" s="141" t="s">
        <v>382</v>
      </c>
      <c r="BG332" s="141" t="s">
        <v>3699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3700</v>
      </c>
      <c r="E333" s="141"/>
      <c r="F333" s="141" t="s">
        <v>466</v>
      </c>
      <c r="G333" s="141"/>
      <c r="H333" s="141" t="s">
        <v>353</v>
      </c>
      <c r="I333" s="141"/>
      <c r="J333" s="141" t="s">
        <v>354</v>
      </c>
      <c r="K333" s="141" t="s">
        <v>509</v>
      </c>
      <c r="L333" s="141"/>
      <c r="M333" s="141"/>
      <c r="N333" s="141" t="s">
        <v>354</v>
      </c>
      <c r="O333" s="141"/>
      <c r="P333" s="141"/>
      <c r="Q333" s="141"/>
      <c r="R333" s="141"/>
      <c r="S333" s="141" t="s">
        <v>1279</v>
      </c>
      <c r="T333" s="141" t="s">
        <v>3679</v>
      </c>
      <c r="U333" s="141" t="s">
        <v>3679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354</v>
      </c>
      <c r="AL333" s="141" t="s">
        <v>364</v>
      </c>
      <c r="AM333" s="141" t="s">
        <v>354</v>
      </c>
      <c r="AN333" s="141" t="s">
        <v>1881</v>
      </c>
      <c r="AO333" s="141" t="s">
        <v>3679</v>
      </c>
      <c r="AP333" s="141" t="s">
        <v>3680</v>
      </c>
      <c r="AQ333" s="141" t="s">
        <v>779</v>
      </c>
      <c r="AR333" s="141" t="s">
        <v>391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3701</v>
      </c>
      <c r="E334" s="141"/>
      <c r="F334" s="141" t="s">
        <v>466</v>
      </c>
      <c r="G334" s="141"/>
      <c r="H334" s="141" t="s">
        <v>353</v>
      </c>
      <c r="I334" s="141"/>
      <c r="J334" s="141" t="s">
        <v>354</v>
      </c>
      <c r="K334" s="141" t="s">
        <v>2395</v>
      </c>
      <c r="L334" s="141"/>
      <c r="M334" s="141"/>
      <c r="N334" s="141" t="s">
        <v>354</v>
      </c>
      <c r="O334" s="141"/>
      <c r="P334" s="141"/>
      <c r="Q334" s="141"/>
      <c r="R334" s="141"/>
      <c r="S334" s="141" t="s">
        <v>1279</v>
      </c>
      <c r="T334" s="141" t="s">
        <v>3679</v>
      </c>
      <c r="U334" s="141" t="s">
        <v>3679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354</v>
      </c>
      <c r="AL334" s="141" t="s">
        <v>364</v>
      </c>
      <c r="AM334" s="141" t="s">
        <v>354</v>
      </c>
      <c r="AN334" s="141" t="s">
        <v>1881</v>
      </c>
      <c r="AO334" s="141" t="s">
        <v>3679</v>
      </c>
      <c r="AP334" s="141" t="s">
        <v>3680</v>
      </c>
      <c r="AQ334" s="141" t="s">
        <v>779</v>
      </c>
      <c r="AR334" s="141" t="s">
        <v>391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3702</v>
      </c>
      <c r="E335" s="141"/>
      <c r="F335" s="141" t="s">
        <v>466</v>
      </c>
      <c r="G335" s="141"/>
      <c r="H335" s="141" t="s">
        <v>353</v>
      </c>
      <c r="I335" s="141"/>
      <c r="J335" s="141" t="s">
        <v>354</v>
      </c>
      <c r="K335" s="141"/>
      <c r="L335" s="141"/>
      <c r="M335" s="141"/>
      <c r="N335" s="141" t="s">
        <v>354</v>
      </c>
      <c r="O335" s="141"/>
      <c r="P335" s="141"/>
      <c r="Q335" s="141"/>
      <c r="R335" s="141"/>
      <c r="S335" s="141" t="s">
        <v>1426</v>
      </c>
      <c r="T335" s="141" t="s">
        <v>3703</v>
      </c>
      <c r="U335" s="141" t="s">
        <v>3703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354</v>
      </c>
      <c r="AL335" s="141" t="s">
        <v>364</v>
      </c>
      <c r="AM335" s="141" t="s">
        <v>354</v>
      </c>
      <c r="AN335" s="141" t="s">
        <v>778</v>
      </c>
      <c r="AO335" s="141" t="s">
        <v>3703</v>
      </c>
      <c r="AP335" s="141" t="s">
        <v>3680</v>
      </c>
      <c r="AQ335" s="141" t="s">
        <v>779</v>
      </c>
      <c r="AR335" s="141" t="s">
        <v>391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3704</v>
      </c>
      <c r="E336" s="141"/>
      <c r="F336" s="141" t="s">
        <v>466</v>
      </c>
      <c r="G336" s="141"/>
      <c r="H336" s="141" t="s">
        <v>353</v>
      </c>
      <c r="I336" s="141"/>
      <c r="J336" s="141" t="s">
        <v>354</v>
      </c>
      <c r="K336" s="141"/>
      <c r="L336" s="141"/>
      <c r="M336" s="141"/>
      <c r="N336" s="141" t="s">
        <v>354</v>
      </c>
      <c r="O336" s="141"/>
      <c r="P336" s="141"/>
      <c r="Q336" s="141"/>
      <c r="R336" s="141"/>
      <c r="S336" s="141" t="s">
        <v>1426</v>
      </c>
      <c r="T336" s="141" t="s">
        <v>3703</v>
      </c>
      <c r="U336" s="141" t="s">
        <v>3703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354</v>
      </c>
      <c r="AL336" s="141" t="s">
        <v>364</v>
      </c>
      <c r="AM336" s="141" t="s">
        <v>354</v>
      </c>
      <c r="AN336" s="141" t="s">
        <v>778</v>
      </c>
      <c r="AO336" s="141" t="s">
        <v>3703</v>
      </c>
      <c r="AP336" s="141" t="s">
        <v>3680</v>
      </c>
      <c r="AQ336" s="141" t="s">
        <v>779</v>
      </c>
      <c r="AR336" s="141" t="s">
        <v>391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57</vt:i4>
      </vt:variant>
    </vt:vector>
  </HeadingPairs>
  <TitlesOfParts>
    <vt:vector size="68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2021-05-08T00:27:33Z</dcterms:modified>
</cp:coreProperties>
</file>